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329"/>
  <workbookPr filterPrivacy="1" codeName="ThisWorkbook" defaultThemeVersion="124226"/>
  <bookViews>
    <workbookView xWindow="0" yWindow="0" windowWidth="20490" windowHeight="8760" firstSheet="1" activeTab="1"/>
  </bookViews>
  <sheets>
    <sheet name="developer sheet" sheetId="99" state="hidden" r:id="rId1"/>
    <sheet name="SDG Graphs" sheetId="100" r:id="rId2"/>
    <sheet name="SDG Scorecard" sheetId="98" r:id="rId3"/>
    <sheet name="Long Term Vision" sheetId="5" state="hidden" r:id="rId4"/>
    <sheet name="Mid-term Plan" sheetId="26" state="hidden" r:id="rId5"/>
    <sheet name="Sectoral Plan 1" sheetId="66" r:id="rId6"/>
    <sheet name="Sectoral Plan 2" sheetId="67" r:id="rId7"/>
    <sheet name="Sectoral Plan 3" sheetId="68" r:id="rId8"/>
    <sheet name="Sectoral Plan 4" sheetId="69" r:id="rId9"/>
    <sheet name="Sectoral Plan 5" sheetId="70" r:id="rId10"/>
    <sheet name="Sectoral Plan 6" sheetId="71" r:id="rId11"/>
    <sheet name="Sectoral Plan 7" sheetId="72" r:id="rId12"/>
    <sheet name="Sectoral Plan 8" sheetId="73" r:id="rId13"/>
    <sheet name="Sectoral Plan 9" sheetId="74" r:id="rId14"/>
    <sheet name="Sectoral Plan 10" sheetId="75" r:id="rId15"/>
    <sheet name="Sectoral Plan 11" sheetId="76" r:id="rId16"/>
    <sheet name="Sectoral Plan 12" sheetId="77" r:id="rId17"/>
    <sheet name="Sectoral Plan 13" sheetId="78" r:id="rId18"/>
    <sheet name="Sectoral Plan 14" sheetId="79" r:id="rId19"/>
    <sheet name="Sectoral Plan 15" sheetId="80" r:id="rId20"/>
    <sheet name="Sectoral Plan 16" sheetId="81" r:id="rId21"/>
    <sheet name="Alignment Overview" sheetId="96" state="hidden" r:id="rId22"/>
    <sheet name="Gen_Incl Overview" sheetId="63" state="hidden" r:id="rId23"/>
    <sheet name="Indicators Overview" sheetId="97" state="hidden" r:id="rId24"/>
    <sheet name="Sectoral Plan 17" sheetId="82" state="hidden" r:id="rId25"/>
    <sheet name="Sectoral Plan 18" sheetId="83" state="hidden" r:id="rId26"/>
    <sheet name="Sectoral Plan 19" sheetId="84" state="hidden" r:id="rId27"/>
    <sheet name="Sectoral Plan 20" sheetId="85" state="hidden" r:id="rId28"/>
    <sheet name="Sectoral Plan 21" sheetId="86" state="hidden" r:id="rId29"/>
    <sheet name="Sectoral Plan 22" sheetId="87" state="hidden" r:id="rId30"/>
    <sheet name="Sectoral Plan 23" sheetId="88" state="hidden" r:id="rId31"/>
    <sheet name="Sectoral Plan 24" sheetId="89" state="hidden" r:id="rId32"/>
    <sheet name="Sectoral Plan 25" sheetId="90" state="hidden" r:id="rId33"/>
    <sheet name="Sectoral Plan 26" sheetId="91" state="hidden" r:id="rId34"/>
    <sheet name="Sectoral Plan 27" sheetId="92" state="hidden" r:id="rId35"/>
    <sheet name="Sectoral Plan 28" sheetId="93" state="hidden" r:id="rId36"/>
    <sheet name="Sectoral Plan 29" sheetId="94" state="hidden" r:id="rId37"/>
    <sheet name="Sectoral Plan 30" sheetId="95" state="hidden" r:id="rId38"/>
  </sheets>
  <definedNames>
    <definedName name="_ftn1" localSheetId="11">'Sectoral Plan 7'!$D$37</definedName>
    <definedName name="_ftnref1" localSheetId="11">'Sectoral Plan 7'!$D$34</definedName>
    <definedName name="_Toc468354720" localSheetId="12">'Sectoral Plan 8'!$D$7</definedName>
    <definedName name="_Toc468354724" localSheetId="13">'Sectoral Plan 9'!$C$94</definedName>
  </definedNames>
  <calcPr calcId="171027"/>
</workbook>
</file>

<file path=xl/calcChain.xml><?xml version="1.0" encoding="utf-8"?>
<calcChain xmlns="http://schemas.openxmlformats.org/spreadsheetml/2006/main">
  <c r="B29" i="80" l="1"/>
  <c r="K25" i="100" l="1"/>
  <c r="W3" i="100"/>
  <c r="W25" i="100" s="1"/>
  <c r="C27" i="100" l="1"/>
  <c r="C28" i="100"/>
  <c r="C29" i="100"/>
  <c r="C30" i="100"/>
  <c r="C26" i="100"/>
  <c r="C4" i="100"/>
  <c r="C5" i="100"/>
  <c r="C6" i="100"/>
  <c r="C7" i="100"/>
  <c r="C8" i="100"/>
  <c r="C9" i="100"/>
  <c r="C10" i="100"/>
  <c r="C11" i="100"/>
  <c r="C12" i="100"/>
  <c r="C13" i="100"/>
  <c r="C14" i="100"/>
  <c r="C15" i="100"/>
  <c r="C16" i="100"/>
  <c r="C17" i="100"/>
  <c r="C18" i="100"/>
  <c r="C19" i="100"/>
  <c r="C20" i="100"/>
  <c r="B5" i="100"/>
  <c r="B6" i="100"/>
  <c r="B7" i="100"/>
  <c r="B8" i="100"/>
  <c r="B9" i="100"/>
  <c r="B10" i="100"/>
  <c r="B11" i="100"/>
  <c r="B12" i="100"/>
  <c r="B13" i="100"/>
  <c r="B14" i="100"/>
  <c r="B15" i="100"/>
  <c r="B16" i="100"/>
  <c r="B17" i="100"/>
  <c r="B18" i="100"/>
  <c r="B19" i="100"/>
  <c r="B20" i="100"/>
  <c r="B4" i="100"/>
  <c r="E25" i="100"/>
  <c r="G25" i="100"/>
  <c r="I25" i="100"/>
  <c r="M25" i="100"/>
  <c r="O25" i="100"/>
  <c r="Q25" i="100"/>
  <c r="S25" i="100"/>
  <c r="T3" i="100"/>
  <c r="T25" i="100" s="1"/>
  <c r="R3" i="100"/>
  <c r="R25" i="100" s="1"/>
  <c r="P3" i="100"/>
  <c r="P25" i="100" s="1"/>
  <c r="N3" i="100"/>
  <c r="N25" i="100" s="1"/>
  <c r="L3" i="100"/>
  <c r="L25" i="100" s="1"/>
  <c r="H3" i="100"/>
  <c r="H25" i="100" s="1"/>
  <c r="F3" i="100"/>
  <c r="F25" i="100" s="1"/>
  <c r="D3" i="100"/>
  <c r="P2" i="100"/>
  <c r="P24" i="100" s="1"/>
  <c r="L2" i="100"/>
  <c r="L24" i="100" s="1"/>
  <c r="D2" i="100"/>
  <c r="D24" i="100" s="1"/>
  <c r="U3" i="100"/>
  <c r="U25" i="100" s="1"/>
  <c r="D25" i="100" l="1"/>
  <c r="J3" i="100"/>
  <c r="V3" i="100" s="1"/>
  <c r="A116" i="5"/>
  <c r="A117" i="5"/>
  <c r="A118" i="5"/>
  <c r="A119" i="5"/>
  <c r="A120" i="5"/>
  <c r="A121" i="5"/>
  <c r="A122" i="5"/>
  <c r="A123" i="5"/>
  <c r="A124" i="5"/>
  <c r="A125"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V25" i="100" l="1"/>
  <c r="J25" i="100"/>
  <c r="C5" i="98"/>
  <c r="C6" i="98"/>
  <c r="C7" i="98"/>
  <c r="C8" i="98"/>
  <c r="C9" i="98"/>
  <c r="C10" i="98"/>
  <c r="C11" i="98"/>
  <c r="C12" i="98"/>
  <c r="C13" i="98"/>
  <c r="C14" i="98"/>
  <c r="C15" i="98"/>
  <c r="C16" i="98"/>
  <c r="C17" i="98"/>
  <c r="C18" i="98"/>
  <c r="C19" i="98"/>
  <c r="C20" i="98"/>
  <c r="C154" i="98"/>
  <c r="C155" i="98"/>
  <c r="C156" i="98"/>
  <c r="C157" i="98"/>
  <c r="C153" i="98"/>
  <c r="B151" i="98"/>
  <c r="A127" i="5"/>
  <c r="A128" i="5"/>
  <c r="A129" i="5"/>
  <c r="A130" i="5"/>
  <c r="A131" i="5"/>
  <c r="A132" i="5"/>
  <c r="A133" i="5"/>
  <c r="A134" i="5"/>
  <c r="A135" i="5"/>
  <c r="A136" i="5"/>
  <c r="A137" i="5"/>
  <c r="A138" i="5"/>
  <c r="A139" i="5"/>
  <c r="A140" i="5"/>
  <c r="A141" i="5"/>
  <c r="A142" i="5"/>
  <c r="A143" i="5"/>
  <c r="A144" i="5"/>
  <c r="A145" i="5"/>
  <c r="A126" i="5"/>
  <c r="A115" i="5"/>
  <c r="A78" i="5"/>
  <c r="A40" i="5"/>
  <c r="A3" i="5"/>
  <c r="B3" i="98"/>
  <c r="B1" i="98"/>
  <c r="F4" i="98"/>
  <c r="F152" i="98" s="1"/>
  <c r="E4" i="98"/>
  <c r="E152" i="98" s="1"/>
  <c r="D4" i="98"/>
  <c r="D152" i="98" s="1"/>
  <c r="C88" i="98"/>
  <c r="C89" i="98"/>
  <c r="C90" i="98"/>
  <c r="C91" i="98"/>
  <c r="C92" i="98"/>
  <c r="C93" i="98"/>
  <c r="C94" i="98"/>
  <c r="C130" i="98"/>
  <c r="C131" i="98"/>
  <c r="C132" i="98"/>
  <c r="C133" i="98"/>
  <c r="C134" i="98"/>
  <c r="C135" i="98"/>
  <c r="C136" i="98"/>
  <c r="C137" i="98"/>
  <c r="C138" i="98"/>
  <c r="C139" i="98"/>
  <c r="C140" i="98"/>
  <c r="C141" i="98"/>
  <c r="C142" i="98"/>
  <c r="C143" i="98"/>
  <c r="C144" i="98"/>
  <c r="C145" i="98"/>
  <c r="C146" i="98"/>
  <c r="C147" i="98"/>
  <c r="C129" i="98"/>
  <c r="C119" i="98"/>
  <c r="C120" i="98"/>
  <c r="C121" i="98"/>
  <c r="C122" i="98"/>
  <c r="C123" i="98"/>
  <c r="C124" i="98"/>
  <c r="C125" i="98"/>
  <c r="C126" i="98"/>
  <c r="C127" i="98"/>
  <c r="C118" i="98"/>
  <c r="B98" i="97"/>
  <c r="C98" i="97"/>
  <c r="D98" i="97"/>
  <c r="E98" i="97"/>
  <c r="F98" i="97"/>
  <c r="G98" i="97"/>
  <c r="H98" i="97"/>
  <c r="I98" i="97"/>
  <c r="J98" i="97"/>
  <c r="K98" i="97"/>
  <c r="L98" i="97"/>
  <c r="M98" i="97"/>
  <c r="N98" i="97"/>
  <c r="O98" i="97"/>
  <c r="P98" i="97"/>
  <c r="Q98" i="97"/>
  <c r="R98" i="97"/>
  <c r="S98" i="97"/>
  <c r="T98" i="97"/>
  <c r="U98" i="97"/>
  <c r="V98" i="97"/>
  <c r="W98" i="97"/>
  <c r="X98" i="97"/>
  <c r="Y98" i="97"/>
  <c r="Z98" i="97"/>
  <c r="AA98" i="97"/>
  <c r="AB98" i="97"/>
  <c r="AC98" i="97"/>
  <c r="AD98" i="97"/>
  <c r="AE98" i="97"/>
  <c r="AF98" i="97"/>
  <c r="AG98" i="97"/>
  <c r="AI98" i="97"/>
  <c r="B98" i="63"/>
  <c r="C98" i="63"/>
  <c r="D98" i="63"/>
  <c r="E98" i="63"/>
  <c r="F98" i="63"/>
  <c r="G98" i="63"/>
  <c r="H98" i="63"/>
  <c r="I98" i="63"/>
  <c r="J98" i="63"/>
  <c r="K98" i="63"/>
  <c r="L98" i="63"/>
  <c r="M98" i="63"/>
  <c r="N98" i="63"/>
  <c r="O98" i="63"/>
  <c r="P98" i="63"/>
  <c r="Q98" i="63"/>
  <c r="R98" i="63"/>
  <c r="S98" i="63"/>
  <c r="T98" i="63"/>
  <c r="U98" i="63"/>
  <c r="V98" i="63"/>
  <c r="W98" i="63"/>
  <c r="X98" i="63"/>
  <c r="Y98" i="63"/>
  <c r="Z98" i="63"/>
  <c r="AA98" i="63"/>
  <c r="AB98" i="63"/>
  <c r="AC98" i="63"/>
  <c r="AD98" i="63"/>
  <c r="AE98" i="63"/>
  <c r="AF98" i="63"/>
  <c r="AG98" i="63"/>
  <c r="AK98" i="63"/>
  <c r="AL98" i="63"/>
  <c r="B98" i="96"/>
  <c r="C98" i="96"/>
  <c r="D98" i="96"/>
  <c r="E98" i="96"/>
  <c r="F98" i="96"/>
  <c r="G98" i="96"/>
  <c r="H98" i="96"/>
  <c r="I98" i="96"/>
  <c r="J98" i="96"/>
  <c r="K98" i="96"/>
  <c r="L98" i="96"/>
  <c r="M98" i="96"/>
  <c r="N98" i="96"/>
  <c r="O98" i="96"/>
  <c r="P98" i="96"/>
  <c r="Q98" i="96"/>
  <c r="R98" i="96"/>
  <c r="S98" i="96"/>
  <c r="T98" i="96"/>
  <c r="U98" i="96"/>
  <c r="V98" i="96"/>
  <c r="W98" i="96"/>
  <c r="X98" i="96"/>
  <c r="Y98" i="96"/>
  <c r="Z98" i="96"/>
  <c r="AA98" i="96"/>
  <c r="AB98" i="96"/>
  <c r="AC98" i="96"/>
  <c r="AD98" i="96"/>
  <c r="AE98" i="96"/>
  <c r="AF98" i="96"/>
  <c r="AG98" i="96"/>
  <c r="AK98" i="96"/>
  <c r="C116" i="98"/>
  <c r="C109" i="98"/>
  <c r="C110" i="98"/>
  <c r="C111" i="98"/>
  <c r="C112" i="98"/>
  <c r="C113" i="98"/>
  <c r="C114" i="98"/>
  <c r="C115" i="98"/>
  <c r="C108" i="98"/>
  <c r="C101" i="98"/>
  <c r="C102" i="98"/>
  <c r="C103" i="98"/>
  <c r="C104" i="98"/>
  <c r="C105" i="98"/>
  <c r="C106" i="98"/>
  <c r="C100" i="98"/>
  <c r="C97" i="98"/>
  <c r="C98" i="98"/>
  <c r="C96" i="98"/>
  <c r="C87" i="98"/>
  <c r="C80" i="98"/>
  <c r="C81" i="98"/>
  <c r="C82" i="98"/>
  <c r="C83" i="98"/>
  <c r="C84" i="98"/>
  <c r="C85" i="98"/>
  <c r="C79" i="98"/>
  <c r="C72" i="98"/>
  <c r="C73" i="98"/>
  <c r="C74" i="98"/>
  <c r="C75" i="98"/>
  <c r="C76" i="98"/>
  <c r="C77" i="98"/>
  <c r="C71" i="98"/>
  <c r="C66" i="98"/>
  <c r="C67" i="98"/>
  <c r="C68" i="98"/>
  <c r="C69" i="98"/>
  <c r="C65" i="98"/>
  <c r="C55" i="98"/>
  <c r="C56" i="98"/>
  <c r="C57" i="98"/>
  <c r="C58" i="98"/>
  <c r="C59" i="98"/>
  <c r="C60" i="98"/>
  <c r="C61" i="98"/>
  <c r="C62" i="98"/>
  <c r="C63" i="98"/>
  <c r="C54" i="98"/>
  <c r="C51" i="98"/>
  <c r="C52" i="98"/>
  <c r="C50" i="98"/>
  <c r="C44" i="98"/>
  <c r="C45" i="98"/>
  <c r="C46" i="98"/>
  <c r="C47" i="98"/>
  <c r="C48" i="98"/>
  <c r="C43" i="98"/>
  <c r="C37" i="98"/>
  <c r="C38" i="98"/>
  <c r="C39" i="98"/>
  <c r="C40" i="98"/>
  <c r="C41" i="98"/>
  <c r="C36" i="98"/>
  <c r="C29" i="98"/>
  <c r="C30" i="98"/>
  <c r="C31" i="98"/>
  <c r="C32" i="98"/>
  <c r="C33" i="98"/>
  <c r="C34" i="98"/>
  <c r="C21" i="98"/>
  <c r="C22" i="98"/>
  <c r="C23" i="98"/>
  <c r="C24" i="98"/>
  <c r="C25" i="98"/>
  <c r="C26" i="98"/>
  <c r="C28" i="98"/>
  <c r="B128" i="98"/>
  <c r="C128" i="98"/>
  <c r="B99" i="98"/>
  <c r="C99" i="98"/>
  <c r="B107" i="98"/>
  <c r="C107" i="98"/>
  <c r="B117" i="98"/>
  <c r="C117" i="98"/>
  <c r="B11" i="98"/>
  <c r="B17" i="98"/>
  <c r="B27" i="98"/>
  <c r="C27" i="98"/>
  <c r="B35" i="98"/>
  <c r="C35" i="98"/>
  <c r="B42" i="98"/>
  <c r="C42" i="98"/>
  <c r="B49" i="98"/>
  <c r="C49" i="98"/>
  <c r="B53" i="98"/>
  <c r="C53" i="98"/>
  <c r="B64" i="98"/>
  <c r="C64" i="98"/>
  <c r="B70" i="98"/>
  <c r="C70" i="98"/>
  <c r="B78" i="98"/>
  <c r="C78" i="98"/>
  <c r="B86" i="98"/>
  <c r="C86" i="98"/>
  <c r="B95" i="98"/>
  <c r="C95" i="98"/>
  <c r="B5" i="98"/>
  <c r="AH98" i="96" l="1"/>
  <c r="AI98" i="96"/>
  <c r="AJ98" i="63"/>
  <c r="AH98" i="63"/>
  <c r="AI98" i="63"/>
  <c r="AH98" i="97"/>
  <c r="AJ98" i="97" s="1"/>
  <c r="E116" i="98" s="1"/>
  <c r="AP98" i="63"/>
  <c r="F116" i="98" s="1"/>
  <c r="AM98" i="63"/>
  <c r="C156" i="95"/>
  <c r="C172" i="95"/>
  <c r="C171" i="95"/>
  <c r="C170" i="95"/>
  <c r="C169" i="95"/>
  <c r="C168" i="95"/>
  <c r="C167" i="95"/>
  <c r="C166" i="95"/>
  <c r="C165" i="95"/>
  <c r="C164" i="95"/>
  <c r="C163" i="95"/>
  <c r="C162" i="95"/>
  <c r="C161" i="95"/>
  <c r="C160" i="95"/>
  <c r="C159" i="95"/>
  <c r="C158" i="95"/>
  <c r="C157" i="95"/>
  <c r="C156" i="94"/>
  <c r="C172" i="94"/>
  <c r="C171" i="94"/>
  <c r="C170" i="94"/>
  <c r="C169" i="94"/>
  <c r="C168" i="94"/>
  <c r="C167" i="94"/>
  <c r="C166" i="94"/>
  <c r="C165" i="94"/>
  <c r="C164" i="94"/>
  <c r="C163" i="94"/>
  <c r="C162" i="94"/>
  <c r="C161" i="94"/>
  <c r="C160" i="94"/>
  <c r="C159" i="94"/>
  <c r="C158" i="94"/>
  <c r="C157" i="94"/>
  <c r="C156" i="93"/>
  <c r="C172" i="93"/>
  <c r="C171" i="93"/>
  <c r="C170" i="93"/>
  <c r="C169" i="93"/>
  <c r="C168" i="93"/>
  <c r="C167" i="93"/>
  <c r="C166" i="93"/>
  <c r="C165" i="93"/>
  <c r="C164" i="93"/>
  <c r="C163" i="93"/>
  <c r="C162" i="93"/>
  <c r="C161" i="93"/>
  <c r="C160" i="93"/>
  <c r="C159" i="93"/>
  <c r="C158" i="93"/>
  <c r="C157" i="93"/>
  <c r="C156" i="92"/>
  <c r="C172" i="92"/>
  <c r="C171" i="92"/>
  <c r="C170" i="92"/>
  <c r="C169" i="92"/>
  <c r="C168" i="92"/>
  <c r="C167" i="92"/>
  <c r="C166" i="92"/>
  <c r="C165" i="92"/>
  <c r="C164" i="92"/>
  <c r="C163" i="92"/>
  <c r="C162" i="92"/>
  <c r="C161" i="92"/>
  <c r="C160" i="92"/>
  <c r="C159" i="92"/>
  <c r="C158" i="92"/>
  <c r="C157" i="92"/>
  <c r="C156" i="91"/>
  <c r="C172" i="91"/>
  <c r="C171" i="91"/>
  <c r="C170" i="91"/>
  <c r="C169" i="91"/>
  <c r="C168" i="91"/>
  <c r="C167" i="91"/>
  <c r="C166" i="91"/>
  <c r="C165" i="91"/>
  <c r="C164" i="91"/>
  <c r="C163" i="91"/>
  <c r="C162" i="91"/>
  <c r="C161" i="91"/>
  <c r="C160" i="91"/>
  <c r="C159" i="91"/>
  <c r="C158" i="91"/>
  <c r="C157" i="91"/>
  <c r="C156" i="90"/>
  <c r="C172" i="90"/>
  <c r="C171" i="90"/>
  <c r="C170" i="90"/>
  <c r="C169" i="90"/>
  <c r="C168" i="90"/>
  <c r="C167" i="90"/>
  <c r="C166" i="90"/>
  <c r="C165" i="90"/>
  <c r="C164" i="90"/>
  <c r="C163" i="90"/>
  <c r="C162" i="90"/>
  <c r="C161" i="90"/>
  <c r="C160" i="90"/>
  <c r="C159" i="90"/>
  <c r="C158" i="90"/>
  <c r="C157" i="90"/>
  <c r="C156" i="89"/>
  <c r="C172" i="89"/>
  <c r="C171" i="89"/>
  <c r="C170" i="89"/>
  <c r="C169" i="89"/>
  <c r="C168" i="89"/>
  <c r="C167" i="89"/>
  <c r="C166" i="89"/>
  <c r="C165" i="89"/>
  <c r="C164" i="89"/>
  <c r="C163" i="89"/>
  <c r="C162" i="89"/>
  <c r="C161" i="89"/>
  <c r="C160" i="89"/>
  <c r="C159" i="89"/>
  <c r="C158" i="89"/>
  <c r="C157" i="89"/>
  <c r="C156" i="88"/>
  <c r="C172" i="88"/>
  <c r="C171" i="88"/>
  <c r="C170" i="88"/>
  <c r="C169" i="88"/>
  <c r="C168" i="88"/>
  <c r="C167" i="88"/>
  <c r="C166" i="88"/>
  <c r="C165" i="88"/>
  <c r="C164" i="88"/>
  <c r="C163" i="88"/>
  <c r="C162" i="88"/>
  <c r="C161" i="88"/>
  <c r="C160" i="88"/>
  <c r="C159" i="88"/>
  <c r="C158" i="88"/>
  <c r="C157" i="88"/>
  <c r="C156" i="87"/>
  <c r="C172" i="87"/>
  <c r="C171" i="87"/>
  <c r="C170" i="87"/>
  <c r="C169" i="87"/>
  <c r="C168" i="87"/>
  <c r="C167" i="87"/>
  <c r="C166" i="87"/>
  <c r="C165" i="87"/>
  <c r="C164" i="87"/>
  <c r="C163" i="87"/>
  <c r="C162" i="87"/>
  <c r="C161" i="87"/>
  <c r="C160" i="87"/>
  <c r="C159" i="87"/>
  <c r="C158" i="87"/>
  <c r="C157" i="87"/>
  <c r="C156" i="86"/>
  <c r="C172" i="86"/>
  <c r="C171" i="86"/>
  <c r="C170" i="86"/>
  <c r="C169" i="86"/>
  <c r="C168" i="86"/>
  <c r="C167" i="86"/>
  <c r="C166" i="86"/>
  <c r="C165" i="86"/>
  <c r="C164" i="86"/>
  <c r="C163" i="86"/>
  <c r="C162" i="86"/>
  <c r="C161" i="86"/>
  <c r="C160" i="86"/>
  <c r="C159" i="86"/>
  <c r="C158" i="86"/>
  <c r="C157" i="86"/>
  <c r="C156" i="85"/>
  <c r="C172" i="85"/>
  <c r="C171" i="85"/>
  <c r="C170" i="85"/>
  <c r="C169" i="85"/>
  <c r="C168" i="85"/>
  <c r="C167" i="85"/>
  <c r="C166" i="85"/>
  <c r="C165" i="85"/>
  <c r="C164" i="85"/>
  <c r="C163" i="85"/>
  <c r="C162" i="85"/>
  <c r="C161" i="85"/>
  <c r="C160" i="85"/>
  <c r="C159" i="85"/>
  <c r="C158" i="85"/>
  <c r="C157" i="85"/>
  <c r="C156" i="84"/>
  <c r="C172" i="84"/>
  <c r="C171" i="84"/>
  <c r="C170" i="84"/>
  <c r="C169" i="84"/>
  <c r="C168" i="84"/>
  <c r="C167" i="84"/>
  <c r="C166" i="84"/>
  <c r="C165" i="84"/>
  <c r="C164" i="84"/>
  <c r="C163" i="84"/>
  <c r="C162" i="84"/>
  <c r="C161" i="84"/>
  <c r="C160" i="84"/>
  <c r="C159" i="84"/>
  <c r="C158" i="84"/>
  <c r="C157" i="84"/>
  <c r="C156" i="83"/>
  <c r="C172" i="83"/>
  <c r="C171" i="83"/>
  <c r="C170" i="83"/>
  <c r="C169" i="83"/>
  <c r="C168" i="83"/>
  <c r="C167" i="83"/>
  <c r="C166" i="83"/>
  <c r="C165" i="83"/>
  <c r="C164" i="83"/>
  <c r="C163" i="83"/>
  <c r="C162" i="83"/>
  <c r="C161" i="83"/>
  <c r="C160" i="83"/>
  <c r="C159" i="83"/>
  <c r="C158" i="83"/>
  <c r="C157" i="83"/>
  <c r="C156" i="82"/>
  <c r="C172" i="82"/>
  <c r="C171" i="82"/>
  <c r="C170" i="82"/>
  <c r="C169" i="82"/>
  <c r="C168" i="82"/>
  <c r="C167" i="82"/>
  <c r="C166" i="82"/>
  <c r="C165" i="82"/>
  <c r="C164" i="82"/>
  <c r="C163" i="82"/>
  <c r="C162" i="82"/>
  <c r="C161" i="82"/>
  <c r="C160" i="82"/>
  <c r="C159" i="82"/>
  <c r="C158" i="82"/>
  <c r="C157" i="82"/>
  <c r="C156" i="81"/>
  <c r="C172" i="81"/>
  <c r="C171" i="81"/>
  <c r="C170" i="81"/>
  <c r="C169" i="81"/>
  <c r="C168" i="81"/>
  <c r="C167" i="81"/>
  <c r="C166" i="81"/>
  <c r="C165" i="81"/>
  <c r="C164" i="81"/>
  <c r="C163" i="81"/>
  <c r="C162" i="81"/>
  <c r="C161" i="81"/>
  <c r="C160" i="81"/>
  <c r="C159" i="81"/>
  <c r="C158" i="81"/>
  <c r="C157" i="81"/>
  <c r="C156" i="80"/>
  <c r="C172" i="80"/>
  <c r="C171" i="80"/>
  <c r="C170" i="80"/>
  <c r="C169" i="80"/>
  <c r="C168" i="80"/>
  <c r="C167" i="80"/>
  <c r="C166" i="80"/>
  <c r="C165" i="80"/>
  <c r="C164" i="80"/>
  <c r="C163" i="80"/>
  <c r="C162" i="80"/>
  <c r="C161" i="80"/>
  <c r="C160" i="80"/>
  <c r="C159" i="80"/>
  <c r="C158" i="80"/>
  <c r="C157" i="80"/>
  <c r="C156" i="79"/>
  <c r="C172" i="79"/>
  <c r="C171" i="79"/>
  <c r="C170" i="79"/>
  <c r="C169" i="79"/>
  <c r="C168" i="79"/>
  <c r="C167" i="79"/>
  <c r="C166" i="79"/>
  <c r="C165" i="79"/>
  <c r="C164" i="79"/>
  <c r="C163" i="79"/>
  <c r="C162" i="79"/>
  <c r="C161" i="79"/>
  <c r="C160" i="79"/>
  <c r="C159" i="79"/>
  <c r="C158" i="79"/>
  <c r="C157" i="79"/>
  <c r="C156" i="78"/>
  <c r="C172" i="78"/>
  <c r="C171" i="78"/>
  <c r="C170" i="78"/>
  <c r="C169" i="78"/>
  <c r="C168" i="78"/>
  <c r="C167" i="78"/>
  <c r="C166" i="78"/>
  <c r="C165" i="78"/>
  <c r="C164" i="78"/>
  <c r="C163" i="78"/>
  <c r="C162" i="78"/>
  <c r="C161" i="78"/>
  <c r="C160" i="78"/>
  <c r="C159" i="78"/>
  <c r="C158" i="78"/>
  <c r="C157" i="78"/>
  <c r="C156" i="77"/>
  <c r="C172" i="77"/>
  <c r="C171" i="77"/>
  <c r="C170" i="77"/>
  <c r="C169" i="77"/>
  <c r="C168" i="77"/>
  <c r="C167" i="77"/>
  <c r="C166" i="77"/>
  <c r="C165" i="77"/>
  <c r="C164" i="77"/>
  <c r="C163" i="77"/>
  <c r="C162" i="77"/>
  <c r="C161" i="77"/>
  <c r="C160" i="77"/>
  <c r="C159" i="77"/>
  <c r="C158" i="77"/>
  <c r="C157" i="77"/>
  <c r="C156" i="76"/>
  <c r="C172" i="76"/>
  <c r="C171" i="76"/>
  <c r="C170" i="76"/>
  <c r="C169" i="76"/>
  <c r="C168" i="76"/>
  <c r="C167" i="76"/>
  <c r="C166" i="76"/>
  <c r="C165" i="76"/>
  <c r="C164" i="76"/>
  <c r="C163" i="76"/>
  <c r="C162" i="76"/>
  <c r="C161" i="76"/>
  <c r="C160" i="76"/>
  <c r="C159" i="76"/>
  <c r="C158" i="76"/>
  <c r="C157" i="76"/>
  <c r="C156" i="75"/>
  <c r="C172" i="75"/>
  <c r="C171" i="75"/>
  <c r="C170" i="75"/>
  <c r="C169" i="75"/>
  <c r="C168" i="75"/>
  <c r="C167" i="75"/>
  <c r="C166" i="75"/>
  <c r="C165" i="75"/>
  <c r="C164" i="75"/>
  <c r="C163" i="75"/>
  <c r="C162" i="75"/>
  <c r="C161" i="75"/>
  <c r="C160" i="75"/>
  <c r="C159" i="75"/>
  <c r="C158" i="75"/>
  <c r="C157" i="75"/>
  <c r="C156" i="74"/>
  <c r="C172" i="74"/>
  <c r="C171" i="74"/>
  <c r="C170" i="74"/>
  <c r="C169" i="74"/>
  <c r="C168" i="74"/>
  <c r="C167" i="74"/>
  <c r="C166" i="74"/>
  <c r="C165" i="74"/>
  <c r="C164" i="74"/>
  <c r="C163" i="74"/>
  <c r="C162" i="74"/>
  <c r="C161" i="74"/>
  <c r="C160" i="74"/>
  <c r="C159" i="74"/>
  <c r="C158" i="74"/>
  <c r="C157" i="74"/>
  <c r="C156" i="73"/>
  <c r="C172" i="73"/>
  <c r="C171" i="73"/>
  <c r="C170" i="73"/>
  <c r="C169" i="73"/>
  <c r="C168" i="73"/>
  <c r="C167" i="73"/>
  <c r="C166" i="73"/>
  <c r="C165" i="73"/>
  <c r="C164" i="73"/>
  <c r="C163" i="73"/>
  <c r="C162" i="73"/>
  <c r="C161" i="73"/>
  <c r="C160" i="73"/>
  <c r="C159" i="73"/>
  <c r="C158" i="73"/>
  <c r="C157" i="73"/>
  <c r="C156" i="72"/>
  <c r="C172" i="72"/>
  <c r="C171" i="72"/>
  <c r="C170" i="72"/>
  <c r="C169" i="72"/>
  <c r="C168" i="72"/>
  <c r="C167" i="72"/>
  <c r="C166" i="72"/>
  <c r="C165" i="72"/>
  <c r="C164" i="72"/>
  <c r="C163" i="72"/>
  <c r="C162" i="72"/>
  <c r="C161" i="72"/>
  <c r="C160" i="72"/>
  <c r="C159" i="72"/>
  <c r="C158" i="72"/>
  <c r="C157" i="72"/>
  <c r="C156" i="71"/>
  <c r="C172" i="71"/>
  <c r="C171" i="71"/>
  <c r="C170" i="71"/>
  <c r="C169" i="71"/>
  <c r="C168" i="71"/>
  <c r="C167" i="71"/>
  <c r="C166" i="71"/>
  <c r="C165" i="71"/>
  <c r="C164" i="71"/>
  <c r="C163" i="71"/>
  <c r="C162" i="71"/>
  <c r="C161" i="71"/>
  <c r="C160" i="71"/>
  <c r="C159" i="71"/>
  <c r="C158" i="71"/>
  <c r="C157" i="71"/>
  <c r="C156" i="70"/>
  <c r="C172" i="70"/>
  <c r="C171" i="70"/>
  <c r="C170" i="70"/>
  <c r="C169" i="70"/>
  <c r="C168" i="70"/>
  <c r="C167" i="70"/>
  <c r="C166" i="70"/>
  <c r="C165" i="70"/>
  <c r="C164" i="70"/>
  <c r="C163" i="70"/>
  <c r="C162" i="70"/>
  <c r="C161" i="70"/>
  <c r="C160" i="70"/>
  <c r="C159" i="70"/>
  <c r="C158" i="70"/>
  <c r="C157" i="70"/>
  <c r="C156" i="69"/>
  <c r="C172" i="69"/>
  <c r="C171" i="69"/>
  <c r="C170" i="69"/>
  <c r="C169" i="69"/>
  <c r="C168" i="69"/>
  <c r="C167" i="69"/>
  <c r="C166" i="69"/>
  <c r="C165" i="69"/>
  <c r="C164" i="69"/>
  <c r="C163" i="69"/>
  <c r="C162" i="69"/>
  <c r="C161" i="69"/>
  <c r="C160" i="69"/>
  <c r="C159" i="69"/>
  <c r="C158" i="69"/>
  <c r="C157" i="69"/>
  <c r="C156" i="68"/>
  <c r="C172" i="68"/>
  <c r="C171" i="68"/>
  <c r="C170" i="68"/>
  <c r="C169" i="68"/>
  <c r="C168" i="68"/>
  <c r="C167" i="68"/>
  <c r="C166" i="68"/>
  <c r="C165" i="68"/>
  <c r="C164" i="68"/>
  <c r="C163" i="68"/>
  <c r="C162" i="68"/>
  <c r="C161" i="68"/>
  <c r="C160" i="68"/>
  <c r="C159" i="68"/>
  <c r="C158" i="68"/>
  <c r="C157" i="68"/>
  <c r="C156" i="67"/>
  <c r="C172" i="67"/>
  <c r="C171" i="67"/>
  <c r="C170" i="67"/>
  <c r="C169" i="67"/>
  <c r="C168" i="67"/>
  <c r="C167" i="67"/>
  <c r="C166" i="67"/>
  <c r="C165" i="67"/>
  <c r="C164" i="67"/>
  <c r="C163" i="67"/>
  <c r="C162" i="67"/>
  <c r="C161" i="67"/>
  <c r="C160" i="67"/>
  <c r="C159" i="67"/>
  <c r="C158" i="67"/>
  <c r="C157" i="67"/>
  <c r="C156" i="66"/>
  <c r="C172" i="66"/>
  <c r="C171" i="66"/>
  <c r="C170" i="66"/>
  <c r="C169" i="66"/>
  <c r="C168" i="66"/>
  <c r="C167" i="66"/>
  <c r="C166" i="66"/>
  <c r="C165" i="66"/>
  <c r="C164" i="66"/>
  <c r="C163" i="66"/>
  <c r="C162" i="66"/>
  <c r="C161" i="66"/>
  <c r="C160" i="66"/>
  <c r="C159" i="66"/>
  <c r="C158" i="66"/>
  <c r="C157" i="66"/>
  <c r="C156" i="26"/>
  <c r="C172" i="26"/>
  <c r="C171" i="26"/>
  <c r="C170" i="26"/>
  <c r="C169" i="26"/>
  <c r="C168" i="26"/>
  <c r="C167" i="26"/>
  <c r="C166" i="26"/>
  <c r="C165" i="26"/>
  <c r="C164" i="26"/>
  <c r="C163" i="26"/>
  <c r="C162" i="26"/>
  <c r="C161" i="26"/>
  <c r="C160" i="26"/>
  <c r="C159" i="26"/>
  <c r="C158" i="26"/>
  <c r="C157" i="26"/>
  <c r="E158" i="5"/>
  <c r="E157" i="5"/>
  <c r="E156" i="5"/>
  <c r="E172" i="5"/>
  <c r="E171" i="5"/>
  <c r="E170" i="5"/>
  <c r="E169" i="5"/>
  <c r="E168" i="5"/>
  <c r="E167" i="5"/>
  <c r="E166" i="5"/>
  <c r="E165" i="5"/>
  <c r="E164" i="5"/>
  <c r="E163" i="5"/>
  <c r="E162" i="5"/>
  <c r="E161" i="5"/>
  <c r="E160" i="5"/>
  <c r="E159" i="5"/>
  <c r="B3" i="63"/>
  <c r="C3" i="63"/>
  <c r="D3" i="63"/>
  <c r="E3" i="63"/>
  <c r="F3" i="63"/>
  <c r="G3" i="63"/>
  <c r="H3" i="63"/>
  <c r="I3" i="63"/>
  <c r="J3" i="63"/>
  <c r="K3" i="63"/>
  <c r="L3" i="63"/>
  <c r="M3" i="63"/>
  <c r="N3" i="63"/>
  <c r="O3" i="63"/>
  <c r="P3" i="63"/>
  <c r="Q3" i="63"/>
  <c r="R3" i="63"/>
  <c r="S3" i="63"/>
  <c r="T3" i="63"/>
  <c r="U3" i="63"/>
  <c r="V3" i="63"/>
  <c r="W3" i="63"/>
  <c r="X3" i="63"/>
  <c r="Y3" i="63"/>
  <c r="Z3" i="63"/>
  <c r="AA3" i="63"/>
  <c r="AB3" i="63"/>
  <c r="AC3" i="63"/>
  <c r="AD3" i="63"/>
  <c r="AE3" i="63"/>
  <c r="AF3" i="63"/>
  <c r="AG3" i="63"/>
  <c r="B4" i="63"/>
  <c r="C4" i="63"/>
  <c r="D4" i="63"/>
  <c r="E4" i="63"/>
  <c r="F4" i="63"/>
  <c r="G4" i="63"/>
  <c r="H4" i="63"/>
  <c r="I4" i="63"/>
  <c r="J4" i="63"/>
  <c r="K4" i="63"/>
  <c r="L4" i="63"/>
  <c r="M4" i="63"/>
  <c r="N4" i="63"/>
  <c r="O4" i="63"/>
  <c r="P4" i="63"/>
  <c r="Q4" i="63"/>
  <c r="R4" i="63"/>
  <c r="S4" i="63"/>
  <c r="T4" i="63"/>
  <c r="U4" i="63"/>
  <c r="V4" i="63"/>
  <c r="W4" i="63"/>
  <c r="X4" i="63"/>
  <c r="Y4" i="63"/>
  <c r="Z4" i="63"/>
  <c r="AA4" i="63"/>
  <c r="AB4" i="63"/>
  <c r="AC4" i="63"/>
  <c r="AD4" i="63"/>
  <c r="AE4" i="63"/>
  <c r="AF4" i="63"/>
  <c r="AG4" i="63"/>
  <c r="B5" i="63"/>
  <c r="C5" i="63"/>
  <c r="D5" i="63"/>
  <c r="E5" i="63"/>
  <c r="F5" i="63"/>
  <c r="G5" i="63"/>
  <c r="H5" i="63"/>
  <c r="I5" i="63"/>
  <c r="J5" i="63"/>
  <c r="K5" i="63"/>
  <c r="L5" i="63"/>
  <c r="M5" i="63"/>
  <c r="N5" i="63"/>
  <c r="O5" i="63"/>
  <c r="P5" i="63"/>
  <c r="Q5" i="63"/>
  <c r="R5" i="63"/>
  <c r="S5" i="63"/>
  <c r="T5" i="63"/>
  <c r="U5" i="63"/>
  <c r="V5" i="63"/>
  <c r="W5" i="63"/>
  <c r="X5" i="63"/>
  <c r="Y5" i="63"/>
  <c r="Z5" i="63"/>
  <c r="AA5" i="63"/>
  <c r="AB5" i="63"/>
  <c r="AC5" i="63"/>
  <c r="AD5" i="63"/>
  <c r="AE5" i="63"/>
  <c r="AF5" i="63"/>
  <c r="AG5" i="63"/>
  <c r="B6" i="63"/>
  <c r="C6" i="63"/>
  <c r="D6" i="63"/>
  <c r="E6" i="63"/>
  <c r="F6" i="63"/>
  <c r="G6" i="63"/>
  <c r="H6" i="63"/>
  <c r="I6" i="63"/>
  <c r="J6" i="63"/>
  <c r="K6" i="63"/>
  <c r="L6" i="63"/>
  <c r="M6" i="63"/>
  <c r="N6" i="63"/>
  <c r="O6" i="63"/>
  <c r="P6" i="63"/>
  <c r="Q6" i="63"/>
  <c r="R6" i="63"/>
  <c r="S6" i="63"/>
  <c r="T6" i="63"/>
  <c r="U6" i="63"/>
  <c r="V6" i="63"/>
  <c r="W6" i="63"/>
  <c r="X6" i="63"/>
  <c r="Y6" i="63"/>
  <c r="Z6" i="63"/>
  <c r="AA6" i="63"/>
  <c r="AB6" i="63"/>
  <c r="AC6" i="63"/>
  <c r="AD6" i="63"/>
  <c r="AE6" i="63"/>
  <c r="AF6" i="63"/>
  <c r="AG6" i="63"/>
  <c r="B7" i="63"/>
  <c r="C7" i="63"/>
  <c r="D7" i="63"/>
  <c r="E7" i="63"/>
  <c r="F7" i="63"/>
  <c r="G7" i="63"/>
  <c r="H7" i="63"/>
  <c r="I7" i="63"/>
  <c r="J7" i="63"/>
  <c r="K7" i="63"/>
  <c r="L7" i="63"/>
  <c r="M7" i="63"/>
  <c r="N7" i="63"/>
  <c r="O7" i="63"/>
  <c r="P7" i="63"/>
  <c r="Q7" i="63"/>
  <c r="R7" i="63"/>
  <c r="S7" i="63"/>
  <c r="T7" i="63"/>
  <c r="U7" i="63"/>
  <c r="V7" i="63"/>
  <c r="W7" i="63"/>
  <c r="X7" i="63"/>
  <c r="Y7" i="63"/>
  <c r="Z7" i="63"/>
  <c r="AA7" i="63"/>
  <c r="AB7" i="63"/>
  <c r="AC7" i="63"/>
  <c r="AD7" i="63"/>
  <c r="AE7" i="63"/>
  <c r="AF7" i="63"/>
  <c r="AG7" i="63"/>
  <c r="B8" i="63"/>
  <c r="C8" i="63"/>
  <c r="D8" i="63"/>
  <c r="E8" i="63"/>
  <c r="F8" i="63"/>
  <c r="G8" i="63"/>
  <c r="H8" i="63"/>
  <c r="I8" i="63"/>
  <c r="J8" i="63"/>
  <c r="K8" i="63"/>
  <c r="L8" i="63"/>
  <c r="M8" i="63"/>
  <c r="N8" i="63"/>
  <c r="O8" i="63"/>
  <c r="P8" i="63"/>
  <c r="Q8" i="63"/>
  <c r="R8" i="63"/>
  <c r="S8" i="63"/>
  <c r="T8" i="63"/>
  <c r="U8" i="63"/>
  <c r="V8" i="63"/>
  <c r="W8" i="63"/>
  <c r="X8" i="63"/>
  <c r="Y8" i="63"/>
  <c r="Z8" i="63"/>
  <c r="AA8" i="63"/>
  <c r="AB8" i="63"/>
  <c r="AC8" i="63"/>
  <c r="AD8" i="63"/>
  <c r="AE8" i="63"/>
  <c r="AF8" i="63"/>
  <c r="AG8" i="63"/>
  <c r="B9" i="63"/>
  <c r="C9" i="63"/>
  <c r="D9" i="63"/>
  <c r="E9" i="63"/>
  <c r="F9" i="63"/>
  <c r="G9" i="63"/>
  <c r="H9" i="63"/>
  <c r="I9" i="63"/>
  <c r="J9" i="63"/>
  <c r="K9" i="63"/>
  <c r="L9" i="63"/>
  <c r="M9" i="63"/>
  <c r="N9" i="63"/>
  <c r="O9" i="63"/>
  <c r="P9" i="63"/>
  <c r="Q9" i="63"/>
  <c r="R9" i="63"/>
  <c r="S9" i="63"/>
  <c r="T9" i="63"/>
  <c r="U9" i="63"/>
  <c r="V9" i="63"/>
  <c r="W9" i="63"/>
  <c r="X9" i="63"/>
  <c r="Y9" i="63"/>
  <c r="Z9" i="63"/>
  <c r="AA9" i="63"/>
  <c r="AB9" i="63"/>
  <c r="AC9" i="63"/>
  <c r="AD9" i="63"/>
  <c r="AE9" i="63"/>
  <c r="AF9" i="63"/>
  <c r="AG9" i="63"/>
  <c r="B10" i="63"/>
  <c r="C10" i="63"/>
  <c r="D10" i="63"/>
  <c r="E10" i="63"/>
  <c r="F10" i="63"/>
  <c r="G10" i="63"/>
  <c r="H10" i="63"/>
  <c r="I10" i="63"/>
  <c r="J10" i="63"/>
  <c r="K10" i="63"/>
  <c r="L10" i="63"/>
  <c r="M10" i="63"/>
  <c r="N10" i="63"/>
  <c r="O10" i="63"/>
  <c r="P10" i="63"/>
  <c r="Q10" i="63"/>
  <c r="R10" i="63"/>
  <c r="S10" i="63"/>
  <c r="T10" i="63"/>
  <c r="U10" i="63"/>
  <c r="V10" i="63"/>
  <c r="W10" i="63"/>
  <c r="X10" i="63"/>
  <c r="Y10" i="63"/>
  <c r="Z10" i="63"/>
  <c r="AA10" i="63"/>
  <c r="AB10" i="63"/>
  <c r="AC10" i="63"/>
  <c r="AD10" i="63"/>
  <c r="AE10" i="63"/>
  <c r="AF10" i="63"/>
  <c r="AG10" i="63"/>
  <c r="B11" i="63"/>
  <c r="C11" i="63"/>
  <c r="D11" i="63"/>
  <c r="E11" i="63"/>
  <c r="F11" i="63"/>
  <c r="G11" i="63"/>
  <c r="H11" i="63"/>
  <c r="I11" i="63"/>
  <c r="J11" i="63"/>
  <c r="K11" i="63"/>
  <c r="L11" i="63"/>
  <c r="M11" i="63"/>
  <c r="N11" i="63"/>
  <c r="O11" i="63"/>
  <c r="P11" i="63"/>
  <c r="Q11" i="63"/>
  <c r="R11" i="63"/>
  <c r="S11" i="63"/>
  <c r="T11" i="63"/>
  <c r="U11" i="63"/>
  <c r="V11" i="63"/>
  <c r="W11" i="63"/>
  <c r="X11" i="63"/>
  <c r="Y11" i="63"/>
  <c r="Z11" i="63"/>
  <c r="AA11" i="63"/>
  <c r="AB11" i="63"/>
  <c r="AC11" i="63"/>
  <c r="AD11" i="63"/>
  <c r="AE11" i="63"/>
  <c r="AF11" i="63"/>
  <c r="AG11" i="63"/>
  <c r="B12" i="63"/>
  <c r="C12" i="63"/>
  <c r="D12" i="63"/>
  <c r="E12" i="63"/>
  <c r="F12" i="63"/>
  <c r="G12" i="63"/>
  <c r="H12" i="63"/>
  <c r="I12" i="63"/>
  <c r="J12" i="63"/>
  <c r="K12" i="63"/>
  <c r="L12" i="63"/>
  <c r="M12" i="63"/>
  <c r="N12" i="63"/>
  <c r="O12" i="63"/>
  <c r="P12" i="63"/>
  <c r="Q12" i="63"/>
  <c r="R12" i="63"/>
  <c r="S12" i="63"/>
  <c r="T12" i="63"/>
  <c r="U12" i="63"/>
  <c r="V12" i="63"/>
  <c r="W12" i="63"/>
  <c r="X12" i="63"/>
  <c r="Y12" i="63"/>
  <c r="Z12" i="63"/>
  <c r="AA12" i="63"/>
  <c r="AB12" i="63"/>
  <c r="AC12" i="63"/>
  <c r="AD12" i="63"/>
  <c r="AE12" i="63"/>
  <c r="AF12" i="63"/>
  <c r="AG12" i="63"/>
  <c r="B13" i="63"/>
  <c r="C13" i="63"/>
  <c r="D13" i="63"/>
  <c r="E13" i="63"/>
  <c r="F13" i="63"/>
  <c r="G13" i="63"/>
  <c r="H13" i="63"/>
  <c r="I13" i="63"/>
  <c r="J13" i="63"/>
  <c r="K13" i="63"/>
  <c r="L13" i="63"/>
  <c r="M13" i="63"/>
  <c r="N13" i="63"/>
  <c r="O13" i="63"/>
  <c r="P13" i="63"/>
  <c r="Q13" i="63"/>
  <c r="R13" i="63"/>
  <c r="S13" i="63"/>
  <c r="T13" i="63"/>
  <c r="U13" i="63"/>
  <c r="V13" i="63"/>
  <c r="W13" i="63"/>
  <c r="X13" i="63"/>
  <c r="Y13" i="63"/>
  <c r="Z13" i="63"/>
  <c r="AA13" i="63"/>
  <c r="AB13" i="63"/>
  <c r="AC13" i="63"/>
  <c r="AD13" i="63"/>
  <c r="AE13" i="63"/>
  <c r="AF13" i="63"/>
  <c r="AG13" i="63"/>
  <c r="B14" i="63"/>
  <c r="C14" i="63"/>
  <c r="D14" i="63"/>
  <c r="E14" i="63"/>
  <c r="F14" i="63"/>
  <c r="G14" i="63"/>
  <c r="H14" i="63"/>
  <c r="I14" i="63"/>
  <c r="J14" i="63"/>
  <c r="K14" i="63"/>
  <c r="L14" i="63"/>
  <c r="M14" i="63"/>
  <c r="N14" i="63"/>
  <c r="O14" i="63"/>
  <c r="P14" i="63"/>
  <c r="Q14" i="63"/>
  <c r="R14" i="63"/>
  <c r="S14" i="63"/>
  <c r="T14" i="63"/>
  <c r="U14" i="63"/>
  <c r="V14" i="63"/>
  <c r="W14" i="63"/>
  <c r="X14" i="63"/>
  <c r="Y14" i="63"/>
  <c r="Z14" i="63"/>
  <c r="AA14" i="63"/>
  <c r="AB14" i="63"/>
  <c r="AC14" i="63"/>
  <c r="AD14" i="63"/>
  <c r="AE14" i="63"/>
  <c r="AF14" i="63"/>
  <c r="AG14" i="63"/>
  <c r="B15" i="63"/>
  <c r="C15" i="63"/>
  <c r="D15" i="63"/>
  <c r="E15" i="63"/>
  <c r="F15" i="63"/>
  <c r="G15" i="63"/>
  <c r="H15" i="63"/>
  <c r="I15" i="63"/>
  <c r="J15" i="63"/>
  <c r="K15" i="63"/>
  <c r="L15" i="63"/>
  <c r="M15" i="63"/>
  <c r="N15" i="63"/>
  <c r="O15" i="63"/>
  <c r="P15" i="63"/>
  <c r="Q15" i="63"/>
  <c r="R15" i="63"/>
  <c r="S15" i="63"/>
  <c r="T15" i="63"/>
  <c r="U15" i="63"/>
  <c r="V15" i="63"/>
  <c r="W15" i="63"/>
  <c r="X15" i="63"/>
  <c r="Y15" i="63"/>
  <c r="Z15" i="63"/>
  <c r="AA15" i="63"/>
  <c r="AB15" i="63"/>
  <c r="AC15" i="63"/>
  <c r="AD15" i="63"/>
  <c r="AE15" i="63"/>
  <c r="AF15" i="63"/>
  <c r="AG15" i="63"/>
  <c r="B16" i="63"/>
  <c r="C16" i="63"/>
  <c r="D16" i="63"/>
  <c r="E16" i="63"/>
  <c r="F16" i="63"/>
  <c r="G16" i="63"/>
  <c r="H16" i="63"/>
  <c r="I16" i="63"/>
  <c r="J16" i="63"/>
  <c r="K16" i="63"/>
  <c r="L16" i="63"/>
  <c r="M16" i="63"/>
  <c r="N16" i="63"/>
  <c r="O16" i="63"/>
  <c r="P16" i="63"/>
  <c r="Q16" i="63"/>
  <c r="R16" i="63"/>
  <c r="S16" i="63"/>
  <c r="T16" i="63"/>
  <c r="U16" i="63"/>
  <c r="V16" i="63"/>
  <c r="W16" i="63"/>
  <c r="X16" i="63"/>
  <c r="Y16" i="63"/>
  <c r="Z16" i="63"/>
  <c r="AA16" i="63"/>
  <c r="AB16" i="63"/>
  <c r="AC16" i="63"/>
  <c r="AD16" i="63"/>
  <c r="AE16" i="63"/>
  <c r="AF16" i="63"/>
  <c r="AG16" i="63"/>
  <c r="B17" i="63"/>
  <c r="C17" i="63"/>
  <c r="D17" i="63"/>
  <c r="E17" i="63"/>
  <c r="F17" i="63"/>
  <c r="G17" i="63"/>
  <c r="H17" i="63"/>
  <c r="I17" i="63"/>
  <c r="J17" i="63"/>
  <c r="K17" i="63"/>
  <c r="L17" i="63"/>
  <c r="M17" i="63"/>
  <c r="N17" i="63"/>
  <c r="O17" i="63"/>
  <c r="P17" i="63"/>
  <c r="Q17" i="63"/>
  <c r="R17" i="63"/>
  <c r="S17" i="63"/>
  <c r="T17" i="63"/>
  <c r="U17" i="63"/>
  <c r="V17" i="63"/>
  <c r="W17" i="63"/>
  <c r="X17" i="63"/>
  <c r="Y17" i="63"/>
  <c r="Z17" i="63"/>
  <c r="AA17" i="63"/>
  <c r="AB17" i="63"/>
  <c r="AC17" i="63"/>
  <c r="AD17" i="63"/>
  <c r="AE17" i="63"/>
  <c r="AF17" i="63"/>
  <c r="AG17" i="63"/>
  <c r="B18" i="63"/>
  <c r="C18" i="63"/>
  <c r="D18" i="63"/>
  <c r="E18" i="63"/>
  <c r="F18" i="63"/>
  <c r="G18" i="63"/>
  <c r="H18" i="63"/>
  <c r="I18" i="63"/>
  <c r="J18" i="63"/>
  <c r="K18" i="63"/>
  <c r="L18" i="63"/>
  <c r="M18" i="63"/>
  <c r="N18" i="63"/>
  <c r="O18" i="63"/>
  <c r="P18" i="63"/>
  <c r="Q18" i="63"/>
  <c r="R18" i="63"/>
  <c r="S18" i="63"/>
  <c r="T18" i="63"/>
  <c r="U18" i="63"/>
  <c r="V18" i="63"/>
  <c r="W18" i="63"/>
  <c r="X18" i="63"/>
  <c r="Y18" i="63"/>
  <c r="Z18" i="63"/>
  <c r="AA18" i="63"/>
  <c r="AB18" i="63"/>
  <c r="AC18" i="63"/>
  <c r="AD18" i="63"/>
  <c r="AE18" i="63"/>
  <c r="AF18" i="63"/>
  <c r="AG18" i="63"/>
  <c r="B19" i="63"/>
  <c r="C19" i="63"/>
  <c r="D19" i="63"/>
  <c r="E19" i="63"/>
  <c r="F19" i="63"/>
  <c r="G19" i="63"/>
  <c r="H19" i="63"/>
  <c r="I19" i="63"/>
  <c r="J19" i="63"/>
  <c r="K19" i="63"/>
  <c r="L19" i="63"/>
  <c r="M19" i="63"/>
  <c r="N19" i="63"/>
  <c r="O19" i="63"/>
  <c r="P19" i="63"/>
  <c r="Q19" i="63"/>
  <c r="R19" i="63"/>
  <c r="S19" i="63"/>
  <c r="T19" i="63"/>
  <c r="U19" i="63"/>
  <c r="V19" i="63"/>
  <c r="W19" i="63"/>
  <c r="X19" i="63"/>
  <c r="Y19" i="63"/>
  <c r="Z19" i="63"/>
  <c r="AA19" i="63"/>
  <c r="AB19" i="63"/>
  <c r="AC19" i="63"/>
  <c r="AD19" i="63"/>
  <c r="AE19" i="63"/>
  <c r="AF19" i="63"/>
  <c r="AG19" i="63"/>
  <c r="B20" i="63"/>
  <c r="C20" i="63"/>
  <c r="D20" i="63"/>
  <c r="E20" i="63"/>
  <c r="F20" i="63"/>
  <c r="G20" i="63"/>
  <c r="H20" i="63"/>
  <c r="I20" i="63"/>
  <c r="J20" i="63"/>
  <c r="K20" i="63"/>
  <c r="L20" i="63"/>
  <c r="M20" i="63"/>
  <c r="N20" i="63"/>
  <c r="O20" i="63"/>
  <c r="P20" i="63"/>
  <c r="Q20" i="63"/>
  <c r="R20" i="63"/>
  <c r="S20" i="63"/>
  <c r="T20" i="63"/>
  <c r="U20" i="63"/>
  <c r="V20" i="63"/>
  <c r="W20" i="63"/>
  <c r="X20" i="63"/>
  <c r="Y20" i="63"/>
  <c r="Z20" i="63"/>
  <c r="AA20" i="63"/>
  <c r="AB20" i="63"/>
  <c r="AC20" i="63"/>
  <c r="AD20" i="63"/>
  <c r="AE20" i="63"/>
  <c r="AF20" i="63"/>
  <c r="AG20" i="63"/>
  <c r="B21" i="63"/>
  <c r="C21" i="63"/>
  <c r="D21" i="63"/>
  <c r="E21" i="63"/>
  <c r="F21" i="63"/>
  <c r="G21" i="63"/>
  <c r="H21" i="63"/>
  <c r="I21" i="63"/>
  <c r="J21" i="63"/>
  <c r="K21" i="63"/>
  <c r="L21" i="63"/>
  <c r="M21" i="63"/>
  <c r="N21" i="63"/>
  <c r="O21" i="63"/>
  <c r="P21" i="63"/>
  <c r="Q21" i="63"/>
  <c r="R21" i="63"/>
  <c r="S21" i="63"/>
  <c r="T21" i="63"/>
  <c r="U21" i="63"/>
  <c r="V21" i="63"/>
  <c r="W21" i="63"/>
  <c r="X21" i="63"/>
  <c r="Y21" i="63"/>
  <c r="Z21" i="63"/>
  <c r="AA21" i="63"/>
  <c r="AB21" i="63"/>
  <c r="AC21" i="63"/>
  <c r="AD21" i="63"/>
  <c r="AE21" i="63"/>
  <c r="AF21" i="63"/>
  <c r="AG21" i="63"/>
  <c r="B22" i="63"/>
  <c r="C22" i="63"/>
  <c r="D22" i="63"/>
  <c r="E22" i="63"/>
  <c r="F22" i="63"/>
  <c r="G22" i="63"/>
  <c r="H22" i="63"/>
  <c r="I22" i="63"/>
  <c r="J22" i="63"/>
  <c r="K22" i="63"/>
  <c r="L22" i="63"/>
  <c r="M22" i="63"/>
  <c r="N22" i="63"/>
  <c r="O22" i="63"/>
  <c r="P22" i="63"/>
  <c r="Q22" i="63"/>
  <c r="R22" i="63"/>
  <c r="S22" i="63"/>
  <c r="T22" i="63"/>
  <c r="U22" i="63"/>
  <c r="V22" i="63"/>
  <c r="W22" i="63"/>
  <c r="X22" i="63"/>
  <c r="Y22" i="63"/>
  <c r="Z22" i="63"/>
  <c r="AA22" i="63"/>
  <c r="AB22" i="63"/>
  <c r="AC22" i="63"/>
  <c r="AD22" i="63"/>
  <c r="AE22" i="63"/>
  <c r="AF22" i="63"/>
  <c r="AG22" i="63"/>
  <c r="B23" i="63"/>
  <c r="C23" i="63"/>
  <c r="D23" i="63"/>
  <c r="E23" i="63"/>
  <c r="F23" i="63"/>
  <c r="G23" i="63"/>
  <c r="H23" i="63"/>
  <c r="I23" i="63"/>
  <c r="J23" i="63"/>
  <c r="K23" i="63"/>
  <c r="L23" i="63"/>
  <c r="M23" i="63"/>
  <c r="N23" i="63"/>
  <c r="O23" i="63"/>
  <c r="P23" i="63"/>
  <c r="Q23" i="63"/>
  <c r="R23" i="63"/>
  <c r="S23" i="63"/>
  <c r="T23" i="63"/>
  <c r="U23" i="63"/>
  <c r="V23" i="63"/>
  <c r="W23" i="63"/>
  <c r="X23" i="63"/>
  <c r="Y23" i="63"/>
  <c r="Z23" i="63"/>
  <c r="AA23" i="63"/>
  <c r="AB23" i="63"/>
  <c r="AC23" i="63"/>
  <c r="AD23" i="63"/>
  <c r="AE23" i="63"/>
  <c r="AF23" i="63"/>
  <c r="AG23" i="63"/>
  <c r="B24" i="63"/>
  <c r="C24" i="63"/>
  <c r="D24" i="63"/>
  <c r="E24" i="63"/>
  <c r="F24" i="63"/>
  <c r="G24" i="63"/>
  <c r="H24" i="63"/>
  <c r="I24" i="63"/>
  <c r="J24" i="63"/>
  <c r="K24" i="63"/>
  <c r="L24" i="63"/>
  <c r="M24" i="63"/>
  <c r="N24" i="63"/>
  <c r="O24" i="63"/>
  <c r="P24" i="63"/>
  <c r="Q24" i="63"/>
  <c r="R24" i="63"/>
  <c r="S24" i="63"/>
  <c r="T24" i="63"/>
  <c r="U24" i="63"/>
  <c r="V24" i="63"/>
  <c r="W24" i="63"/>
  <c r="X24" i="63"/>
  <c r="Y24" i="63"/>
  <c r="Z24" i="63"/>
  <c r="AA24" i="63"/>
  <c r="AB24" i="63"/>
  <c r="AC24" i="63"/>
  <c r="AD24" i="63"/>
  <c r="AE24" i="63"/>
  <c r="AF24" i="63"/>
  <c r="AG24" i="63"/>
  <c r="B25" i="63"/>
  <c r="C25" i="63"/>
  <c r="D25" i="63"/>
  <c r="E25" i="63"/>
  <c r="F25" i="63"/>
  <c r="G25" i="63"/>
  <c r="H25" i="63"/>
  <c r="I25" i="63"/>
  <c r="J25" i="63"/>
  <c r="K25" i="63"/>
  <c r="L25" i="63"/>
  <c r="M25" i="63"/>
  <c r="N25" i="63"/>
  <c r="O25" i="63"/>
  <c r="P25" i="63"/>
  <c r="Q25" i="63"/>
  <c r="R25" i="63"/>
  <c r="S25" i="63"/>
  <c r="T25" i="63"/>
  <c r="U25" i="63"/>
  <c r="V25" i="63"/>
  <c r="W25" i="63"/>
  <c r="X25" i="63"/>
  <c r="Y25" i="63"/>
  <c r="Z25" i="63"/>
  <c r="AA25" i="63"/>
  <c r="AB25" i="63"/>
  <c r="AC25" i="63"/>
  <c r="AD25" i="63"/>
  <c r="AE25" i="63"/>
  <c r="AF25" i="63"/>
  <c r="AG25" i="63"/>
  <c r="B26" i="63"/>
  <c r="C26" i="63"/>
  <c r="D26" i="63"/>
  <c r="E26" i="63"/>
  <c r="F26" i="63"/>
  <c r="G26" i="63"/>
  <c r="H26" i="63"/>
  <c r="I26" i="63"/>
  <c r="J26" i="63"/>
  <c r="K26" i="63"/>
  <c r="L26" i="63"/>
  <c r="M26" i="63"/>
  <c r="N26" i="63"/>
  <c r="O26" i="63"/>
  <c r="P26" i="63"/>
  <c r="Q26" i="63"/>
  <c r="R26" i="63"/>
  <c r="S26" i="63"/>
  <c r="T26" i="63"/>
  <c r="U26" i="63"/>
  <c r="V26" i="63"/>
  <c r="W26" i="63"/>
  <c r="X26" i="63"/>
  <c r="Y26" i="63"/>
  <c r="Z26" i="63"/>
  <c r="AA26" i="63"/>
  <c r="AB26" i="63"/>
  <c r="AC26" i="63"/>
  <c r="AD26" i="63"/>
  <c r="AE26" i="63"/>
  <c r="AF26" i="63"/>
  <c r="AG26" i="63"/>
  <c r="B27" i="63"/>
  <c r="C27" i="63"/>
  <c r="D27" i="63"/>
  <c r="E27" i="63"/>
  <c r="F27" i="63"/>
  <c r="G27" i="63"/>
  <c r="H27" i="63"/>
  <c r="I27" i="63"/>
  <c r="J27" i="63"/>
  <c r="K27" i="63"/>
  <c r="L27" i="63"/>
  <c r="M27" i="63"/>
  <c r="N27" i="63"/>
  <c r="O27" i="63"/>
  <c r="P27" i="63"/>
  <c r="Q27" i="63"/>
  <c r="R27" i="63"/>
  <c r="S27" i="63"/>
  <c r="T27" i="63"/>
  <c r="U27" i="63"/>
  <c r="V27" i="63"/>
  <c r="W27" i="63"/>
  <c r="X27" i="63"/>
  <c r="Y27" i="63"/>
  <c r="Z27" i="63"/>
  <c r="AA27" i="63"/>
  <c r="AB27" i="63"/>
  <c r="AC27" i="63"/>
  <c r="AD27" i="63"/>
  <c r="AE27" i="63"/>
  <c r="AF27" i="63"/>
  <c r="AG27" i="63"/>
  <c r="B28" i="63"/>
  <c r="C28" i="63"/>
  <c r="D28" i="63"/>
  <c r="E28" i="63"/>
  <c r="F28" i="63"/>
  <c r="G28" i="63"/>
  <c r="H28" i="63"/>
  <c r="I28" i="63"/>
  <c r="J28" i="63"/>
  <c r="K28" i="63"/>
  <c r="L28" i="63"/>
  <c r="M28" i="63"/>
  <c r="N28" i="63"/>
  <c r="O28" i="63"/>
  <c r="P28" i="63"/>
  <c r="Q28" i="63"/>
  <c r="R28" i="63"/>
  <c r="S28" i="63"/>
  <c r="T28" i="63"/>
  <c r="U28" i="63"/>
  <c r="V28" i="63"/>
  <c r="W28" i="63"/>
  <c r="X28" i="63"/>
  <c r="Y28" i="63"/>
  <c r="Z28" i="63"/>
  <c r="AA28" i="63"/>
  <c r="AB28" i="63"/>
  <c r="AC28" i="63"/>
  <c r="AD28" i="63"/>
  <c r="AE28" i="63"/>
  <c r="AF28" i="63"/>
  <c r="AG28" i="63"/>
  <c r="B29" i="63"/>
  <c r="C29" i="63"/>
  <c r="D29" i="63"/>
  <c r="E29" i="63"/>
  <c r="F29" i="63"/>
  <c r="G29" i="63"/>
  <c r="H29" i="63"/>
  <c r="I29" i="63"/>
  <c r="J29" i="63"/>
  <c r="K29" i="63"/>
  <c r="L29" i="63"/>
  <c r="M29" i="63"/>
  <c r="N29" i="63"/>
  <c r="O29" i="63"/>
  <c r="P29" i="63"/>
  <c r="Q29" i="63"/>
  <c r="R29" i="63"/>
  <c r="S29" i="63"/>
  <c r="T29" i="63"/>
  <c r="U29" i="63"/>
  <c r="V29" i="63"/>
  <c r="W29" i="63"/>
  <c r="X29" i="63"/>
  <c r="Y29" i="63"/>
  <c r="Z29" i="63"/>
  <c r="AA29" i="63"/>
  <c r="AB29" i="63"/>
  <c r="AC29" i="63"/>
  <c r="AD29" i="63"/>
  <c r="AE29" i="63"/>
  <c r="AF29" i="63"/>
  <c r="AG29" i="63"/>
  <c r="B30" i="63"/>
  <c r="C30" i="63"/>
  <c r="D30" i="63"/>
  <c r="E30" i="63"/>
  <c r="F30" i="63"/>
  <c r="G30" i="63"/>
  <c r="H30" i="63"/>
  <c r="I30" i="63"/>
  <c r="J30" i="63"/>
  <c r="K30" i="63"/>
  <c r="L30" i="63"/>
  <c r="M30" i="63"/>
  <c r="N30" i="63"/>
  <c r="O30" i="63"/>
  <c r="P30" i="63"/>
  <c r="Q30" i="63"/>
  <c r="R30" i="63"/>
  <c r="S30" i="63"/>
  <c r="T30" i="63"/>
  <c r="U30" i="63"/>
  <c r="V30" i="63"/>
  <c r="W30" i="63"/>
  <c r="X30" i="63"/>
  <c r="Y30" i="63"/>
  <c r="Z30" i="63"/>
  <c r="AA30" i="63"/>
  <c r="AB30" i="63"/>
  <c r="AC30" i="63"/>
  <c r="AD30" i="63"/>
  <c r="AE30" i="63"/>
  <c r="AF30" i="63"/>
  <c r="AG30" i="63"/>
  <c r="B31" i="63"/>
  <c r="C31" i="63"/>
  <c r="D31" i="63"/>
  <c r="E31" i="63"/>
  <c r="F31" i="63"/>
  <c r="G31" i="63"/>
  <c r="H31" i="63"/>
  <c r="I31" i="63"/>
  <c r="J31" i="63"/>
  <c r="K31" i="63"/>
  <c r="L31" i="63"/>
  <c r="M31" i="63"/>
  <c r="N31" i="63"/>
  <c r="O31" i="63"/>
  <c r="P31" i="63"/>
  <c r="Q31" i="63"/>
  <c r="R31" i="63"/>
  <c r="S31" i="63"/>
  <c r="T31" i="63"/>
  <c r="U31" i="63"/>
  <c r="V31" i="63"/>
  <c r="W31" i="63"/>
  <c r="X31" i="63"/>
  <c r="Y31" i="63"/>
  <c r="Z31" i="63"/>
  <c r="AA31" i="63"/>
  <c r="AB31" i="63"/>
  <c r="AC31" i="63"/>
  <c r="AD31" i="63"/>
  <c r="AE31" i="63"/>
  <c r="AF31" i="63"/>
  <c r="AG31" i="63"/>
  <c r="B32" i="63"/>
  <c r="C32" i="63"/>
  <c r="D32" i="63"/>
  <c r="E32" i="63"/>
  <c r="F32" i="63"/>
  <c r="G32" i="63"/>
  <c r="H32" i="63"/>
  <c r="I32" i="63"/>
  <c r="J32" i="63"/>
  <c r="K32" i="63"/>
  <c r="L32" i="63"/>
  <c r="M32" i="63"/>
  <c r="N32" i="63"/>
  <c r="O32" i="63"/>
  <c r="P32" i="63"/>
  <c r="Q32" i="63"/>
  <c r="R32" i="63"/>
  <c r="S32" i="63"/>
  <c r="T32" i="63"/>
  <c r="U32" i="63"/>
  <c r="V32" i="63"/>
  <c r="W32" i="63"/>
  <c r="X32" i="63"/>
  <c r="Y32" i="63"/>
  <c r="Z32" i="63"/>
  <c r="AA32" i="63"/>
  <c r="AB32" i="63"/>
  <c r="AC32" i="63"/>
  <c r="AD32" i="63"/>
  <c r="AE32" i="63"/>
  <c r="AF32" i="63"/>
  <c r="AG32" i="63"/>
  <c r="B33" i="63"/>
  <c r="C33" i="63"/>
  <c r="D33" i="63"/>
  <c r="E33" i="63"/>
  <c r="F33" i="63"/>
  <c r="G33" i="63"/>
  <c r="H33" i="63"/>
  <c r="I33" i="63"/>
  <c r="J33" i="63"/>
  <c r="K33" i="63"/>
  <c r="L33" i="63"/>
  <c r="M33" i="63"/>
  <c r="N33" i="63"/>
  <c r="O33" i="63"/>
  <c r="P33" i="63"/>
  <c r="Q33" i="63"/>
  <c r="R33" i="63"/>
  <c r="S33" i="63"/>
  <c r="T33" i="63"/>
  <c r="U33" i="63"/>
  <c r="V33" i="63"/>
  <c r="W33" i="63"/>
  <c r="X33" i="63"/>
  <c r="Y33" i="63"/>
  <c r="Z33" i="63"/>
  <c r="AA33" i="63"/>
  <c r="AB33" i="63"/>
  <c r="AC33" i="63"/>
  <c r="AD33" i="63"/>
  <c r="AE33" i="63"/>
  <c r="AF33" i="63"/>
  <c r="AG33" i="63"/>
  <c r="B34" i="63"/>
  <c r="C34" i="63"/>
  <c r="D34" i="63"/>
  <c r="E34" i="63"/>
  <c r="F34" i="63"/>
  <c r="G34" i="63"/>
  <c r="H34" i="63"/>
  <c r="I34" i="63"/>
  <c r="J34" i="63"/>
  <c r="K34" i="63"/>
  <c r="L34" i="63"/>
  <c r="M34" i="63"/>
  <c r="N34" i="63"/>
  <c r="O34" i="63"/>
  <c r="P34" i="63"/>
  <c r="Q34" i="63"/>
  <c r="R34" i="63"/>
  <c r="S34" i="63"/>
  <c r="T34" i="63"/>
  <c r="U34" i="63"/>
  <c r="V34" i="63"/>
  <c r="W34" i="63"/>
  <c r="X34" i="63"/>
  <c r="Y34" i="63"/>
  <c r="Z34" i="63"/>
  <c r="AA34" i="63"/>
  <c r="AB34" i="63"/>
  <c r="AC34" i="63"/>
  <c r="AD34" i="63"/>
  <c r="AE34" i="63"/>
  <c r="AF34" i="63"/>
  <c r="AG34" i="63"/>
  <c r="B35" i="63"/>
  <c r="C35" i="63"/>
  <c r="D35" i="63"/>
  <c r="E35" i="63"/>
  <c r="F35" i="63"/>
  <c r="G35" i="63"/>
  <c r="H35" i="63"/>
  <c r="I35" i="63"/>
  <c r="J35" i="63"/>
  <c r="K35" i="63"/>
  <c r="L35" i="63"/>
  <c r="M35" i="63"/>
  <c r="N35" i="63"/>
  <c r="O35" i="63"/>
  <c r="P35" i="63"/>
  <c r="Q35" i="63"/>
  <c r="R35" i="63"/>
  <c r="S35" i="63"/>
  <c r="T35" i="63"/>
  <c r="U35" i="63"/>
  <c r="V35" i="63"/>
  <c r="W35" i="63"/>
  <c r="X35" i="63"/>
  <c r="Y35" i="63"/>
  <c r="Z35" i="63"/>
  <c r="AA35" i="63"/>
  <c r="AB35" i="63"/>
  <c r="AC35" i="63"/>
  <c r="AD35" i="63"/>
  <c r="AE35" i="63"/>
  <c r="AF35" i="63"/>
  <c r="AG35" i="63"/>
  <c r="B36" i="63"/>
  <c r="C36" i="63"/>
  <c r="D36" i="63"/>
  <c r="E36" i="63"/>
  <c r="F36" i="63"/>
  <c r="G36" i="63"/>
  <c r="H36" i="63"/>
  <c r="I36" i="63"/>
  <c r="J36" i="63"/>
  <c r="K36" i="63"/>
  <c r="L36" i="63"/>
  <c r="M36" i="63"/>
  <c r="N36" i="63"/>
  <c r="O36" i="63"/>
  <c r="P36" i="63"/>
  <c r="Q36" i="63"/>
  <c r="R36" i="63"/>
  <c r="S36" i="63"/>
  <c r="T36" i="63"/>
  <c r="U36" i="63"/>
  <c r="V36" i="63"/>
  <c r="W36" i="63"/>
  <c r="X36" i="63"/>
  <c r="Y36" i="63"/>
  <c r="Z36" i="63"/>
  <c r="AA36" i="63"/>
  <c r="AB36" i="63"/>
  <c r="AC36" i="63"/>
  <c r="AD36" i="63"/>
  <c r="AE36" i="63"/>
  <c r="AF36" i="63"/>
  <c r="AG36" i="63"/>
  <c r="B37" i="63"/>
  <c r="C37" i="63"/>
  <c r="D37" i="63"/>
  <c r="E37" i="63"/>
  <c r="F37" i="63"/>
  <c r="G37" i="63"/>
  <c r="H37" i="63"/>
  <c r="I37" i="63"/>
  <c r="J37" i="63"/>
  <c r="K37" i="63"/>
  <c r="L37" i="63"/>
  <c r="M37" i="63"/>
  <c r="N37" i="63"/>
  <c r="O37" i="63"/>
  <c r="P37" i="63"/>
  <c r="Q37" i="63"/>
  <c r="R37" i="63"/>
  <c r="S37" i="63"/>
  <c r="T37" i="63"/>
  <c r="U37" i="63"/>
  <c r="V37" i="63"/>
  <c r="W37" i="63"/>
  <c r="X37" i="63"/>
  <c r="Y37" i="63"/>
  <c r="Z37" i="63"/>
  <c r="AA37" i="63"/>
  <c r="AB37" i="63"/>
  <c r="AC37" i="63"/>
  <c r="AD37" i="63"/>
  <c r="AE37" i="63"/>
  <c r="AF37" i="63"/>
  <c r="AG37" i="63"/>
  <c r="B38" i="63"/>
  <c r="C38" i="63"/>
  <c r="D38" i="63"/>
  <c r="E38" i="63"/>
  <c r="F38" i="63"/>
  <c r="G38" i="63"/>
  <c r="H38" i="63"/>
  <c r="I38" i="63"/>
  <c r="J38" i="63"/>
  <c r="K38" i="63"/>
  <c r="L38" i="63"/>
  <c r="M38" i="63"/>
  <c r="N38" i="63"/>
  <c r="O38" i="63"/>
  <c r="P38" i="63"/>
  <c r="Q38" i="63"/>
  <c r="R38" i="63"/>
  <c r="S38" i="63"/>
  <c r="T38" i="63"/>
  <c r="U38" i="63"/>
  <c r="V38" i="63"/>
  <c r="W38" i="63"/>
  <c r="X38" i="63"/>
  <c r="Y38" i="63"/>
  <c r="Z38" i="63"/>
  <c r="AA38" i="63"/>
  <c r="AB38" i="63"/>
  <c r="AC38" i="63"/>
  <c r="AD38" i="63"/>
  <c r="AE38" i="63"/>
  <c r="AF38" i="63"/>
  <c r="AG38" i="63"/>
  <c r="B39" i="63"/>
  <c r="C39" i="63"/>
  <c r="D39" i="63"/>
  <c r="E39" i="63"/>
  <c r="F39" i="63"/>
  <c r="G39" i="63"/>
  <c r="H39" i="63"/>
  <c r="I39" i="63"/>
  <c r="J39" i="63"/>
  <c r="K39" i="63"/>
  <c r="L39" i="63"/>
  <c r="M39" i="63"/>
  <c r="N39" i="63"/>
  <c r="O39" i="63"/>
  <c r="P39" i="63"/>
  <c r="Q39" i="63"/>
  <c r="R39" i="63"/>
  <c r="S39" i="63"/>
  <c r="T39" i="63"/>
  <c r="U39" i="63"/>
  <c r="V39" i="63"/>
  <c r="W39" i="63"/>
  <c r="X39" i="63"/>
  <c r="Y39" i="63"/>
  <c r="Z39" i="63"/>
  <c r="AA39" i="63"/>
  <c r="AB39" i="63"/>
  <c r="AC39" i="63"/>
  <c r="AD39" i="63"/>
  <c r="AE39" i="63"/>
  <c r="AF39" i="63"/>
  <c r="AG39" i="63"/>
  <c r="B40" i="63"/>
  <c r="C40" i="63"/>
  <c r="D40" i="63"/>
  <c r="E40" i="63"/>
  <c r="F40" i="63"/>
  <c r="G40" i="63"/>
  <c r="H40" i="63"/>
  <c r="I40" i="63"/>
  <c r="J40" i="63"/>
  <c r="K40" i="63"/>
  <c r="L40" i="63"/>
  <c r="M40" i="63"/>
  <c r="N40" i="63"/>
  <c r="O40" i="63"/>
  <c r="P40" i="63"/>
  <c r="Q40" i="63"/>
  <c r="R40" i="63"/>
  <c r="S40" i="63"/>
  <c r="T40" i="63"/>
  <c r="U40" i="63"/>
  <c r="V40" i="63"/>
  <c r="W40" i="63"/>
  <c r="X40" i="63"/>
  <c r="Y40" i="63"/>
  <c r="Z40" i="63"/>
  <c r="AA40" i="63"/>
  <c r="AB40" i="63"/>
  <c r="AC40" i="63"/>
  <c r="AD40" i="63"/>
  <c r="AE40" i="63"/>
  <c r="AF40" i="63"/>
  <c r="AG40" i="63"/>
  <c r="B41" i="63"/>
  <c r="C41" i="63"/>
  <c r="D41" i="63"/>
  <c r="E41" i="63"/>
  <c r="F41" i="63"/>
  <c r="G41" i="63"/>
  <c r="H41" i="63"/>
  <c r="I41" i="63"/>
  <c r="J41" i="63"/>
  <c r="K41" i="63"/>
  <c r="L41" i="63"/>
  <c r="M41" i="63"/>
  <c r="N41" i="63"/>
  <c r="O41" i="63"/>
  <c r="P41" i="63"/>
  <c r="Q41" i="63"/>
  <c r="R41" i="63"/>
  <c r="S41" i="63"/>
  <c r="T41" i="63"/>
  <c r="U41" i="63"/>
  <c r="V41" i="63"/>
  <c r="W41" i="63"/>
  <c r="X41" i="63"/>
  <c r="Y41" i="63"/>
  <c r="Z41" i="63"/>
  <c r="AA41" i="63"/>
  <c r="AB41" i="63"/>
  <c r="AC41" i="63"/>
  <c r="AD41" i="63"/>
  <c r="AE41" i="63"/>
  <c r="AF41" i="63"/>
  <c r="AG41" i="63"/>
  <c r="B42" i="63"/>
  <c r="C42" i="63"/>
  <c r="D42" i="63"/>
  <c r="E42" i="63"/>
  <c r="F42" i="63"/>
  <c r="G42" i="63"/>
  <c r="H42" i="63"/>
  <c r="I42" i="63"/>
  <c r="J42" i="63"/>
  <c r="K42" i="63"/>
  <c r="L42" i="63"/>
  <c r="M42" i="63"/>
  <c r="N42" i="63"/>
  <c r="O42" i="63"/>
  <c r="P42" i="63"/>
  <c r="Q42" i="63"/>
  <c r="R42" i="63"/>
  <c r="S42" i="63"/>
  <c r="T42" i="63"/>
  <c r="U42" i="63"/>
  <c r="V42" i="63"/>
  <c r="W42" i="63"/>
  <c r="X42" i="63"/>
  <c r="Y42" i="63"/>
  <c r="Z42" i="63"/>
  <c r="AA42" i="63"/>
  <c r="AB42" i="63"/>
  <c r="AC42" i="63"/>
  <c r="AD42" i="63"/>
  <c r="AE42" i="63"/>
  <c r="AF42" i="63"/>
  <c r="AG42" i="63"/>
  <c r="B43" i="63"/>
  <c r="C43" i="63"/>
  <c r="D43" i="63"/>
  <c r="E43" i="63"/>
  <c r="F43" i="63"/>
  <c r="G43" i="63"/>
  <c r="H43" i="63"/>
  <c r="I43" i="63"/>
  <c r="J43" i="63"/>
  <c r="K43" i="63"/>
  <c r="L43" i="63"/>
  <c r="M43" i="63"/>
  <c r="N43" i="63"/>
  <c r="O43" i="63"/>
  <c r="P43" i="63"/>
  <c r="Q43" i="63"/>
  <c r="R43" i="63"/>
  <c r="S43" i="63"/>
  <c r="T43" i="63"/>
  <c r="U43" i="63"/>
  <c r="V43" i="63"/>
  <c r="W43" i="63"/>
  <c r="X43" i="63"/>
  <c r="Y43" i="63"/>
  <c r="Z43" i="63"/>
  <c r="AA43" i="63"/>
  <c r="AB43" i="63"/>
  <c r="AC43" i="63"/>
  <c r="AD43" i="63"/>
  <c r="AE43" i="63"/>
  <c r="AF43" i="63"/>
  <c r="AG43" i="63"/>
  <c r="B44" i="63"/>
  <c r="C44" i="63"/>
  <c r="D44" i="63"/>
  <c r="E44" i="63"/>
  <c r="F44" i="63"/>
  <c r="G44" i="63"/>
  <c r="H44" i="63"/>
  <c r="I44" i="63"/>
  <c r="J44" i="63"/>
  <c r="K44" i="63"/>
  <c r="L44" i="63"/>
  <c r="M44" i="63"/>
  <c r="N44" i="63"/>
  <c r="O44" i="63"/>
  <c r="P44" i="63"/>
  <c r="Q44" i="63"/>
  <c r="R44" i="63"/>
  <c r="S44" i="63"/>
  <c r="T44" i="63"/>
  <c r="U44" i="63"/>
  <c r="V44" i="63"/>
  <c r="W44" i="63"/>
  <c r="X44" i="63"/>
  <c r="Y44" i="63"/>
  <c r="Z44" i="63"/>
  <c r="AA44" i="63"/>
  <c r="AB44" i="63"/>
  <c r="AC44" i="63"/>
  <c r="AD44" i="63"/>
  <c r="AE44" i="63"/>
  <c r="AF44" i="63"/>
  <c r="AG44" i="63"/>
  <c r="B45" i="63"/>
  <c r="C45" i="63"/>
  <c r="D45" i="63"/>
  <c r="E45" i="63"/>
  <c r="F45" i="63"/>
  <c r="G45" i="63"/>
  <c r="H45" i="63"/>
  <c r="I45" i="63"/>
  <c r="J45" i="63"/>
  <c r="K45" i="63"/>
  <c r="L45" i="63"/>
  <c r="M45" i="63"/>
  <c r="N45" i="63"/>
  <c r="O45" i="63"/>
  <c r="P45" i="63"/>
  <c r="Q45" i="63"/>
  <c r="R45" i="63"/>
  <c r="S45" i="63"/>
  <c r="T45" i="63"/>
  <c r="U45" i="63"/>
  <c r="V45" i="63"/>
  <c r="W45" i="63"/>
  <c r="X45" i="63"/>
  <c r="Y45" i="63"/>
  <c r="Z45" i="63"/>
  <c r="AA45" i="63"/>
  <c r="AB45" i="63"/>
  <c r="AC45" i="63"/>
  <c r="AD45" i="63"/>
  <c r="AE45" i="63"/>
  <c r="AF45" i="63"/>
  <c r="AG45" i="63"/>
  <c r="B46" i="63"/>
  <c r="C46" i="63"/>
  <c r="D46" i="63"/>
  <c r="E46" i="63"/>
  <c r="F46" i="63"/>
  <c r="G46" i="63"/>
  <c r="H46" i="63"/>
  <c r="I46" i="63"/>
  <c r="J46" i="63"/>
  <c r="K46" i="63"/>
  <c r="L46" i="63"/>
  <c r="M46" i="63"/>
  <c r="N46" i="63"/>
  <c r="O46" i="63"/>
  <c r="P46" i="63"/>
  <c r="Q46" i="63"/>
  <c r="R46" i="63"/>
  <c r="S46" i="63"/>
  <c r="T46" i="63"/>
  <c r="U46" i="63"/>
  <c r="V46" i="63"/>
  <c r="W46" i="63"/>
  <c r="X46" i="63"/>
  <c r="Y46" i="63"/>
  <c r="Z46" i="63"/>
  <c r="AA46" i="63"/>
  <c r="AB46" i="63"/>
  <c r="AC46" i="63"/>
  <c r="AD46" i="63"/>
  <c r="AE46" i="63"/>
  <c r="AF46" i="63"/>
  <c r="AG46" i="63"/>
  <c r="B47" i="63"/>
  <c r="C47" i="63"/>
  <c r="D47" i="63"/>
  <c r="E47" i="63"/>
  <c r="F47" i="63"/>
  <c r="G47" i="63"/>
  <c r="H47" i="63"/>
  <c r="I47" i="63"/>
  <c r="J47" i="63"/>
  <c r="K47" i="63"/>
  <c r="L47" i="63"/>
  <c r="M47" i="63"/>
  <c r="N47" i="63"/>
  <c r="O47" i="63"/>
  <c r="P47" i="63"/>
  <c r="Q47" i="63"/>
  <c r="R47" i="63"/>
  <c r="S47" i="63"/>
  <c r="T47" i="63"/>
  <c r="U47" i="63"/>
  <c r="V47" i="63"/>
  <c r="W47" i="63"/>
  <c r="X47" i="63"/>
  <c r="Y47" i="63"/>
  <c r="Z47" i="63"/>
  <c r="AA47" i="63"/>
  <c r="AB47" i="63"/>
  <c r="AC47" i="63"/>
  <c r="AD47" i="63"/>
  <c r="AE47" i="63"/>
  <c r="AF47" i="63"/>
  <c r="AG47" i="63"/>
  <c r="B48" i="63"/>
  <c r="C48" i="63"/>
  <c r="D48" i="63"/>
  <c r="E48" i="63"/>
  <c r="F48" i="63"/>
  <c r="G48" i="63"/>
  <c r="H48" i="63"/>
  <c r="I48" i="63"/>
  <c r="J48" i="63"/>
  <c r="K48" i="63"/>
  <c r="L48" i="63"/>
  <c r="M48" i="63"/>
  <c r="N48" i="63"/>
  <c r="O48" i="63"/>
  <c r="P48" i="63"/>
  <c r="Q48" i="63"/>
  <c r="R48" i="63"/>
  <c r="S48" i="63"/>
  <c r="T48" i="63"/>
  <c r="U48" i="63"/>
  <c r="V48" i="63"/>
  <c r="W48" i="63"/>
  <c r="X48" i="63"/>
  <c r="Y48" i="63"/>
  <c r="Z48" i="63"/>
  <c r="AA48" i="63"/>
  <c r="AB48" i="63"/>
  <c r="AC48" i="63"/>
  <c r="AD48" i="63"/>
  <c r="AE48" i="63"/>
  <c r="AF48" i="63"/>
  <c r="AG48" i="63"/>
  <c r="B49" i="63"/>
  <c r="C49" i="63"/>
  <c r="D49" i="63"/>
  <c r="E49" i="63"/>
  <c r="F49" i="63"/>
  <c r="G49" i="63"/>
  <c r="H49" i="63"/>
  <c r="I49" i="63"/>
  <c r="J49" i="63"/>
  <c r="K49" i="63"/>
  <c r="L49" i="63"/>
  <c r="M49" i="63"/>
  <c r="N49" i="63"/>
  <c r="O49" i="63"/>
  <c r="P49" i="63"/>
  <c r="Q49" i="63"/>
  <c r="R49" i="63"/>
  <c r="S49" i="63"/>
  <c r="T49" i="63"/>
  <c r="U49" i="63"/>
  <c r="V49" i="63"/>
  <c r="W49" i="63"/>
  <c r="X49" i="63"/>
  <c r="Y49" i="63"/>
  <c r="Z49" i="63"/>
  <c r="AA49" i="63"/>
  <c r="AB49" i="63"/>
  <c r="AC49" i="63"/>
  <c r="AD49" i="63"/>
  <c r="AE49" i="63"/>
  <c r="AF49" i="63"/>
  <c r="AG49" i="63"/>
  <c r="B50" i="63"/>
  <c r="C50" i="63"/>
  <c r="D50" i="63"/>
  <c r="E50" i="63"/>
  <c r="F50" i="63"/>
  <c r="G50" i="63"/>
  <c r="H50" i="63"/>
  <c r="I50" i="63"/>
  <c r="J50" i="63"/>
  <c r="K50" i="63"/>
  <c r="L50" i="63"/>
  <c r="M50" i="63"/>
  <c r="N50" i="63"/>
  <c r="O50" i="63"/>
  <c r="P50" i="63"/>
  <c r="Q50" i="63"/>
  <c r="R50" i="63"/>
  <c r="S50" i="63"/>
  <c r="T50" i="63"/>
  <c r="U50" i="63"/>
  <c r="V50" i="63"/>
  <c r="W50" i="63"/>
  <c r="X50" i="63"/>
  <c r="Y50" i="63"/>
  <c r="Z50" i="63"/>
  <c r="AA50" i="63"/>
  <c r="AB50" i="63"/>
  <c r="AC50" i="63"/>
  <c r="AD50" i="63"/>
  <c r="AE50" i="63"/>
  <c r="AF50" i="63"/>
  <c r="AG50" i="63"/>
  <c r="B51" i="63"/>
  <c r="C51" i="63"/>
  <c r="D51" i="63"/>
  <c r="E51" i="63"/>
  <c r="F51" i="63"/>
  <c r="G51" i="63"/>
  <c r="H51" i="63"/>
  <c r="I51" i="63"/>
  <c r="J51" i="63"/>
  <c r="K51" i="63"/>
  <c r="L51" i="63"/>
  <c r="M51" i="63"/>
  <c r="N51" i="63"/>
  <c r="O51" i="63"/>
  <c r="P51" i="63"/>
  <c r="Q51" i="63"/>
  <c r="R51" i="63"/>
  <c r="S51" i="63"/>
  <c r="T51" i="63"/>
  <c r="U51" i="63"/>
  <c r="V51" i="63"/>
  <c r="W51" i="63"/>
  <c r="X51" i="63"/>
  <c r="Y51" i="63"/>
  <c r="Z51" i="63"/>
  <c r="AA51" i="63"/>
  <c r="AB51" i="63"/>
  <c r="AC51" i="63"/>
  <c r="AD51" i="63"/>
  <c r="AE51" i="63"/>
  <c r="AF51" i="63"/>
  <c r="AG51" i="63"/>
  <c r="B52" i="63"/>
  <c r="C52" i="63"/>
  <c r="D52" i="63"/>
  <c r="E52" i="63"/>
  <c r="F52" i="63"/>
  <c r="G52" i="63"/>
  <c r="H52" i="63"/>
  <c r="I52" i="63"/>
  <c r="J52" i="63"/>
  <c r="K52" i="63"/>
  <c r="L52" i="63"/>
  <c r="M52" i="63"/>
  <c r="N52" i="63"/>
  <c r="O52" i="63"/>
  <c r="P52" i="63"/>
  <c r="Q52" i="63"/>
  <c r="R52" i="63"/>
  <c r="S52" i="63"/>
  <c r="T52" i="63"/>
  <c r="U52" i="63"/>
  <c r="V52" i="63"/>
  <c r="W52" i="63"/>
  <c r="X52" i="63"/>
  <c r="Y52" i="63"/>
  <c r="Z52" i="63"/>
  <c r="AA52" i="63"/>
  <c r="AB52" i="63"/>
  <c r="AC52" i="63"/>
  <c r="AD52" i="63"/>
  <c r="AE52" i="63"/>
  <c r="AF52" i="63"/>
  <c r="AG52" i="63"/>
  <c r="B53" i="63"/>
  <c r="C53" i="63"/>
  <c r="D53" i="63"/>
  <c r="E53" i="63"/>
  <c r="F53" i="63"/>
  <c r="G53" i="63"/>
  <c r="H53" i="63"/>
  <c r="I53" i="63"/>
  <c r="J53" i="63"/>
  <c r="K53" i="63"/>
  <c r="L53" i="63"/>
  <c r="M53" i="63"/>
  <c r="N53" i="63"/>
  <c r="O53" i="63"/>
  <c r="P53" i="63"/>
  <c r="Q53" i="63"/>
  <c r="R53" i="63"/>
  <c r="S53" i="63"/>
  <c r="T53" i="63"/>
  <c r="U53" i="63"/>
  <c r="V53" i="63"/>
  <c r="W53" i="63"/>
  <c r="X53" i="63"/>
  <c r="Y53" i="63"/>
  <c r="Z53" i="63"/>
  <c r="AA53" i="63"/>
  <c r="AB53" i="63"/>
  <c r="AC53" i="63"/>
  <c r="AD53" i="63"/>
  <c r="AE53" i="63"/>
  <c r="AF53" i="63"/>
  <c r="AG53" i="63"/>
  <c r="B54" i="63"/>
  <c r="C54" i="63"/>
  <c r="D54" i="63"/>
  <c r="E54" i="63"/>
  <c r="F54" i="63"/>
  <c r="G54" i="63"/>
  <c r="H54" i="63"/>
  <c r="I54" i="63"/>
  <c r="J54" i="63"/>
  <c r="K54" i="63"/>
  <c r="L54" i="63"/>
  <c r="M54" i="63"/>
  <c r="N54" i="63"/>
  <c r="O54" i="63"/>
  <c r="P54" i="63"/>
  <c r="Q54" i="63"/>
  <c r="R54" i="63"/>
  <c r="S54" i="63"/>
  <c r="T54" i="63"/>
  <c r="U54" i="63"/>
  <c r="V54" i="63"/>
  <c r="W54" i="63"/>
  <c r="X54" i="63"/>
  <c r="Y54" i="63"/>
  <c r="Z54" i="63"/>
  <c r="AA54" i="63"/>
  <c r="AB54" i="63"/>
  <c r="AC54" i="63"/>
  <c r="AD54" i="63"/>
  <c r="AE54" i="63"/>
  <c r="AF54" i="63"/>
  <c r="AG54" i="63"/>
  <c r="B55" i="63"/>
  <c r="C55" i="63"/>
  <c r="D55" i="63"/>
  <c r="E55" i="63"/>
  <c r="F55" i="63"/>
  <c r="G55" i="63"/>
  <c r="H55" i="63"/>
  <c r="I55" i="63"/>
  <c r="J55" i="63"/>
  <c r="K55" i="63"/>
  <c r="L55" i="63"/>
  <c r="M55" i="63"/>
  <c r="N55" i="63"/>
  <c r="O55" i="63"/>
  <c r="P55" i="63"/>
  <c r="Q55" i="63"/>
  <c r="R55" i="63"/>
  <c r="S55" i="63"/>
  <c r="T55" i="63"/>
  <c r="U55" i="63"/>
  <c r="V55" i="63"/>
  <c r="W55" i="63"/>
  <c r="X55" i="63"/>
  <c r="Y55" i="63"/>
  <c r="Z55" i="63"/>
  <c r="AA55" i="63"/>
  <c r="AB55" i="63"/>
  <c r="AC55" i="63"/>
  <c r="AD55" i="63"/>
  <c r="AE55" i="63"/>
  <c r="AF55" i="63"/>
  <c r="AG55" i="63"/>
  <c r="B56" i="63"/>
  <c r="C56" i="63"/>
  <c r="D56" i="63"/>
  <c r="E56" i="63"/>
  <c r="F56" i="63"/>
  <c r="G56" i="63"/>
  <c r="H56" i="63"/>
  <c r="I56" i="63"/>
  <c r="J56" i="63"/>
  <c r="K56" i="63"/>
  <c r="L56" i="63"/>
  <c r="M56" i="63"/>
  <c r="N56" i="63"/>
  <c r="O56" i="63"/>
  <c r="P56" i="63"/>
  <c r="Q56" i="63"/>
  <c r="R56" i="63"/>
  <c r="S56" i="63"/>
  <c r="T56" i="63"/>
  <c r="U56" i="63"/>
  <c r="V56" i="63"/>
  <c r="W56" i="63"/>
  <c r="X56" i="63"/>
  <c r="Y56" i="63"/>
  <c r="Z56" i="63"/>
  <c r="AA56" i="63"/>
  <c r="AB56" i="63"/>
  <c r="AC56" i="63"/>
  <c r="AD56" i="63"/>
  <c r="AE56" i="63"/>
  <c r="AF56" i="63"/>
  <c r="AG56" i="63"/>
  <c r="B57" i="63"/>
  <c r="C57" i="63"/>
  <c r="D57" i="63"/>
  <c r="E57" i="63"/>
  <c r="F57" i="63"/>
  <c r="G57" i="63"/>
  <c r="H57" i="63"/>
  <c r="I57" i="63"/>
  <c r="J57" i="63"/>
  <c r="K57" i="63"/>
  <c r="L57" i="63"/>
  <c r="M57" i="63"/>
  <c r="N57" i="63"/>
  <c r="O57" i="63"/>
  <c r="P57" i="63"/>
  <c r="Q57" i="63"/>
  <c r="R57" i="63"/>
  <c r="S57" i="63"/>
  <c r="T57" i="63"/>
  <c r="U57" i="63"/>
  <c r="V57" i="63"/>
  <c r="W57" i="63"/>
  <c r="X57" i="63"/>
  <c r="Y57" i="63"/>
  <c r="Z57" i="63"/>
  <c r="AA57" i="63"/>
  <c r="AB57" i="63"/>
  <c r="AC57" i="63"/>
  <c r="AD57" i="63"/>
  <c r="AE57" i="63"/>
  <c r="AF57" i="63"/>
  <c r="AG57" i="63"/>
  <c r="B58" i="63"/>
  <c r="C58" i="63"/>
  <c r="D58" i="63"/>
  <c r="E58" i="63"/>
  <c r="F58" i="63"/>
  <c r="G58" i="63"/>
  <c r="H58" i="63"/>
  <c r="I58" i="63"/>
  <c r="J58" i="63"/>
  <c r="K58" i="63"/>
  <c r="L58" i="63"/>
  <c r="M58" i="63"/>
  <c r="N58" i="63"/>
  <c r="O58" i="63"/>
  <c r="P58" i="63"/>
  <c r="Q58" i="63"/>
  <c r="R58" i="63"/>
  <c r="S58" i="63"/>
  <c r="T58" i="63"/>
  <c r="U58" i="63"/>
  <c r="V58" i="63"/>
  <c r="W58" i="63"/>
  <c r="X58" i="63"/>
  <c r="Y58" i="63"/>
  <c r="Z58" i="63"/>
  <c r="AA58" i="63"/>
  <c r="AB58" i="63"/>
  <c r="AC58" i="63"/>
  <c r="AD58" i="63"/>
  <c r="AE58" i="63"/>
  <c r="AF58" i="63"/>
  <c r="AG58" i="63"/>
  <c r="B59" i="63"/>
  <c r="C59" i="63"/>
  <c r="D59" i="63"/>
  <c r="E59" i="63"/>
  <c r="F59" i="63"/>
  <c r="G59" i="63"/>
  <c r="H59" i="63"/>
  <c r="I59" i="63"/>
  <c r="J59" i="63"/>
  <c r="K59" i="63"/>
  <c r="L59" i="63"/>
  <c r="M59" i="63"/>
  <c r="N59" i="63"/>
  <c r="O59" i="63"/>
  <c r="P59" i="63"/>
  <c r="Q59" i="63"/>
  <c r="R59" i="63"/>
  <c r="S59" i="63"/>
  <c r="T59" i="63"/>
  <c r="U59" i="63"/>
  <c r="V59" i="63"/>
  <c r="W59" i="63"/>
  <c r="X59" i="63"/>
  <c r="Y59" i="63"/>
  <c r="Z59" i="63"/>
  <c r="AA59" i="63"/>
  <c r="AB59" i="63"/>
  <c r="AC59" i="63"/>
  <c r="AD59" i="63"/>
  <c r="AE59" i="63"/>
  <c r="AF59" i="63"/>
  <c r="AG59" i="63"/>
  <c r="B60" i="63"/>
  <c r="C60" i="63"/>
  <c r="D60" i="63"/>
  <c r="E60" i="63"/>
  <c r="F60" i="63"/>
  <c r="G60" i="63"/>
  <c r="H60" i="63"/>
  <c r="I60" i="63"/>
  <c r="J60" i="63"/>
  <c r="K60" i="63"/>
  <c r="L60" i="63"/>
  <c r="M60" i="63"/>
  <c r="N60" i="63"/>
  <c r="O60" i="63"/>
  <c r="P60" i="63"/>
  <c r="Q60" i="63"/>
  <c r="R60" i="63"/>
  <c r="S60" i="63"/>
  <c r="T60" i="63"/>
  <c r="U60" i="63"/>
  <c r="V60" i="63"/>
  <c r="W60" i="63"/>
  <c r="X60" i="63"/>
  <c r="Y60" i="63"/>
  <c r="Z60" i="63"/>
  <c r="AA60" i="63"/>
  <c r="AB60" i="63"/>
  <c r="AC60" i="63"/>
  <c r="AD60" i="63"/>
  <c r="AE60" i="63"/>
  <c r="AF60" i="63"/>
  <c r="AG60" i="63"/>
  <c r="B61" i="63"/>
  <c r="C61" i="63"/>
  <c r="D61" i="63"/>
  <c r="E61" i="63"/>
  <c r="F61" i="63"/>
  <c r="G61" i="63"/>
  <c r="H61" i="63"/>
  <c r="I61" i="63"/>
  <c r="J61" i="63"/>
  <c r="K61" i="63"/>
  <c r="L61" i="63"/>
  <c r="M61" i="63"/>
  <c r="N61" i="63"/>
  <c r="O61" i="63"/>
  <c r="P61" i="63"/>
  <c r="Q61" i="63"/>
  <c r="R61" i="63"/>
  <c r="S61" i="63"/>
  <c r="T61" i="63"/>
  <c r="U61" i="63"/>
  <c r="V61" i="63"/>
  <c r="W61" i="63"/>
  <c r="X61" i="63"/>
  <c r="Y61" i="63"/>
  <c r="Z61" i="63"/>
  <c r="AA61" i="63"/>
  <c r="AB61" i="63"/>
  <c r="AC61" i="63"/>
  <c r="AD61" i="63"/>
  <c r="AE61" i="63"/>
  <c r="AF61" i="63"/>
  <c r="AG61" i="63"/>
  <c r="B62" i="63"/>
  <c r="C62" i="63"/>
  <c r="D62" i="63"/>
  <c r="E62" i="63"/>
  <c r="F62" i="63"/>
  <c r="G62" i="63"/>
  <c r="H62" i="63"/>
  <c r="I62" i="63"/>
  <c r="J62" i="63"/>
  <c r="K62" i="63"/>
  <c r="L62" i="63"/>
  <c r="M62" i="63"/>
  <c r="N62" i="63"/>
  <c r="O62" i="63"/>
  <c r="P62" i="63"/>
  <c r="Q62" i="63"/>
  <c r="R62" i="63"/>
  <c r="S62" i="63"/>
  <c r="T62" i="63"/>
  <c r="U62" i="63"/>
  <c r="V62" i="63"/>
  <c r="W62" i="63"/>
  <c r="X62" i="63"/>
  <c r="Y62" i="63"/>
  <c r="Z62" i="63"/>
  <c r="AA62" i="63"/>
  <c r="AB62" i="63"/>
  <c r="AC62" i="63"/>
  <c r="AD62" i="63"/>
  <c r="AE62" i="63"/>
  <c r="AF62" i="63"/>
  <c r="AG62" i="63"/>
  <c r="B63" i="63"/>
  <c r="C63" i="63"/>
  <c r="D63" i="63"/>
  <c r="E63" i="63"/>
  <c r="F63" i="63"/>
  <c r="G63" i="63"/>
  <c r="H63" i="63"/>
  <c r="I63" i="63"/>
  <c r="J63" i="63"/>
  <c r="K63" i="63"/>
  <c r="L63" i="63"/>
  <c r="M63" i="63"/>
  <c r="N63" i="63"/>
  <c r="O63" i="63"/>
  <c r="P63" i="63"/>
  <c r="Q63" i="63"/>
  <c r="R63" i="63"/>
  <c r="S63" i="63"/>
  <c r="T63" i="63"/>
  <c r="U63" i="63"/>
  <c r="V63" i="63"/>
  <c r="W63" i="63"/>
  <c r="X63" i="63"/>
  <c r="Y63" i="63"/>
  <c r="Z63" i="63"/>
  <c r="AA63" i="63"/>
  <c r="AB63" i="63"/>
  <c r="AC63" i="63"/>
  <c r="AD63" i="63"/>
  <c r="AE63" i="63"/>
  <c r="AF63" i="63"/>
  <c r="AG63" i="63"/>
  <c r="B64" i="63"/>
  <c r="C64" i="63"/>
  <c r="D64" i="63"/>
  <c r="E64" i="63"/>
  <c r="F64" i="63"/>
  <c r="G64" i="63"/>
  <c r="H64" i="63"/>
  <c r="I64" i="63"/>
  <c r="J64" i="63"/>
  <c r="K64" i="63"/>
  <c r="L64" i="63"/>
  <c r="M64" i="63"/>
  <c r="N64" i="63"/>
  <c r="O64" i="63"/>
  <c r="P64" i="63"/>
  <c r="Q64" i="63"/>
  <c r="R64" i="63"/>
  <c r="S64" i="63"/>
  <c r="T64" i="63"/>
  <c r="U64" i="63"/>
  <c r="V64" i="63"/>
  <c r="W64" i="63"/>
  <c r="X64" i="63"/>
  <c r="Y64" i="63"/>
  <c r="Z64" i="63"/>
  <c r="AA64" i="63"/>
  <c r="AB64" i="63"/>
  <c r="AC64" i="63"/>
  <c r="AD64" i="63"/>
  <c r="AE64" i="63"/>
  <c r="AF64" i="63"/>
  <c r="AG64" i="63"/>
  <c r="B65" i="63"/>
  <c r="C65" i="63"/>
  <c r="D65" i="63"/>
  <c r="E65" i="63"/>
  <c r="F65" i="63"/>
  <c r="G65" i="63"/>
  <c r="H65" i="63"/>
  <c r="I65" i="63"/>
  <c r="J65" i="63"/>
  <c r="K65" i="63"/>
  <c r="L65" i="63"/>
  <c r="M65" i="63"/>
  <c r="N65" i="63"/>
  <c r="O65" i="63"/>
  <c r="P65" i="63"/>
  <c r="Q65" i="63"/>
  <c r="R65" i="63"/>
  <c r="S65" i="63"/>
  <c r="T65" i="63"/>
  <c r="U65" i="63"/>
  <c r="V65" i="63"/>
  <c r="W65" i="63"/>
  <c r="X65" i="63"/>
  <c r="Y65" i="63"/>
  <c r="Z65" i="63"/>
  <c r="AA65" i="63"/>
  <c r="AB65" i="63"/>
  <c r="AC65" i="63"/>
  <c r="AD65" i="63"/>
  <c r="AE65" i="63"/>
  <c r="AF65" i="63"/>
  <c r="AG65" i="63"/>
  <c r="B66" i="63"/>
  <c r="C66" i="63"/>
  <c r="D66" i="63"/>
  <c r="E66" i="63"/>
  <c r="F66" i="63"/>
  <c r="G66" i="63"/>
  <c r="H66" i="63"/>
  <c r="I66" i="63"/>
  <c r="J66" i="63"/>
  <c r="K66" i="63"/>
  <c r="L66" i="63"/>
  <c r="M66" i="63"/>
  <c r="N66" i="63"/>
  <c r="O66" i="63"/>
  <c r="P66" i="63"/>
  <c r="Q66" i="63"/>
  <c r="R66" i="63"/>
  <c r="S66" i="63"/>
  <c r="T66" i="63"/>
  <c r="U66" i="63"/>
  <c r="V66" i="63"/>
  <c r="W66" i="63"/>
  <c r="X66" i="63"/>
  <c r="Y66" i="63"/>
  <c r="Z66" i="63"/>
  <c r="AA66" i="63"/>
  <c r="AB66" i="63"/>
  <c r="AC66" i="63"/>
  <c r="AD66" i="63"/>
  <c r="AE66" i="63"/>
  <c r="AF66" i="63"/>
  <c r="AG66" i="63"/>
  <c r="B67" i="63"/>
  <c r="C67" i="63"/>
  <c r="D67" i="63"/>
  <c r="E67" i="63"/>
  <c r="F67" i="63"/>
  <c r="G67" i="63"/>
  <c r="H67" i="63"/>
  <c r="I67" i="63"/>
  <c r="J67" i="63"/>
  <c r="K67" i="63"/>
  <c r="L67" i="63"/>
  <c r="M67" i="63"/>
  <c r="N67" i="63"/>
  <c r="O67" i="63"/>
  <c r="P67" i="63"/>
  <c r="Q67" i="63"/>
  <c r="R67" i="63"/>
  <c r="S67" i="63"/>
  <c r="T67" i="63"/>
  <c r="U67" i="63"/>
  <c r="V67" i="63"/>
  <c r="W67" i="63"/>
  <c r="X67" i="63"/>
  <c r="Y67" i="63"/>
  <c r="Z67" i="63"/>
  <c r="AA67" i="63"/>
  <c r="AB67" i="63"/>
  <c r="AC67" i="63"/>
  <c r="AD67" i="63"/>
  <c r="AE67" i="63"/>
  <c r="AF67" i="63"/>
  <c r="AG67" i="63"/>
  <c r="B68" i="63"/>
  <c r="C68" i="63"/>
  <c r="D68" i="63"/>
  <c r="E68" i="63"/>
  <c r="F68" i="63"/>
  <c r="G68" i="63"/>
  <c r="H68" i="63"/>
  <c r="I68" i="63"/>
  <c r="J68" i="63"/>
  <c r="K68" i="63"/>
  <c r="L68" i="63"/>
  <c r="M68" i="63"/>
  <c r="N68" i="63"/>
  <c r="O68" i="63"/>
  <c r="P68" i="63"/>
  <c r="Q68" i="63"/>
  <c r="R68" i="63"/>
  <c r="S68" i="63"/>
  <c r="T68" i="63"/>
  <c r="U68" i="63"/>
  <c r="V68" i="63"/>
  <c r="W68" i="63"/>
  <c r="X68" i="63"/>
  <c r="Y68" i="63"/>
  <c r="Z68" i="63"/>
  <c r="AA68" i="63"/>
  <c r="AB68" i="63"/>
  <c r="AC68" i="63"/>
  <c r="AD68" i="63"/>
  <c r="AE68" i="63"/>
  <c r="AF68" i="63"/>
  <c r="AG68" i="63"/>
  <c r="B69" i="63"/>
  <c r="C69" i="63"/>
  <c r="D69" i="63"/>
  <c r="E69" i="63"/>
  <c r="F69" i="63"/>
  <c r="G69" i="63"/>
  <c r="H69" i="63"/>
  <c r="I69" i="63"/>
  <c r="J69" i="63"/>
  <c r="K69" i="63"/>
  <c r="L69" i="63"/>
  <c r="M69" i="63"/>
  <c r="N69" i="63"/>
  <c r="O69" i="63"/>
  <c r="P69" i="63"/>
  <c r="Q69" i="63"/>
  <c r="R69" i="63"/>
  <c r="S69" i="63"/>
  <c r="T69" i="63"/>
  <c r="U69" i="63"/>
  <c r="V69" i="63"/>
  <c r="W69" i="63"/>
  <c r="X69" i="63"/>
  <c r="Y69" i="63"/>
  <c r="Z69" i="63"/>
  <c r="AA69" i="63"/>
  <c r="AB69" i="63"/>
  <c r="AC69" i="63"/>
  <c r="AD69" i="63"/>
  <c r="AE69" i="63"/>
  <c r="AF69" i="63"/>
  <c r="AG69" i="63"/>
  <c r="B70" i="63"/>
  <c r="C70" i="63"/>
  <c r="D70" i="63"/>
  <c r="E70" i="63"/>
  <c r="F70" i="63"/>
  <c r="G70" i="63"/>
  <c r="H70" i="63"/>
  <c r="I70" i="63"/>
  <c r="J70" i="63"/>
  <c r="K70" i="63"/>
  <c r="L70" i="63"/>
  <c r="M70" i="63"/>
  <c r="N70" i="63"/>
  <c r="O70" i="63"/>
  <c r="P70" i="63"/>
  <c r="Q70" i="63"/>
  <c r="R70" i="63"/>
  <c r="S70" i="63"/>
  <c r="T70" i="63"/>
  <c r="U70" i="63"/>
  <c r="V70" i="63"/>
  <c r="W70" i="63"/>
  <c r="X70" i="63"/>
  <c r="Y70" i="63"/>
  <c r="Z70" i="63"/>
  <c r="AA70" i="63"/>
  <c r="AB70" i="63"/>
  <c r="AC70" i="63"/>
  <c r="AD70" i="63"/>
  <c r="AE70" i="63"/>
  <c r="AF70" i="63"/>
  <c r="AG70" i="63"/>
  <c r="B71" i="63"/>
  <c r="C71" i="63"/>
  <c r="D71" i="63"/>
  <c r="E71" i="63"/>
  <c r="F71" i="63"/>
  <c r="G71" i="63"/>
  <c r="H71" i="63"/>
  <c r="I71" i="63"/>
  <c r="J71" i="63"/>
  <c r="K71" i="63"/>
  <c r="L71" i="63"/>
  <c r="M71" i="63"/>
  <c r="N71" i="63"/>
  <c r="O71" i="63"/>
  <c r="P71" i="63"/>
  <c r="Q71" i="63"/>
  <c r="R71" i="63"/>
  <c r="S71" i="63"/>
  <c r="T71" i="63"/>
  <c r="U71" i="63"/>
  <c r="V71" i="63"/>
  <c r="W71" i="63"/>
  <c r="X71" i="63"/>
  <c r="Y71" i="63"/>
  <c r="Z71" i="63"/>
  <c r="AA71" i="63"/>
  <c r="AB71" i="63"/>
  <c r="AC71" i="63"/>
  <c r="AD71" i="63"/>
  <c r="AE71" i="63"/>
  <c r="AF71" i="63"/>
  <c r="AG71" i="63"/>
  <c r="B72" i="63"/>
  <c r="C72" i="63"/>
  <c r="D72" i="63"/>
  <c r="E72" i="63"/>
  <c r="F72" i="63"/>
  <c r="G72" i="63"/>
  <c r="H72" i="63"/>
  <c r="I72" i="63"/>
  <c r="J72" i="63"/>
  <c r="K72" i="63"/>
  <c r="L72" i="63"/>
  <c r="M72" i="63"/>
  <c r="N72" i="63"/>
  <c r="O72" i="63"/>
  <c r="P72" i="63"/>
  <c r="Q72" i="63"/>
  <c r="R72" i="63"/>
  <c r="S72" i="63"/>
  <c r="T72" i="63"/>
  <c r="U72" i="63"/>
  <c r="V72" i="63"/>
  <c r="W72" i="63"/>
  <c r="X72" i="63"/>
  <c r="Y72" i="63"/>
  <c r="Z72" i="63"/>
  <c r="AA72" i="63"/>
  <c r="AB72" i="63"/>
  <c r="AC72" i="63"/>
  <c r="AD72" i="63"/>
  <c r="AE72" i="63"/>
  <c r="AF72" i="63"/>
  <c r="AG72" i="63"/>
  <c r="B73" i="63"/>
  <c r="C73" i="63"/>
  <c r="D73" i="63"/>
  <c r="E73" i="63"/>
  <c r="F73" i="63"/>
  <c r="G73" i="63"/>
  <c r="H73" i="63"/>
  <c r="I73" i="63"/>
  <c r="J73" i="63"/>
  <c r="K73" i="63"/>
  <c r="L73" i="63"/>
  <c r="M73" i="63"/>
  <c r="N73" i="63"/>
  <c r="O73" i="63"/>
  <c r="P73" i="63"/>
  <c r="Q73" i="63"/>
  <c r="R73" i="63"/>
  <c r="S73" i="63"/>
  <c r="T73" i="63"/>
  <c r="U73" i="63"/>
  <c r="V73" i="63"/>
  <c r="W73" i="63"/>
  <c r="X73" i="63"/>
  <c r="Y73" i="63"/>
  <c r="Z73" i="63"/>
  <c r="AA73" i="63"/>
  <c r="AB73" i="63"/>
  <c r="AC73" i="63"/>
  <c r="AD73" i="63"/>
  <c r="AE73" i="63"/>
  <c r="AF73" i="63"/>
  <c r="AG73" i="63"/>
  <c r="B74" i="63"/>
  <c r="C74" i="63"/>
  <c r="D74" i="63"/>
  <c r="E74" i="63"/>
  <c r="F74" i="63"/>
  <c r="G74" i="63"/>
  <c r="H74" i="63"/>
  <c r="I74" i="63"/>
  <c r="J74" i="63"/>
  <c r="K74" i="63"/>
  <c r="L74" i="63"/>
  <c r="M74" i="63"/>
  <c r="N74" i="63"/>
  <c r="O74" i="63"/>
  <c r="P74" i="63"/>
  <c r="Q74" i="63"/>
  <c r="R74" i="63"/>
  <c r="S74" i="63"/>
  <c r="T74" i="63"/>
  <c r="U74" i="63"/>
  <c r="V74" i="63"/>
  <c r="W74" i="63"/>
  <c r="X74" i="63"/>
  <c r="Y74" i="63"/>
  <c r="Z74" i="63"/>
  <c r="AA74" i="63"/>
  <c r="AB74" i="63"/>
  <c r="AC74" i="63"/>
  <c r="AD74" i="63"/>
  <c r="AE74" i="63"/>
  <c r="AF74" i="63"/>
  <c r="AG74" i="63"/>
  <c r="B75" i="63"/>
  <c r="C75" i="63"/>
  <c r="D75" i="63"/>
  <c r="E75" i="63"/>
  <c r="F75" i="63"/>
  <c r="G75" i="63"/>
  <c r="H75" i="63"/>
  <c r="I75" i="63"/>
  <c r="J75" i="63"/>
  <c r="K75" i="63"/>
  <c r="L75" i="63"/>
  <c r="M75" i="63"/>
  <c r="N75" i="63"/>
  <c r="O75" i="63"/>
  <c r="P75" i="63"/>
  <c r="Q75" i="63"/>
  <c r="R75" i="63"/>
  <c r="S75" i="63"/>
  <c r="T75" i="63"/>
  <c r="U75" i="63"/>
  <c r="V75" i="63"/>
  <c r="W75" i="63"/>
  <c r="X75" i="63"/>
  <c r="Y75" i="63"/>
  <c r="Z75" i="63"/>
  <c r="AA75" i="63"/>
  <c r="AB75" i="63"/>
  <c r="AC75" i="63"/>
  <c r="AD75" i="63"/>
  <c r="AE75" i="63"/>
  <c r="AF75" i="63"/>
  <c r="AG75" i="63"/>
  <c r="B76" i="63"/>
  <c r="C76" i="63"/>
  <c r="D76" i="63"/>
  <c r="E76" i="63"/>
  <c r="F76" i="63"/>
  <c r="G76" i="63"/>
  <c r="H76" i="63"/>
  <c r="I76" i="63"/>
  <c r="J76" i="63"/>
  <c r="K76" i="63"/>
  <c r="L76" i="63"/>
  <c r="M76" i="63"/>
  <c r="N76" i="63"/>
  <c r="O76" i="63"/>
  <c r="P76" i="63"/>
  <c r="Q76" i="63"/>
  <c r="R76" i="63"/>
  <c r="S76" i="63"/>
  <c r="T76" i="63"/>
  <c r="U76" i="63"/>
  <c r="V76" i="63"/>
  <c r="W76" i="63"/>
  <c r="X76" i="63"/>
  <c r="Y76" i="63"/>
  <c r="Z76" i="63"/>
  <c r="AA76" i="63"/>
  <c r="AB76" i="63"/>
  <c r="AC76" i="63"/>
  <c r="AD76" i="63"/>
  <c r="AE76" i="63"/>
  <c r="AF76" i="63"/>
  <c r="AG76" i="63"/>
  <c r="B77" i="63"/>
  <c r="C77" i="63"/>
  <c r="D77" i="63"/>
  <c r="E77" i="63"/>
  <c r="F77" i="63"/>
  <c r="G77" i="63"/>
  <c r="H77" i="63"/>
  <c r="I77" i="63"/>
  <c r="J77" i="63"/>
  <c r="K77" i="63"/>
  <c r="L77" i="63"/>
  <c r="M77" i="63"/>
  <c r="N77" i="63"/>
  <c r="O77" i="63"/>
  <c r="P77" i="63"/>
  <c r="Q77" i="63"/>
  <c r="R77" i="63"/>
  <c r="S77" i="63"/>
  <c r="T77" i="63"/>
  <c r="U77" i="63"/>
  <c r="V77" i="63"/>
  <c r="W77" i="63"/>
  <c r="X77" i="63"/>
  <c r="Y77" i="63"/>
  <c r="Z77" i="63"/>
  <c r="AA77" i="63"/>
  <c r="AB77" i="63"/>
  <c r="AC77" i="63"/>
  <c r="AD77" i="63"/>
  <c r="AE77" i="63"/>
  <c r="AF77" i="63"/>
  <c r="AG77" i="63"/>
  <c r="B78" i="63"/>
  <c r="C78" i="63"/>
  <c r="D78" i="63"/>
  <c r="E78" i="63"/>
  <c r="F78" i="63"/>
  <c r="G78" i="63"/>
  <c r="H78" i="63"/>
  <c r="I78" i="63"/>
  <c r="J78" i="63"/>
  <c r="K78" i="63"/>
  <c r="L78" i="63"/>
  <c r="M78" i="63"/>
  <c r="N78" i="63"/>
  <c r="O78" i="63"/>
  <c r="P78" i="63"/>
  <c r="Q78" i="63"/>
  <c r="R78" i="63"/>
  <c r="S78" i="63"/>
  <c r="T78" i="63"/>
  <c r="U78" i="63"/>
  <c r="V78" i="63"/>
  <c r="W78" i="63"/>
  <c r="X78" i="63"/>
  <c r="Y78" i="63"/>
  <c r="Z78" i="63"/>
  <c r="AA78" i="63"/>
  <c r="AB78" i="63"/>
  <c r="AC78" i="63"/>
  <c r="AD78" i="63"/>
  <c r="AE78" i="63"/>
  <c r="AF78" i="63"/>
  <c r="AG78" i="63"/>
  <c r="B79" i="63"/>
  <c r="C79" i="63"/>
  <c r="D79" i="63"/>
  <c r="E79" i="63"/>
  <c r="F79" i="63"/>
  <c r="G79" i="63"/>
  <c r="H79" i="63"/>
  <c r="I79" i="63"/>
  <c r="J79" i="63"/>
  <c r="K79" i="63"/>
  <c r="L79" i="63"/>
  <c r="M79" i="63"/>
  <c r="N79" i="63"/>
  <c r="O79" i="63"/>
  <c r="P79" i="63"/>
  <c r="Q79" i="63"/>
  <c r="R79" i="63"/>
  <c r="S79" i="63"/>
  <c r="T79" i="63"/>
  <c r="U79" i="63"/>
  <c r="V79" i="63"/>
  <c r="W79" i="63"/>
  <c r="X79" i="63"/>
  <c r="Y79" i="63"/>
  <c r="Z79" i="63"/>
  <c r="AA79" i="63"/>
  <c r="AB79" i="63"/>
  <c r="AC79" i="63"/>
  <c r="AD79" i="63"/>
  <c r="AE79" i="63"/>
  <c r="AF79" i="63"/>
  <c r="AG79" i="63"/>
  <c r="B80" i="63"/>
  <c r="C80" i="63"/>
  <c r="D80" i="63"/>
  <c r="E80" i="63"/>
  <c r="F80" i="63"/>
  <c r="G80" i="63"/>
  <c r="H80" i="63"/>
  <c r="I80" i="63"/>
  <c r="J80" i="63"/>
  <c r="K80" i="63"/>
  <c r="L80" i="63"/>
  <c r="M80" i="63"/>
  <c r="N80" i="63"/>
  <c r="O80" i="63"/>
  <c r="P80" i="63"/>
  <c r="Q80" i="63"/>
  <c r="R80" i="63"/>
  <c r="S80" i="63"/>
  <c r="T80" i="63"/>
  <c r="U80" i="63"/>
  <c r="V80" i="63"/>
  <c r="W80" i="63"/>
  <c r="X80" i="63"/>
  <c r="Y80" i="63"/>
  <c r="Z80" i="63"/>
  <c r="AA80" i="63"/>
  <c r="AB80" i="63"/>
  <c r="AC80" i="63"/>
  <c r="AD80" i="63"/>
  <c r="AE80" i="63"/>
  <c r="AF80" i="63"/>
  <c r="AG80" i="63"/>
  <c r="B81" i="63"/>
  <c r="C81" i="63"/>
  <c r="D81" i="63"/>
  <c r="E81" i="63"/>
  <c r="F81" i="63"/>
  <c r="G81" i="63"/>
  <c r="H81" i="63"/>
  <c r="I81" i="63"/>
  <c r="J81" i="63"/>
  <c r="K81" i="63"/>
  <c r="L81" i="63"/>
  <c r="M81" i="63"/>
  <c r="N81" i="63"/>
  <c r="O81" i="63"/>
  <c r="P81" i="63"/>
  <c r="Q81" i="63"/>
  <c r="R81" i="63"/>
  <c r="S81" i="63"/>
  <c r="T81" i="63"/>
  <c r="U81" i="63"/>
  <c r="V81" i="63"/>
  <c r="W81" i="63"/>
  <c r="X81" i="63"/>
  <c r="Y81" i="63"/>
  <c r="Z81" i="63"/>
  <c r="AA81" i="63"/>
  <c r="AB81" i="63"/>
  <c r="AC81" i="63"/>
  <c r="AD81" i="63"/>
  <c r="AE81" i="63"/>
  <c r="AF81" i="63"/>
  <c r="AG81" i="63"/>
  <c r="B82" i="63"/>
  <c r="C82" i="63"/>
  <c r="D82" i="63"/>
  <c r="E82" i="63"/>
  <c r="F82" i="63"/>
  <c r="G82" i="63"/>
  <c r="H82" i="63"/>
  <c r="I82" i="63"/>
  <c r="J82" i="63"/>
  <c r="K82" i="63"/>
  <c r="L82" i="63"/>
  <c r="M82" i="63"/>
  <c r="N82" i="63"/>
  <c r="O82" i="63"/>
  <c r="P82" i="63"/>
  <c r="Q82" i="63"/>
  <c r="R82" i="63"/>
  <c r="S82" i="63"/>
  <c r="T82" i="63"/>
  <c r="U82" i="63"/>
  <c r="V82" i="63"/>
  <c r="W82" i="63"/>
  <c r="X82" i="63"/>
  <c r="Y82" i="63"/>
  <c r="Z82" i="63"/>
  <c r="AA82" i="63"/>
  <c r="AB82" i="63"/>
  <c r="AC82" i="63"/>
  <c r="AD82" i="63"/>
  <c r="AE82" i="63"/>
  <c r="AF82" i="63"/>
  <c r="AG82" i="63"/>
  <c r="B83" i="63"/>
  <c r="C83" i="63"/>
  <c r="D83" i="63"/>
  <c r="E83" i="63"/>
  <c r="F83" i="63"/>
  <c r="G83" i="63"/>
  <c r="H83" i="63"/>
  <c r="I83" i="63"/>
  <c r="J83" i="63"/>
  <c r="K83" i="63"/>
  <c r="L83" i="63"/>
  <c r="M83" i="63"/>
  <c r="N83" i="63"/>
  <c r="O83" i="63"/>
  <c r="P83" i="63"/>
  <c r="Q83" i="63"/>
  <c r="R83" i="63"/>
  <c r="S83" i="63"/>
  <c r="T83" i="63"/>
  <c r="U83" i="63"/>
  <c r="V83" i="63"/>
  <c r="W83" i="63"/>
  <c r="X83" i="63"/>
  <c r="Y83" i="63"/>
  <c r="Z83" i="63"/>
  <c r="AA83" i="63"/>
  <c r="AB83" i="63"/>
  <c r="AC83" i="63"/>
  <c r="AD83" i="63"/>
  <c r="AE83" i="63"/>
  <c r="AF83" i="63"/>
  <c r="AG83" i="63"/>
  <c r="B84" i="63"/>
  <c r="C84" i="63"/>
  <c r="D84" i="63"/>
  <c r="E84" i="63"/>
  <c r="F84" i="63"/>
  <c r="G84" i="63"/>
  <c r="H84" i="63"/>
  <c r="I84" i="63"/>
  <c r="J84" i="63"/>
  <c r="K84" i="63"/>
  <c r="L84" i="63"/>
  <c r="M84" i="63"/>
  <c r="N84" i="63"/>
  <c r="O84" i="63"/>
  <c r="P84" i="63"/>
  <c r="Q84" i="63"/>
  <c r="R84" i="63"/>
  <c r="S84" i="63"/>
  <c r="T84" i="63"/>
  <c r="U84" i="63"/>
  <c r="V84" i="63"/>
  <c r="W84" i="63"/>
  <c r="X84" i="63"/>
  <c r="Y84" i="63"/>
  <c r="Z84" i="63"/>
  <c r="AA84" i="63"/>
  <c r="AB84" i="63"/>
  <c r="AC84" i="63"/>
  <c r="AD84" i="63"/>
  <c r="AE84" i="63"/>
  <c r="AF84" i="63"/>
  <c r="AG84" i="63"/>
  <c r="B85" i="63"/>
  <c r="C85" i="63"/>
  <c r="D85" i="63"/>
  <c r="E85" i="63"/>
  <c r="F85" i="63"/>
  <c r="G85" i="63"/>
  <c r="H85" i="63"/>
  <c r="I85" i="63"/>
  <c r="J85" i="63"/>
  <c r="K85" i="63"/>
  <c r="L85" i="63"/>
  <c r="M85" i="63"/>
  <c r="N85" i="63"/>
  <c r="O85" i="63"/>
  <c r="P85" i="63"/>
  <c r="Q85" i="63"/>
  <c r="R85" i="63"/>
  <c r="S85" i="63"/>
  <c r="T85" i="63"/>
  <c r="U85" i="63"/>
  <c r="V85" i="63"/>
  <c r="W85" i="63"/>
  <c r="X85" i="63"/>
  <c r="Y85" i="63"/>
  <c r="Z85" i="63"/>
  <c r="AA85" i="63"/>
  <c r="AB85" i="63"/>
  <c r="AC85" i="63"/>
  <c r="AD85" i="63"/>
  <c r="AE85" i="63"/>
  <c r="AF85" i="63"/>
  <c r="AG85" i="63"/>
  <c r="B86" i="63"/>
  <c r="C86" i="63"/>
  <c r="D86" i="63"/>
  <c r="E86" i="63"/>
  <c r="F86" i="63"/>
  <c r="G86" i="63"/>
  <c r="H86" i="63"/>
  <c r="I86" i="63"/>
  <c r="J86" i="63"/>
  <c r="K86" i="63"/>
  <c r="L86" i="63"/>
  <c r="M86" i="63"/>
  <c r="N86" i="63"/>
  <c r="O86" i="63"/>
  <c r="P86" i="63"/>
  <c r="Q86" i="63"/>
  <c r="R86" i="63"/>
  <c r="S86" i="63"/>
  <c r="T86" i="63"/>
  <c r="U86" i="63"/>
  <c r="V86" i="63"/>
  <c r="W86" i="63"/>
  <c r="X86" i="63"/>
  <c r="Y86" i="63"/>
  <c r="Z86" i="63"/>
  <c r="AA86" i="63"/>
  <c r="AB86" i="63"/>
  <c r="AC86" i="63"/>
  <c r="AD86" i="63"/>
  <c r="AE86" i="63"/>
  <c r="AF86" i="63"/>
  <c r="AG86" i="63"/>
  <c r="B87" i="63"/>
  <c r="C87" i="63"/>
  <c r="D87" i="63"/>
  <c r="E87" i="63"/>
  <c r="F87" i="63"/>
  <c r="G87" i="63"/>
  <c r="H87" i="63"/>
  <c r="I87" i="63"/>
  <c r="J87" i="63"/>
  <c r="K87" i="63"/>
  <c r="L87" i="63"/>
  <c r="M87" i="63"/>
  <c r="N87" i="63"/>
  <c r="O87" i="63"/>
  <c r="P87" i="63"/>
  <c r="Q87" i="63"/>
  <c r="R87" i="63"/>
  <c r="S87" i="63"/>
  <c r="T87" i="63"/>
  <c r="U87" i="63"/>
  <c r="V87" i="63"/>
  <c r="W87" i="63"/>
  <c r="X87" i="63"/>
  <c r="Y87" i="63"/>
  <c r="Z87" i="63"/>
  <c r="AA87" i="63"/>
  <c r="AB87" i="63"/>
  <c r="AC87" i="63"/>
  <c r="AD87" i="63"/>
  <c r="AE87" i="63"/>
  <c r="AF87" i="63"/>
  <c r="AG87" i="63"/>
  <c r="B88" i="63"/>
  <c r="C88" i="63"/>
  <c r="D88" i="63"/>
  <c r="E88" i="63"/>
  <c r="F88" i="63"/>
  <c r="G88" i="63"/>
  <c r="H88" i="63"/>
  <c r="I88" i="63"/>
  <c r="J88" i="63"/>
  <c r="K88" i="63"/>
  <c r="L88" i="63"/>
  <c r="M88" i="63"/>
  <c r="N88" i="63"/>
  <c r="O88" i="63"/>
  <c r="P88" i="63"/>
  <c r="Q88" i="63"/>
  <c r="R88" i="63"/>
  <c r="S88" i="63"/>
  <c r="T88" i="63"/>
  <c r="U88" i="63"/>
  <c r="V88" i="63"/>
  <c r="W88" i="63"/>
  <c r="X88" i="63"/>
  <c r="Y88" i="63"/>
  <c r="Z88" i="63"/>
  <c r="AA88" i="63"/>
  <c r="AB88" i="63"/>
  <c r="AC88" i="63"/>
  <c r="AD88" i="63"/>
  <c r="AE88" i="63"/>
  <c r="AF88" i="63"/>
  <c r="AG88" i="63"/>
  <c r="B89" i="63"/>
  <c r="C89" i="63"/>
  <c r="D89" i="63"/>
  <c r="E89" i="63"/>
  <c r="F89" i="63"/>
  <c r="G89" i="63"/>
  <c r="H89" i="63"/>
  <c r="I89" i="63"/>
  <c r="J89" i="63"/>
  <c r="K89" i="63"/>
  <c r="L89" i="63"/>
  <c r="M89" i="63"/>
  <c r="N89" i="63"/>
  <c r="O89" i="63"/>
  <c r="P89" i="63"/>
  <c r="Q89" i="63"/>
  <c r="R89" i="63"/>
  <c r="S89" i="63"/>
  <c r="T89" i="63"/>
  <c r="U89" i="63"/>
  <c r="V89" i="63"/>
  <c r="W89" i="63"/>
  <c r="X89" i="63"/>
  <c r="Y89" i="63"/>
  <c r="Z89" i="63"/>
  <c r="AA89" i="63"/>
  <c r="AB89" i="63"/>
  <c r="AC89" i="63"/>
  <c r="AD89" i="63"/>
  <c r="AE89" i="63"/>
  <c r="AF89" i="63"/>
  <c r="AG89" i="63"/>
  <c r="B90" i="63"/>
  <c r="C90" i="63"/>
  <c r="D90" i="63"/>
  <c r="E90" i="63"/>
  <c r="F90" i="63"/>
  <c r="G90" i="63"/>
  <c r="H90" i="63"/>
  <c r="I90" i="63"/>
  <c r="J90" i="63"/>
  <c r="K90" i="63"/>
  <c r="L90" i="63"/>
  <c r="M90" i="63"/>
  <c r="N90" i="63"/>
  <c r="O90" i="63"/>
  <c r="P90" i="63"/>
  <c r="Q90" i="63"/>
  <c r="R90" i="63"/>
  <c r="S90" i="63"/>
  <c r="T90" i="63"/>
  <c r="U90" i="63"/>
  <c r="V90" i="63"/>
  <c r="W90" i="63"/>
  <c r="X90" i="63"/>
  <c r="Y90" i="63"/>
  <c r="Z90" i="63"/>
  <c r="AA90" i="63"/>
  <c r="AB90" i="63"/>
  <c r="AC90" i="63"/>
  <c r="AD90" i="63"/>
  <c r="AE90" i="63"/>
  <c r="AF90" i="63"/>
  <c r="AG90" i="63"/>
  <c r="B91" i="63"/>
  <c r="C91" i="63"/>
  <c r="D91" i="63"/>
  <c r="E91" i="63"/>
  <c r="F91" i="63"/>
  <c r="G91" i="63"/>
  <c r="H91" i="63"/>
  <c r="I91" i="63"/>
  <c r="J91" i="63"/>
  <c r="K91" i="63"/>
  <c r="L91" i="63"/>
  <c r="M91" i="63"/>
  <c r="N91" i="63"/>
  <c r="O91" i="63"/>
  <c r="P91" i="63"/>
  <c r="Q91" i="63"/>
  <c r="R91" i="63"/>
  <c r="S91" i="63"/>
  <c r="T91" i="63"/>
  <c r="U91" i="63"/>
  <c r="V91" i="63"/>
  <c r="W91" i="63"/>
  <c r="X91" i="63"/>
  <c r="Y91" i="63"/>
  <c r="Z91" i="63"/>
  <c r="AA91" i="63"/>
  <c r="AB91" i="63"/>
  <c r="AC91" i="63"/>
  <c r="AD91" i="63"/>
  <c r="AE91" i="63"/>
  <c r="AF91" i="63"/>
  <c r="AG91" i="63"/>
  <c r="B92" i="63"/>
  <c r="C92" i="63"/>
  <c r="D92" i="63"/>
  <c r="E92" i="63"/>
  <c r="F92" i="63"/>
  <c r="G92" i="63"/>
  <c r="H92" i="63"/>
  <c r="I92" i="63"/>
  <c r="J92" i="63"/>
  <c r="K92" i="63"/>
  <c r="L92" i="63"/>
  <c r="M92" i="63"/>
  <c r="N92" i="63"/>
  <c r="O92" i="63"/>
  <c r="P92" i="63"/>
  <c r="Q92" i="63"/>
  <c r="R92" i="63"/>
  <c r="S92" i="63"/>
  <c r="T92" i="63"/>
  <c r="U92" i="63"/>
  <c r="V92" i="63"/>
  <c r="W92" i="63"/>
  <c r="X92" i="63"/>
  <c r="Y92" i="63"/>
  <c r="Z92" i="63"/>
  <c r="AA92" i="63"/>
  <c r="AB92" i="63"/>
  <c r="AC92" i="63"/>
  <c r="AD92" i="63"/>
  <c r="AE92" i="63"/>
  <c r="AF92" i="63"/>
  <c r="AG92" i="63"/>
  <c r="B93" i="63"/>
  <c r="C93" i="63"/>
  <c r="D93" i="63"/>
  <c r="E93" i="63"/>
  <c r="F93" i="63"/>
  <c r="G93" i="63"/>
  <c r="H93" i="63"/>
  <c r="I93" i="63"/>
  <c r="J93" i="63"/>
  <c r="K93" i="63"/>
  <c r="L93" i="63"/>
  <c r="M93" i="63"/>
  <c r="N93" i="63"/>
  <c r="O93" i="63"/>
  <c r="P93" i="63"/>
  <c r="Q93" i="63"/>
  <c r="R93" i="63"/>
  <c r="S93" i="63"/>
  <c r="T93" i="63"/>
  <c r="U93" i="63"/>
  <c r="V93" i="63"/>
  <c r="W93" i="63"/>
  <c r="X93" i="63"/>
  <c r="Y93" i="63"/>
  <c r="Z93" i="63"/>
  <c r="AA93" i="63"/>
  <c r="AB93" i="63"/>
  <c r="AC93" i="63"/>
  <c r="AD93" i="63"/>
  <c r="AE93" i="63"/>
  <c r="AF93" i="63"/>
  <c r="AG93" i="63"/>
  <c r="B94" i="63"/>
  <c r="C94" i="63"/>
  <c r="D94" i="63"/>
  <c r="E94" i="63"/>
  <c r="F94" i="63"/>
  <c r="G94" i="63"/>
  <c r="H94" i="63"/>
  <c r="I94" i="63"/>
  <c r="J94" i="63"/>
  <c r="K94" i="63"/>
  <c r="L94" i="63"/>
  <c r="M94" i="63"/>
  <c r="N94" i="63"/>
  <c r="O94" i="63"/>
  <c r="P94" i="63"/>
  <c r="Q94" i="63"/>
  <c r="R94" i="63"/>
  <c r="S94" i="63"/>
  <c r="T94" i="63"/>
  <c r="U94" i="63"/>
  <c r="V94" i="63"/>
  <c r="W94" i="63"/>
  <c r="X94" i="63"/>
  <c r="Y94" i="63"/>
  <c r="Z94" i="63"/>
  <c r="AA94" i="63"/>
  <c r="AB94" i="63"/>
  <c r="AC94" i="63"/>
  <c r="AD94" i="63"/>
  <c r="AE94" i="63"/>
  <c r="AF94" i="63"/>
  <c r="AG94" i="63"/>
  <c r="B95" i="63"/>
  <c r="C95" i="63"/>
  <c r="D95" i="63"/>
  <c r="E95" i="63"/>
  <c r="F95" i="63"/>
  <c r="G95" i="63"/>
  <c r="H95" i="63"/>
  <c r="I95" i="63"/>
  <c r="J95" i="63"/>
  <c r="K95" i="63"/>
  <c r="L95" i="63"/>
  <c r="M95" i="63"/>
  <c r="N95" i="63"/>
  <c r="O95" i="63"/>
  <c r="P95" i="63"/>
  <c r="Q95" i="63"/>
  <c r="R95" i="63"/>
  <c r="S95" i="63"/>
  <c r="T95" i="63"/>
  <c r="U95" i="63"/>
  <c r="V95" i="63"/>
  <c r="W95" i="63"/>
  <c r="X95" i="63"/>
  <c r="Y95" i="63"/>
  <c r="Z95" i="63"/>
  <c r="AA95" i="63"/>
  <c r="AB95" i="63"/>
  <c r="AC95" i="63"/>
  <c r="AD95" i="63"/>
  <c r="AE95" i="63"/>
  <c r="AF95" i="63"/>
  <c r="AG95" i="63"/>
  <c r="B96" i="63"/>
  <c r="C96" i="63"/>
  <c r="D96" i="63"/>
  <c r="E96" i="63"/>
  <c r="F96" i="63"/>
  <c r="G96" i="63"/>
  <c r="H96" i="63"/>
  <c r="I96" i="63"/>
  <c r="J96" i="63"/>
  <c r="K96" i="63"/>
  <c r="L96" i="63"/>
  <c r="M96" i="63"/>
  <c r="N96" i="63"/>
  <c r="O96" i="63"/>
  <c r="P96" i="63"/>
  <c r="Q96" i="63"/>
  <c r="R96" i="63"/>
  <c r="S96" i="63"/>
  <c r="T96" i="63"/>
  <c r="U96" i="63"/>
  <c r="V96" i="63"/>
  <c r="W96" i="63"/>
  <c r="X96" i="63"/>
  <c r="Y96" i="63"/>
  <c r="Z96" i="63"/>
  <c r="AA96" i="63"/>
  <c r="AB96" i="63"/>
  <c r="AC96" i="63"/>
  <c r="AD96" i="63"/>
  <c r="AE96" i="63"/>
  <c r="AF96" i="63"/>
  <c r="AG96" i="63"/>
  <c r="B97" i="63"/>
  <c r="C97" i="63"/>
  <c r="D97" i="63"/>
  <c r="E97" i="63"/>
  <c r="F97" i="63"/>
  <c r="G97" i="63"/>
  <c r="H97" i="63"/>
  <c r="I97" i="63"/>
  <c r="J97" i="63"/>
  <c r="K97" i="63"/>
  <c r="L97" i="63"/>
  <c r="M97" i="63"/>
  <c r="N97" i="63"/>
  <c r="O97" i="63"/>
  <c r="P97" i="63"/>
  <c r="Q97" i="63"/>
  <c r="R97" i="63"/>
  <c r="S97" i="63"/>
  <c r="T97" i="63"/>
  <c r="U97" i="63"/>
  <c r="V97" i="63"/>
  <c r="W97" i="63"/>
  <c r="X97" i="63"/>
  <c r="Y97" i="63"/>
  <c r="Z97" i="63"/>
  <c r="AA97" i="63"/>
  <c r="AB97" i="63"/>
  <c r="AC97" i="63"/>
  <c r="AD97" i="63"/>
  <c r="AE97" i="63"/>
  <c r="AF97" i="63"/>
  <c r="AG97" i="63"/>
  <c r="B99" i="63"/>
  <c r="C99" i="63"/>
  <c r="D99" i="63"/>
  <c r="E99" i="63"/>
  <c r="F99" i="63"/>
  <c r="G99" i="63"/>
  <c r="H99" i="63"/>
  <c r="I99" i="63"/>
  <c r="J99" i="63"/>
  <c r="K99" i="63"/>
  <c r="L99" i="63"/>
  <c r="M99" i="63"/>
  <c r="N99" i="63"/>
  <c r="O99" i="63"/>
  <c r="P99" i="63"/>
  <c r="Q99" i="63"/>
  <c r="R99" i="63"/>
  <c r="S99" i="63"/>
  <c r="T99" i="63"/>
  <c r="U99" i="63"/>
  <c r="V99" i="63"/>
  <c r="W99" i="63"/>
  <c r="X99" i="63"/>
  <c r="Y99" i="63"/>
  <c r="Z99" i="63"/>
  <c r="AA99" i="63"/>
  <c r="AB99" i="63"/>
  <c r="AC99" i="63"/>
  <c r="AD99" i="63"/>
  <c r="AE99" i="63"/>
  <c r="AF99" i="63"/>
  <c r="AG99" i="63"/>
  <c r="B100" i="63"/>
  <c r="C100" i="63"/>
  <c r="D100" i="63"/>
  <c r="E100" i="63"/>
  <c r="F100" i="63"/>
  <c r="G100" i="63"/>
  <c r="H100" i="63"/>
  <c r="I100" i="63"/>
  <c r="J100" i="63"/>
  <c r="K100" i="63"/>
  <c r="L100" i="63"/>
  <c r="M100" i="63"/>
  <c r="N100" i="63"/>
  <c r="O100" i="63"/>
  <c r="P100" i="63"/>
  <c r="Q100" i="63"/>
  <c r="R100" i="63"/>
  <c r="S100" i="63"/>
  <c r="T100" i="63"/>
  <c r="U100" i="63"/>
  <c r="V100" i="63"/>
  <c r="W100" i="63"/>
  <c r="X100" i="63"/>
  <c r="Y100" i="63"/>
  <c r="Z100" i="63"/>
  <c r="AA100" i="63"/>
  <c r="AB100" i="63"/>
  <c r="AC100" i="63"/>
  <c r="AD100" i="63"/>
  <c r="AE100" i="63"/>
  <c r="AF100" i="63"/>
  <c r="AG100" i="63"/>
  <c r="B101" i="63"/>
  <c r="C101" i="63"/>
  <c r="D101" i="63"/>
  <c r="E101" i="63"/>
  <c r="F101" i="63"/>
  <c r="G101" i="63"/>
  <c r="H101" i="63"/>
  <c r="I101" i="63"/>
  <c r="J101" i="63"/>
  <c r="K101" i="63"/>
  <c r="L101" i="63"/>
  <c r="M101" i="63"/>
  <c r="N101" i="63"/>
  <c r="O101" i="63"/>
  <c r="P101" i="63"/>
  <c r="Q101" i="63"/>
  <c r="R101" i="63"/>
  <c r="S101" i="63"/>
  <c r="T101" i="63"/>
  <c r="U101" i="63"/>
  <c r="V101" i="63"/>
  <c r="W101" i="63"/>
  <c r="X101" i="63"/>
  <c r="Y101" i="63"/>
  <c r="Z101" i="63"/>
  <c r="AA101" i="63"/>
  <c r="AB101" i="63"/>
  <c r="AC101" i="63"/>
  <c r="AD101" i="63"/>
  <c r="AE101" i="63"/>
  <c r="AF101" i="63"/>
  <c r="AG101" i="63"/>
  <c r="B102" i="63"/>
  <c r="C102" i="63"/>
  <c r="D102" i="63"/>
  <c r="E102" i="63"/>
  <c r="F102" i="63"/>
  <c r="G102" i="63"/>
  <c r="H102" i="63"/>
  <c r="I102" i="63"/>
  <c r="J102" i="63"/>
  <c r="K102" i="63"/>
  <c r="L102" i="63"/>
  <c r="M102" i="63"/>
  <c r="N102" i="63"/>
  <c r="O102" i="63"/>
  <c r="P102" i="63"/>
  <c r="Q102" i="63"/>
  <c r="R102" i="63"/>
  <c r="S102" i="63"/>
  <c r="T102" i="63"/>
  <c r="U102" i="63"/>
  <c r="V102" i="63"/>
  <c r="W102" i="63"/>
  <c r="X102" i="63"/>
  <c r="Y102" i="63"/>
  <c r="Z102" i="63"/>
  <c r="AA102" i="63"/>
  <c r="AB102" i="63"/>
  <c r="AC102" i="63"/>
  <c r="AD102" i="63"/>
  <c r="AE102" i="63"/>
  <c r="AF102" i="63"/>
  <c r="AG102" i="63"/>
  <c r="B103" i="63"/>
  <c r="C103" i="63"/>
  <c r="D103" i="63"/>
  <c r="E103" i="63"/>
  <c r="F103" i="63"/>
  <c r="G103" i="63"/>
  <c r="H103" i="63"/>
  <c r="I103" i="63"/>
  <c r="J103" i="63"/>
  <c r="K103" i="63"/>
  <c r="L103" i="63"/>
  <c r="M103" i="63"/>
  <c r="N103" i="63"/>
  <c r="O103" i="63"/>
  <c r="P103" i="63"/>
  <c r="Q103" i="63"/>
  <c r="R103" i="63"/>
  <c r="S103" i="63"/>
  <c r="T103" i="63"/>
  <c r="U103" i="63"/>
  <c r="V103" i="63"/>
  <c r="W103" i="63"/>
  <c r="X103" i="63"/>
  <c r="Y103" i="63"/>
  <c r="Z103" i="63"/>
  <c r="AA103" i="63"/>
  <c r="AB103" i="63"/>
  <c r="AC103" i="63"/>
  <c r="AD103" i="63"/>
  <c r="AE103" i="63"/>
  <c r="AF103" i="63"/>
  <c r="AG103" i="63"/>
  <c r="B104" i="63"/>
  <c r="C104" i="63"/>
  <c r="D104" i="63"/>
  <c r="E104" i="63"/>
  <c r="F104" i="63"/>
  <c r="G104" i="63"/>
  <c r="H104" i="63"/>
  <c r="I104" i="63"/>
  <c r="J104" i="63"/>
  <c r="K104" i="63"/>
  <c r="L104" i="63"/>
  <c r="M104" i="63"/>
  <c r="N104" i="63"/>
  <c r="O104" i="63"/>
  <c r="P104" i="63"/>
  <c r="Q104" i="63"/>
  <c r="R104" i="63"/>
  <c r="S104" i="63"/>
  <c r="T104" i="63"/>
  <c r="U104" i="63"/>
  <c r="V104" i="63"/>
  <c r="W104" i="63"/>
  <c r="X104" i="63"/>
  <c r="Y104" i="63"/>
  <c r="Z104" i="63"/>
  <c r="AA104" i="63"/>
  <c r="AB104" i="63"/>
  <c r="AC104" i="63"/>
  <c r="AD104" i="63"/>
  <c r="AE104" i="63"/>
  <c r="AF104" i="63"/>
  <c r="AG104" i="63"/>
  <c r="B105" i="63"/>
  <c r="C105" i="63"/>
  <c r="D105" i="63"/>
  <c r="E105" i="63"/>
  <c r="F105" i="63"/>
  <c r="G105" i="63"/>
  <c r="H105" i="63"/>
  <c r="I105" i="63"/>
  <c r="J105" i="63"/>
  <c r="K105" i="63"/>
  <c r="L105" i="63"/>
  <c r="M105" i="63"/>
  <c r="N105" i="63"/>
  <c r="O105" i="63"/>
  <c r="P105" i="63"/>
  <c r="Q105" i="63"/>
  <c r="R105" i="63"/>
  <c r="S105" i="63"/>
  <c r="T105" i="63"/>
  <c r="U105" i="63"/>
  <c r="V105" i="63"/>
  <c r="W105" i="63"/>
  <c r="X105" i="63"/>
  <c r="Y105" i="63"/>
  <c r="Z105" i="63"/>
  <c r="AA105" i="63"/>
  <c r="AB105" i="63"/>
  <c r="AC105" i="63"/>
  <c r="AD105" i="63"/>
  <c r="AE105" i="63"/>
  <c r="AF105" i="63"/>
  <c r="AG105" i="63"/>
  <c r="B106" i="63"/>
  <c r="C106" i="63"/>
  <c r="D106" i="63"/>
  <c r="E106" i="63"/>
  <c r="F106" i="63"/>
  <c r="G106" i="63"/>
  <c r="H106" i="63"/>
  <c r="I106" i="63"/>
  <c r="J106" i="63"/>
  <c r="K106" i="63"/>
  <c r="L106" i="63"/>
  <c r="M106" i="63"/>
  <c r="N106" i="63"/>
  <c r="O106" i="63"/>
  <c r="P106" i="63"/>
  <c r="Q106" i="63"/>
  <c r="R106" i="63"/>
  <c r="S106" i="63"/>
  <c r="T106" i="63"/>
  <c r="U106" i="63"/>
  <c r="V106" i="63"/>
  <c r="W106" i="63"/>
  <c r="X106" i="63"/>
  <c r="Y106" i="63"/>
  <c r="Z106" i="63"/>
  <c r="AA106" i="63"/>
  <c r="AB106" i="63"/>
  <c r="AC106" i="63"/>
  <c r="AD106" i="63"/>
  <c r="AE106" i="63"/>
  <c r="AF106" i="63"/>
  <c r="AG106" i="63"/>
  <c r="B107" i="63"/>
  <c r="C107" i="63"/>
  <c r="D107" i="63"/>
  <c r="E107" i="63"/>
  <c r="F107" i="63"/>
  <c r="G107" i="63"/>
  <c r="H107" i="63"/>
  <c r="I107" i="63"/>
  <c r="J107" i="63"/>
  <c r="K107" i="63"/>
  <c r="L107" i="63"/>
  <c r="M107" i="63"/>
  <c r="N107" i="63"/>
  <c r="O107" i="63"/>
  <c r="P107" i="63"/>
  <c r="Q107" i="63"/>
  <c r="R107" i="63"/>
  <c r="S107" i="63"/>
  <c r="T107" i="63"/>
  <c r="U107" i="63"/>
  <c r="V107" i="63"/>
  <c r="W107" i="63"/>
  <c r="X107" i="63"/>
  <c r="Y107" i="63"/>
  <c r="Z107" i="63"/>
  <c r="AA107" i="63"/>
  <c r="AB107" i="63"/>
  <c r="AC107" i="63"/>
  <c r="AD107" i="63"/>
  <c r="AE107" i="63"/>
  <c r="AF107" i="63"/>
  <c r="AG107" i="63"/>
  <c r="B108" i="63"/>
  <c r="C108" i="63"/>
  <c r="D108" i="63"/>
  <c r="E108" i="63"/>
  <c r="F108" i="63"/>
  <c r="G108" i="63"/>
  <c r="H108" i="63"/>
  <c r="I108" i="63"/>
  <c r="J108" i="63"/>
  <c r="K108" i="63"/>
  <c r="L108" i="63"/>
  <c r="M108" i="63"/>
  <c r="N108" i="63"/>
  <c r="O108" i="63"/>
  <c r="P108" i="63"/>
  <c r="Q108" i="63"/>
  <c r="R108" i="63"/>
  <c r="S108" i="63"/>
  <c r="T108" i="63"/>
  <c r="U108" i="63"/>
  <c r="V108" i="63"/>
  <c r="W108" i="63"/>
  <c r="X108" i="63"/>
  <c r="Y108" i="63"/>
  <c r="Z108" i="63"/>
  <c r="AA108" i="63"/>
  <c r="AB108" i="63"/>
  <c r="AC108" i="63"/>
  <c r="AD108" i="63"/>
  <c r="AE108" i="63"/>
  <c r="AF108" i="63"/>
  <c r="AG108" i="63"/>
  <c r="B109" i="63"/>
  <c r="C109" i="63"/>
  <c r="D109" i="63"/>
  <c r="E109" i="63"/>
  <c r="F109" i="63"/>
  <c r="G109" i="63"/>
  <c r="H109" i="63"/>
  <c r="I109" i="63"/>
  <c r="J109" i="63"/>
  <c r="K109" i="63"/>
  <c r="L109" i="63"/>
  <c r="M109" i="63"/>
  <c r="N109" i="63"/>
  <c r="O109" i="63"/>
  <c r="P109" i="63"/>
  <c r="Q109" i="63"/>
  <c r="R109" i="63"/>
  <c r="S109" i="63"/>
  <c r="T109" i="63"/>
  <c r="U109" i="63"/>
  <c r="V109" i="63"/>
  <c r="W109" i="63"/>
  <c r="X109" i="63"/>
  <c r="Y109" i="63"/>
  <c r="Z109" i="63"/>
  <c r="AA109" i="63"/>
  <c r="AB109" i="63"/>
  <c r="AC109" i="63"/>
  <c r="AD109" i="63"/>
  <c r="AE109" i="63"/>
  <c r="AF109" i="63"/>
  <c r="AG109" i="63"/>
  <c r="B110" i="63"/>
  <c r="C110" i="63"/>
  <c r="D110" i="63"/>
  <c r="E110" i="63"/>
  <c r="F110" i="63"/>
  <c r="G110" i="63"/>
  <c r="H110" i="63"/>
  <c r="I110" i="63"/>
  <c r="J110" i="63"/>
  <c r="K110" i="63"/>
  <c r="L110" i="63"/>
  <c r="M110" i="63"/>
  <c r="N110" i="63"/>
  <c r="O110" i="63"/>
  <c r="P110" i="63"/>
  <c r="Q110" i="63"/>
  <c r="R110" i="63"/>
  <c r="S110" i="63"/>
  <c r="T110" i="63"/>
  <c r="U110" i="63"/>
  <c r="V110" i="63"/>
  <c r="W110" i="63"/>
  <c r="X110" i="63"/>
  <c r="Y110" i="63"/>
  <c r="Z110" i="63"/>
  <c r="AA110" i="63"/>
  <c r="AB110" i="63"/>
  <c r="AC110" i="63"/>
  <c r="AD110" i="63"/>
  <c r="AE110" i="63"/>
  <c r="AF110" i="63"/>
  <c r="AG110" i="63"/>
  <c r="B111" i="63"/>
  <c r="C111" i="63"/>
  <c r="D111" i="63"/>
  <c r="E111" i="63"/>
  <c r="F111" i="63"/>
  <c r="G111" i="63"/>
  <c r="H111" i="63"/>
  <c r="I111" i="63"/>
  <c r="J111" i="63"/>
  <c r="K111" i="63"/>
  <c r="L111" i="63"/>
  <c r="M111" i="63"/>
  <c r="N111" i="63"/>
  <c r="O111" i="63"/>
  <c r="P111" i="63"/>
  <c r="Q111" i="63"/>
  <c r="R111" i="63"/>
  <c r="S111" i="63"/>
  <c r="T111" i="63"/>
  <c r="U111" i="63"/>
  <c r="V111" i="63"/>
  <c r="W111" i="63"/>
  <c r="X111" i="63"/>
  <c r="Y111" i="63"/>
  <c r="Z111" i="63"/>
  <c r="AA111" i="63"/>
  <c r="AB111" i="63"/>
  <c r="AC111" i="63"/>
  <c r="AD111" i="63"/>
  <c r="AE111" i="63"/>
  <c r="AF111" i="63"/>
  <c r="AG111" i="63"/>
  <c r="B112" i="63"/>
  <c r="C112" i="63"/>
  <c r="D112" i="63"/>
  <c r="E112" i="63"/>
  <c r="F112" i="63"/>
  <c r="G112" i="63"/>
  <c r="H112" i="63"/>
  <c r="I112" i="63"/>
  <c r="J112" i="63"/>
  <c r="K112" i="63"/>
  <c r="L112" i="63"/>
  <c r="M112" i="63"/>
  <c r="N112" i="63"/>
  <c r="O112" i="63"/>
  <c r="P112" i="63"/>
  <c r="Q112" i="63"/>
  <c r="R112" i="63"/>
  <c r="S112" i="63"/>
  <c r="T112" i="63"/>
  <c r="U112" i="63"/>
  <c r="V112" i="63"/>
  <c r="W112" i="63"/>
  <c r="X112" i="63"/>
  <c r="Y112" i="63"/>
  <c r="Z112" i="63"/>
  <c r="AA112" i="63"/>
  <c r="AB112" i="63"/>
  <c r="AC112" i="63"/>
  <c r="AD112" i="63"/>
  <c r="AE112" i="63"/>
  <c r="AF112" i="63"/>
  <c r="AG112" i="63"/>
  <c r="B113" i="63"/>
  <c r="C113" i="63"/>
  <c r="D113" i="63"/>
  <c r="E113" i="63"/>
  <c r="F113" i="63"/>
  <c r="G113" i="63"/>
  <c r="H113" i="63"/>
  <c r="I113" i="63"/>
  <c r="J113" i="63"/>
  <c r="K113" i="63"/>
  <c r="L113" i="63"/>
  <c r="M113" i="63"/>
  <c r="N113" i="63"/>
  <c r="O113" i="63"/>
  <c r="P113" i="63"/>
  <c r="Q113" i="63"/>
  <c r="R113" i="63"/>
  <c r="S113" i="63"/>
  <c r="T113" i="63"/>
  <c r="U113" i="63"/>
  <c r="V113" i="63"/>
  <c r="W113" i="63"/>
  <c r="X113" i="63"/>
  <c r="Y113" i="63"/>
  <c r="Z113" i="63"/>
  <c r="AA113" i="63"/>
  <c r="AB113" i="63"/>
  <c r="AC113" i="63"/>
  <c r="AD113" i="63"/>
  <c r="AE113" i="63"/>
  <c r="AF113" i="63"/>
  <c r="AG113" i="63"/>
  <c r="B114" i="63"/>
  <c r="C114" i="63"/>
  <c r="D114" i="63"/>
  <c r="E114" i="63"/>
  <c r="F114" i="63"/>
  <c r="G114" i="63"/>
  <c r="H114" i="63"/>
  <c r="I114" i="63"/>
  <c r="J114" i="63"/>
  <c r="K114" i="63"/>
  <c r="L114" i="63"/>
  <c r="M114" i="63"/>
  <c r="N114" i="63"/>
  <c r="O114" i="63"/>
  <c r="P114" i="63"/>
  <c r="Q114" i="63"/>
  <c r="R114" i="63"/>
  <c r="S114" i="63"/>
  <c r="T114" i="63"/>
  <c r="U114" i="63"/>
  <c r="V114" i="63"/>
  <c r="W114" i="63"/>
  <c r="X114" i="63"/>
  <c r="Y114" i="63"/>
  <c r="Z114" i="63"/>
  <c r="AA114" i="63"/>
  <c r="AB114" i="63"/>
  <c r="AC114" i="63"/>
  <c r="AD114" i="63"/>
  <c r="AE114" i="63"/>
  <c r="AF114" i="63"/>
  <c r="AG114" i="63"/>
  <c r="B115" i="63"/>
  <c r="C115" i="63"/>
  <c r="D115" i="63"/>
  <c r="E115" i="63"/>
  <c r="F115" i="63"/>
  <c r="G115" i="63"/>
  <c r="H115" i="63"/>
  <c r="I115" i="63"/>
  <c r="J115" i="63"/>
  <c r="K115" i="63"/>
  <c r="L115" i="63"/>
  <c r="M115" i="63"/>
  <c r="N115" i="63"/>
  <c r="O115" i="63"/>
  <c r="P115" i="63"/>
  <c r="Q115" i="63"/>
  <c r="R115" i="63"/>
  <c r="S115" i="63"/>
  <c r="T115" i="63"/>
  <c r="U115" i="63"/>
  <c r="V115" i="63"/>
  <c r="W115" i="63"/>
  <c r="X115" i="63"/>
  <c r="Y115" i="63"/>
  <c r="Z115" i="63"/>
  <c r="AA115" i="63"/>
  <c r="AB115" i="63"/>
  <c r="AC115" i="63"/>
  <c r="AD115" i="63"/>
  <c r="AE115" i="63"/>
  <c r="AF115" i="63"/>
  <c r="AG115" i="63"/>
  <c r="B116" i="63"/>
  <c r="C116" i="63"/>
  <c r="D116" i="63"/>
  <c r="E116" i="63"/>
  <c r="F116" i="63"/>
  <c r="G116" i="63"/>
  <c r="H116" i="63"/>
  <c r="I116" i="63"/>
  <c r="J116" i="63"/>
  <c r="K116" i="63"/>
  <c r="L116" i="63"/>
  <c r="M116" i="63"/>
  <c r="N116" i="63"/>
  <c r="O116" i="63"/>
  <c r="P116" i="63"/>
  <c r="Q116" i="63"/>
  <c r="R116" i="63"/>
  <c r="S116" i="63"/>
  <c r="T116" i="63"/>
  <c r="U116" i="63"/>
  <c r="V116" i="63"/>
  <c r="W116" i="63"/>
  <c r="X116" i="63"/>
  <c r="Y116" i="63"/>
  <c r="Z116" i="63"/>
  <c r="AA116" i="63"/>
  <c r="AB116" i="63"/>
  <c r="AC116" i="63"/>
  <c r="AD116" i="63"/>
  <c r="AE116" i="63"/>
  <c r="AF116" i="63"/>
  <c r="AG116" i="63"/>
  <c r="B117" i="63"/>
  <c r="C117" i="63"/>
  <c r="D117" i="63"/>
  <c r="E117" i="63"/>
  <c r="F117" i="63"/>
  <c r="G117" i="63"/>
  <c r="H117" i="63"/>
  <c r="I117" i="63"/>
  <c r="J117" i="63"/>
  <c r="K117" i="63"/>
  <c r="L117" i="63"/>
  <c r="M117" i="63"/>
  <c r="N117" i="63"/>
  <c r="O117" i="63"/>
  <c r="P117" i="63"/>
  <c r="Q117" i="63"/>
  <c r="R117" i="63"/>
  <c r="S117" i="63"/>
  <c r="T117" i="63"/>
  <c r="U117" i="63"/>
  <c r="V117" i="63"/>
  <c r="W117" i="63"/>
  <c r="X117" i="63"/>
  <c r="Y117" i="63"/>
  <c r="Z117" i="63"/>
  <c r="AA117" i="63"/>
  <c r="AB117" i="63"/>
  <c r="AC117" i="63"/>
  <c r="AD117" i="63"/>
  <c r="AE117" i="63"/>
  <c r="AF117" i="63"/>
  <c r="AG117" i="63"/>
  <c r="B118" i="63"/>
  <c r="C118" i="63"/>
  <c r="D118" i="63"/>
  <c r="E118" i="63"/>
  <c r="F118" i="63"/>
  <c r="G118" i="63"/>
  <c r="H118" i="63"/>
  <c r="I118" i="63"/>
  <c r="J118" i="63"/>
  <c r="K118" i="63"/>
  <c r="L118" i="63"/>
  <c r="M118" i="63"/>
  <c r="N118" i="63"/>
  <c r="O118" i="63"/>
  <c r="P118" i="63"/>
  <c r="Q118" i="63"/>
  <c r="R118" i="63"/>
  <c r="S118" i="63"/>
  <c r="T118" i="63"/>
  <c r="U118" i="63"/>
  <c r="V118" i="63"/>
  <c r="W118" i="63"/>
  <c r="X118" i="63"/>
  <c r="Y118" i="63"/>
  <c r="Z118" i="63"/>
  <c r="AA118" i="63"/>
  <c r="AB118" i="63"/>
  <c r="AC118" i="63"/>
  <c r="AD118" i="63"/>
  <c r="AE118" i="63"/>
  <c r="AF118" i="63"/>
  <c r="AG118" i="63"/>
  <c r="B119" i="63"/>
  <c r="C119" i="63"/>
  <c r="D119" i="63"/>
  <c r="E119" i="63"/>
  <c r="F119" i="63"/>
  <c r="G119" i="63"/>
  <c r="H119" i="63"/>
  <c r="I119" i="63"/>
  <c r="J119" i="63"/>
  <c r="K119" i="63"/>
  <c r="L119" i="63"/>
  <c r="M119" i="63"/>
  <c r="N119" i="63"/>
  <c r="O119" i="63"/>
  <c r="P119" i="63"/>
  <c r="Q119" i="63"/>
  <c r="R119" i="63"/>
  <c r="S119" i="63"/>
  <c r="T119" i="63"/>
  <c r="U119" i="63"/>
  <c r="V119" i="63"/>
  <c r="W119" i="63"/>
  <c r="X119" i="63"/>
  <c r="Y119" i="63"/>
  <c r="Z119" i="63"/>
  <c r="AA119" i="63"/>
  <c r="AB119" i="63"/>
  <c r="AC119" i="63"/>
  <c r="AD119" i="63"/>
  <c r="AE119" i="63"/>
  <c r="AF119" i="63"/>
  <c r="AG119" i="63"/>
  <c r="B120" i="63"/>
  <c r="C120" i="63"/>
  <c r="D120" i="63"/>
  <c r="E120" i="63"/>
  <c r="F120" i="63"/>
  <c r="G120" i="63"/>
  <c r="H120" i="63"/>
  <c r="I120" i="63"/>
  <c r="J120" i="63"/>
  <c r="K120" i="63"/>
  <c r="L120" i="63"/>
  <c r="M120" i="63"/>
  <c r="N120" i="63"/>
  <c r="O120" i="63"/>
  <c r="P120" i="63"/>
  <c r="Q120" i="63"/>
  <c r="R120" i="63"/>
  <c r="S120" i="63"/>
  <c r="T120" i="63"/>
  <c r="U120" i="63"/>
  <c r="V120" i="63"/>
  <c r="W120" i="63"/>
  <c r="X120" i="63"/>
  <c r="Y120" i="63"/>
  <c r="Z120" i="63"/>
  <c r="AA120" i="63"/>
  <c r="AB120" i="63"/>
  <c r="AC120" i="63"/>
  <c r="AD120" i="63"/>
  <c r="AE120" i="63"/>
  <c r="AF120" i="63"/>
  <c r="AG120" i="63"/>
  <c r="B121" i="63"/>
  <c r="C121" i="63"/>
  <c r="D121" i="63"/>
  <c r="E121" i="63"/>
  <c r="F121" i="63"/>
  <c r="G121" i="63"/>
  <c r="H121" i="63"/>
  <c r="I121" i="63"/>
  <c r="J121" i="63"/>
  <c r="K121" i="63"/>
  <c r="L121" i="63"/>
  <c r="M121" i="63"/>
  <c r="N121" i="63"/>
  <c r="O121" i="63"/>
  <c r="P121" i="63"/>
  <c r="Q121" i="63"/>
  <c r="R121" i="63"/>
  <c r="S121" i="63"/>
  <c r="T121" i="63"/>
  <c r="U121" i="63"/>
  <c r="V121" i="63"/>
  <c r="W121" i="63"/>
  <c r="X121" i="63"/>
  <c r="Y121" i="63"/>
  <c r="Z121" i="63"/>
  <c r="AA121" i="63"/>
  <c r="AB121" i="63"/>
  <c r="AC121" i="63"/>
  <c r="AD121" i="63"/>
  <c r="AE121" i="63"/>
  <c r="AF121" i="63"/>
  <c r="AG121" i="63"/>
  <c r="B122" i="63"/>
  <c r="C122" i="63"/>
  <c r="D122" i="63"/>
  <c r="E122" i="63"/>
  <c r="F122" i="63"/>
  <c r="G122" i="63"/>
  <c r="H122" i="63"/>
  <c r="I122" i="63"/>
  <c r="J122" i="63"/>
  <c r="K122" i="63"/>
  <c r="L122" i="63"/>
  <c r="M122" i="63"/>
  <c r="N122" i="63"/>
  <c r="O122" i="63"/>
  <c r="P122" i="63"/>
  <c r="Q122" i="63"/>
  <c r="R122" i="63"/>
  <c r="S122" i="63"/>
  <c r="T122" i="63"/>
  <c r="U122" i="63"/>
  <c r="V122" i="63"/>
  <c r="W122" i="63"/>
  <c r="X122" i="63"/>
  <c r="Y122" i="63"/>
  <c r="Z122" i="63"/>
  <c r="AA122" i="63"/>
  <c r="AB122" i="63"/>
  <c r="AC122" i="63"/>
  <c r="AD122" i="63"/>
  <c r="AE122" i="63"/>
  <c r="AF122" i="63"/>
  <c r="AG122" i="63"/>
  <c r="B123" i="63"/>
  <c r="C123" i="63"/>
  <c r="D123" i="63"/>
  <c r="E123" i="63"/>
  <c r="F123" i="63"/>
  <c r="G123" i="63"/>
  <c r="H123" i="63"/>
  <c r="I123" i="63"/>
  <c r="J123" i="63"/>
  <c r="K123" i="63"/>
  <c r="L123" i="63"/>
  <c r="M123" i="63"/>
  <c r="N123" i="63"/>
  <c r="O123" i="63"/>
  <c r="P123" i="63"/>
  <c r="Q123" i="63"/>
  <c r="R123" i="63"/>
  <c r="S123" i="63"/>
  <c r="T123" i="63"/>
  <c r="U123" i="63"/>
  <c r="V123" i="63"/>
  <c r="W123" i="63"/>
  <c r="X123" i="63"/>
  <c r="Y123" i="63"/>
  <c r="Z123" i="63"/>
  <c r="AA123" i="63"/>
  <c r="AB123" i="63"/>
  <c r="AC123" i="63"/>
  <c r="AD123" i="63"/>
  <c r="AE123" i="63"/>
  <c r="AF123" i="63"/>
  <c r="AG123" i="63"/>
  <c r="B124" i="63"/>
  <c r="C124" i="63"/>
  <c r="D124" i="63"/>
  <c r="E124" i="63"/>
  <c r="F124" i="63"/>
  <c r="G124" i="63"/>
  <c r="H124" i="63"/>
  <c r="I124" i="63"/>
  <c r="J124" i="63"/>
  <c r="K124" i="63"/>
  <c r="L124" i="63"/>
  <c r="M124" i="63"/>
  <c r="N124" i="63"/>
  <c r="O124" i="63"/>
  <c r="P124" i="63"/>
  <c r="Q124" i="63"/>
  <c r="R124" i="63"/>
  <c r="S124" i="63"/>
  <c r="T124" i="63"/>
  <c r="U124" i="63"/>
  <c r="V124" i="63"/>
  <c r="W124" i="63"/>
  <c r="X124" i="63"/>
  <c r="Y124" i="63"/>
  <c r="Z124" i="63"/>
  <c r="AA124" i="63"/>
  <c r="AB124" i="63"/>
  <c r="AC124" i="63"/>
  <c r="AD124" i="63"/>
  <c r="AE124" i="63"/>
  <c r="AF124" i="63"/>
  <c r="AG124" i="63"/>
  <c r="B125" i="63"/>
  <c r="C125" i="63"/>
  <c r="D125" i="63"/>
  <c r="E125" i="63"/>
  <c r="F125" i="63"/>
  <c r="G125" i="63"/>
  <c r="H125" i="63"/>
  <c r="I125" i="63"/>
  <c r="J125" i="63"/>
  <c r="K125" i="63"/>
  <c r="L125" i="63"/>
  <c r="M125" i="63"/>
  <c r="N125" i="63"/>
  <c r="O125" i="63"/>
  <c r="P125" i="63"/>
  <c r="Q125" i="63"/>
  <c r="R125" i="63"/>
  <c r="S125" i="63"/>
  <c r="T125" i="63"/>
  <c r="U125" i="63"/>
  <c r="V125" i="63"/>
  <c r="W125" i="63"/>
  <c r="X125" i="63"/>
  <c r="Y125" i="63"/>
  <c r="Z125" i="63"/>
  <c r="AA125" i="63"/>
  <c r="AB125" i="63"/>
  <c r="AC125" i="63"/>
  <c r="AD125" i="63"/>
  <c r="AE125" i="63"/>
  <c r="AF125" i="63"/>
  <c r="AG125" i="63"/>
  <c r="B126" i="63"/>
  <c r="C126" i="63"/>
  <c r="D126" i="63"/>
  <c r="E126" i="63"/>
  <c r="F126" i="63"/>
  <c r="G126" i="63"/>
  <c r="H126" i="63"/>
  <c r="I126" i="63"/>
  <c r="J126" i="63"/>
  <c r="K126" i="63"/>
  <c r="L126" i="63"/>
  <c r="M126" i="63"/>
  <c r="N126" i="63"/>
  <c r="O126" i="63"/>
  <c r="P126" i="63"/>
  <c r="Q126" i="63"/>
  <c r="R126" i="63"/>
  <c r="S126" i="63"/>
  <c r="T126" i="63"/>
  <c r="U126" i="63"/>
  <c r="V126" i="63"/>
  <c r="W126" i="63"/>
  <c r="X126" i="63"/>
  <c r="Y126" i="63"/>
  <c r="Z126" i="63"/>
  <c r="AA126" i="63"/>
  <c r="AB126" i="63"/>
  <c r="AC126" i="63"/>
  <c r="AD126" i="63"/>
  <c r="AE126" i="63"/>
  <c r="AF126" i="63"/>
  <c r="AG126" i="63"/>
  <c r="B127" i="63"/>
  <c r="C127" i="63"/>
  <c r="D127" i="63"/>
  <c r="E127" i="63"/>
  <c r="F127" i="63"/>
  <c r="G127" i="63"/>
  <c r="H127" i="63"/>
  <c r="I127" i="63"/>
  <c r="J127" i="63"/>
  <c r="K127" i="63"/>
  <c r="L127" i="63"/>
  <c r="M127" i="63"/>
  <c r="N127" i="63"/>
  <c r="O127" i="63"/>
  <c r="P127" i="63"/>
  <c r="Q127" i="63"/>
  <c r="R127" i="63"/>
  <c r="S127" i="63"/>
  <c r="T127" i="63"/>
  <c r="U127" i="63"/>
  <c r="V127" i="63"/>
  <c r="W127" i="63"/>
  <c r="X127" i="63"/>
  <c r="Y127" i="63"/>
  <c r="Z127" i="63"/>
  <c r="AA127" i="63"/>
  <c r="AB127" i="63"/>
  <c r="AC127" i="63"/>
  <c r="AD127" i="63"/>
  <c r="AE127" i="63"/>
  <c r="AF127" i="63"/>
  <c r="AG127" i="63"/>
  <c r="C2" i="63"/>
  <c r="D2" i="63"/>
  <c r="E2" i="63"/>
  <c r="F2" i="63"/>
  <c r="G2" i="63"/>
  <c r="H2" i="63"/>
  <c r="I2" i="63"/>
  <c r="J2" i="63"/>
  <c r="K2" i="63"/>
  <c r="L2" i="63"/>
  <c r="M2" i="63"/>
  <c r="N2" i="63"/>
  <c r="O2" i="63"/>
  <c r="P2" i="63"/>
  <c r="Q2" i="63"/>
  <c r="R2" i="63"/>
  <c r="S2" i="63"/>
  <c r="T2" i="63"/>
  <c r="U2" i="63"/>
  <c r="V2" i="63"/>
  <c r="W2" i="63"/>
  <c r="X2" i="63"/>
  <c r="Y2" i="63"/>
  <c r="Z2" i="63"/>
  <c r="AA2" i="63"/>
  <c r="AB2" i="63"/>
  <c r="AC2" i="63"/>
  <c r="AD2" i="63"/>
  <c r="AE2" i="63"/>
  <c r="AF2" i="63"/>
  <c r="AG2" i="63"/>
  <c r="AJ98" i="96" l="1"/>
  <c r="AN98" i="96" s="1"/>
  <c r="D116" i="98" s="1"/>
  <c r="AM98" i="96"/>
  <c r="AL98" i="96"/>
  <c r="AO98" i="63"/>
  <c r="AN98" i="63"/>
  <c r="AK98" i="97"/>
  <c r="B57" i="66"/>
  <c r="B58" i="66"/>
  <c r="B59" i="66"/>
  <c r="B60" i="66"/>
  <c r="C2" i="97" l="1"/>
  <c r="D2" i="97"/>
  <c r="E2" i="97"/>
  <c r="F2" i="97"/>
  <c r="G2" i="97"/>
  <c r="H2" i="97"/>
  <c r="I2" i="97"/>
  <c r="J2" i="97"/>
  <c r="K2" i="97"/>
  <c r="L2" i="97"/>
  <c r="M2" i="97"/>
  <c r="N2" i="97"/>
  <c r="O2" i="97"/>
  <c r="P2" i="97"/>
  <c r="Q2" i="97"/>
  <c r="R2" i="97"/>
  <c r="S2" i="97"/>
  <c r="T2" i="97"/>
  <c r="U2" i="97"/>
  <c r="V2" i="97"/>
  <c r="W2" i="97"/>
  <c r="X2" i="97"/>
  <c r="Y2" i="97"/>
  <c r="Z2" i="97"/>
  <c r="AA2" i="97"/>
  <c r="AB2" i="97"/>
  <c r="AC2" i="97"/>
  <c r="AD2" i="97"/>
  <c r="AE2" i="97"/>
  <c r="AF2" i="97"/>
  <c r="AG2" i="97"/>
  <c r="C3" i="97"/>
  <c r="D3" i="97"/>
  <c r="E3" i="97"/>
  <c r="F3" i="97"/>
  <c r="G3" i="97"/>
  <c r="H3" i="97"/>
  <c r="I3" i="97"/>
  <c r="J3" i="97"/>
  <c r="K3" i="97"/>
  <c r="L3" i="97"/>
  <c r="M3" i="97"/>
  <c r="N3" i="97"/>
  <c r="O3" i="97"/>
  <c r="P3" i="97"/>
  <c r="Q3" i="97"/>
  <c r="R3" i="97"/>
  <c r="S3" i="97"/>
  <c r="T3" i="97"/>
  <c r="U3" i="97"/>
  <c r="V3" i="97"/>
  <c r="W3" i="97"/>
  <c r="X3" i="97"/>
  <c r="Y3" i="97"/>
  <c r="Z3" i="97"/>
  <c r="AA3" i="97"/>
  <c r="AB3" i="97"/>
  <c r="AC3" i="97"/>
  <c r="AD3" i="97"/>
  <c r="AE3" i="97"/>
  <c r="AF3" i="97"/>
  <c r="AG3" i="97"/>
  <c r="C4" i="97"/>
  <c r="D4" i="97"/>
  <c r="E4" i="97"/>
  <c r="F4" i="97"/>
  <c r="G4" i="97"/>
  <c r="H4" i="97"/>
  <c r="I4" i="97"/>
  <c r="J4" i="97"/>
  <c r="K4" i="97"/>
  <c r="L4" i="97"/>
  <c r="M4" i="97"/>
  <c r="N4" i="97"/>
  <c r="O4" i="97"/>
  <c r="P4" i="97"/>
  <c r="Q4" i="97"/>
  <c r="R4" i="97"/>
  <c r="S4" i="97"/>
  <c r="T4" i="97"/>
  <c r="U4" i="97"/>
  <c r="V4" i="97"/>
  <c r="W4" i="97"/>
  <c r="X4" i="97"/>
  <c r="Y4" i="97"/>
  <c r="Z4" i="97"/>
  <c r="AA4" i="97"/>
  <c r="AB4" i="97"/>
  <c r="AC4" i="97"/>
  <c r="AD4" i="97"/>
  <c r="AE4" i="97"/>
  <c r="AF4" i="97"/>
  <c r="AG4" i="97"/>
  <c r="C5" i="97"/>
  <c r="D5" i="97"/>
  <c r="E5" i="97"/>
  <c r="F5" i="97"/>
  <c r="G5" i="97"/>
  <c r="H5" i="97"/>
  <c r="I5" i="97"/>
  <c r="J5" i="97"/>
  <c r="K5" i="97"/>
  <c r="L5" i="97"/>
  <c r="M5" i="97"/>
  <c r="N5" i="97"/>
  <c r="O5" i="97"/>
  <c r="P5" i="97"/>
  <c r="Q5" i="97"/>
  <c r="R5" i="97"/>
  <c r="S5" i="97"/>
  <c r="T5" i="97"/>
  <c r="U5" i="97"/>
  <c r="V5" i="97"/>
  <c r="W5" i="97"/>
  <c r="X5" i="97"/>
  <c r="Y5" i="97"/>
  <c r="Z5" i="97"/>
  <c r="AA5" i="97"/>
  <c r="AB5" i="97"/>
  <c r="AC5" i="97"/>
  <c r="AD5" i="97"/>
  <c r="AE5" i="97"/>
  <c r="AF5" i="97"/>
  <c r="AG5" i="97"/>
  <c r="C6" i="97"/>
  <c r="D6" i="97"/>
  <c r="E6" i="97"/>
  <c r="F6" i="97"/>
  <c r="G6" i="97"/>
  <c r="H6" i="97"/>
  <c r="I6" i="97"/>
  <c r="J6" i="97"/>
  <c r="K6" i="97"/>
  <c r="L6" i="97"/>
  <c r="M6" i="97"/>
  <c r="N6" i="97"/>
  <c r="O6" i="97"/>
  <c r="P6" i="97"/>
  <c r="Q6" i="97"/>
  <c r="R6" i="97"/>
  <c r="S6" i="97"/>
  <c r="T6" i="97"/>
  <c r="U6" i="97"/>
  <c r="V6" i="97"/>
  <c r="W6" i="97"/>
  <c r="X6" i="97"/>
  <c r="Y6" i="97"/>
  <c r="Z6" i="97"/>
  <c r="AA6" i="97"/>
  <c r="AB6" i="97"/>
  <c r="AC6" i="97"/>
  <c r="AD6" i="97"/>
  <c r="AE6" i="97"/>
  <c r="AF6" i="97"/>
  <c r="AG6" i="97"/>
  <c r="C7" i="97"/>
  <c r="D7" i="97"/>
  <c r="E7" i="97"/>
  <c r="F7" i="97"/>
  <c r="G7" i="97"/>
  <c r="H7" i="97"/>
  <c r="I7" i="97"/>
  <c r="J7" i="97"/>
  <c r="K7" i="97"/>
  <c r="L7" i="97"/>
  <c r="M7" i="97"/>
  <c r="N7" i="97"/>
  <c r="O7" i="97"/>
  <c r="P7" i="97"/>
  <c r="Q7" i="97"/>
  <c r="R7" i="97"/>
  <c r="S7" i="97"/>
  <c r="T7" i="97"/>
  <c r="U7" i="97"/>
  <c r="V7" i="97"/>
  <c r="W7" i="97"/>
  <c r="X7" i="97"/>
  <c r="Y7" i="97"/>
  <c r="Z7" i="97"/>
  <c r="AA7" i="97"/>
  <c r="AB7" i="97"/>
  <c r="AC7" i="97"/>
  <c r="AD7" i="97"/>
  <c r="AE7" i="97"/>
  <c r="AF7" i="97"/>
  <c r="AG7" i="97"/>
  <c r="C8" i="97"/>
  <c r="D8" i="97"/>
  <c r="E8" i="97"/>
  <c r="F8" i="97"/>
  <c r="G8" i="97"/>
  <c r="H8" i="97"/>
  <c r="I8" i="97"/>
  <c r="J8" i="97"/>
  <c r="K8" i="97"/>
  <c r="L8" i="97"/>
  <c r="M8" i="97"/>
  <c r="N8" i="97"/>
  <c r="O8" i="97"/>
  <c r="P8" i="97"/>
  <c r="Q8" i="97"/>
  <c r="R8" i="97"/>
  <c r="S8" i="97"/>
  <c r="T8" i="97"/>
  <c r="U8" i="97"/>
  <c r="V8" i="97"/>
  <c r="W8" i="97"/>
  <c r="X8" i="97"/>
  <c r="Y8" i="97"/>
  <c r="Z8" i="97"/>
  <c r="AA8" i="97"/>
  <c r="AB8" i="97"/>
  <c r="AC8" i="97"/>
  <c r="AD8" i="97"/>
  <c r="AE8" i="97"/>
  <c r="AF8" i="97"/>
  <c r="AG8" i="97"/>
  <c r="C9" i="97"/>
  <c r="D9" i="97"/>
  <c r="E9" i="97"/>
  <c r="F9" i="97"/>
  <c r="G9" i="97"/>
  <c r="H9" i="97"/>
  <c r="I9" i="97"/>
  <c r="J9" i="97"/>
  <c r="K9" i="97"/>
  <c r="L9" i="97"/>
  <c r="M9" i="97"/>
  <c r="N9" i="97"/>
  <c r="O9" i="97"/>
  <c r="P9" i="97"/>
  <c r="Q9" i="97"/>
  <c r="R9" i="97"/>
  <c r="S9" i="97"/>
  <c r="T9" i="97"/>
  <c r="U9" i="97"/>
  <c r="V9" i="97"/>
  <c r="W9" i="97"/>
  <c r="X9" i="97"/>
  <c r="Y9" i="97"/>
  <c r="Z9" i="97"/>
  <c r="AA9" i="97"/>
  <c r="AB9" i="97"/>
  <c r="AC9" i="97"/>
  <c r="AD9" i="97"/>
  <c r="AE9" i="97"/>
  <c r="AF9" i="97"/>
  <c r="AG9" i="97"/>
  <c r="C10" i="97"/>
  <c r="D10" i="97"/>
  <c r="E10" i="97"/>
  <c r="F10" i="97"/>
  <c r="G10" i="97"/>
  <c r="H10" i="97"/>
  <c r="I10" i="97"/>
  <c r="J10" i="97"/>
  <c r="K10" i="97"/>
  <c r="L10" i="97"/>
  <c r="M10" i="97"/>
  <c r="N10" i="97"/>
  <c r="O10" i="97"/>
  <c r="P10" i="97"/>
  <c r="Q10" i="97"/>
  <c r="R10" i="97"/>
  <c r="S10" i="97"/>
  <c r="T10" i="97"/>
  <c r="U10" i="97"/>
  <c r="V10" i="97"/>
  <c r="W10" i="97"/>
  <c r="X10" i="97"/>
  <c r="Y10" i="97"/>
  <c r="Z10" i="97"/>
  <c r="AA10" i="97"/>
  <c r="AB10" i="97"/>
  <c r="AC10" i="97"/>
  <c r="AD10" i="97"/>
  <c r="AE10" i="97"/>
  <c r="AF10" i="97"/>
  <c r="AG10" i="97"/>
  <c r="C11" i="97"/>
  <c r="D11" i="97"/>
  <c r="E11" i="97"/>
  <c r="F11" i="97"/>
  <c r="G11" i="97"/>
  <c r="H11" i="97"/>
  <c r="I11" i="97"/>
  <c r="J11" i="97"/>
  <c r="K11" i="97"/>
  <c r="L11" i="97"/>
  <c r="M11" i="97"/>
  <c r="N11" i="97"/>
  <c r="O11" i="97"/>
  <c r="P11" i="97"/>
  <c r="Q11" i="97"/>
  <c r="R11" i="97"/>
  <c r="S11" i="97"/>
  <c r="T11" i="97"/>
  <c r="U11" i="97"/>
  <c r="V11" i="97"/>
  <c r="W11" i="97"/>
  <c r="X11" i="97"/>
  <c r="Y11" i="97"/>
  <c r="Z11" i="97"/>
  <c r="AA11" i="97"/>
  <c r="AB11" i="97"/>
  <c r="AC11" i="97"/>
  <c r="AD11" i="97"/>
  <c r="AE11" i="97"/>
  <c r="AF11" i="97"/>
  <c r="AG11" i="97"/>
  <c r="C12" i="97"/>
  <c r="D12" i="97"/>
  <c r="E12" i="97"/>
  <c r="F12" i="97"/>
  <c r="G12" i="97"/>
  <c r="H12" i="97"/>
  <c r="I12" i="97"/>
  <c r="J12" i="97"/>
  <c r="K12" i="97"/>
  <c r="L12" i="97"/>
  <c r="M12" i="97"/>
  <c r="N12" i="97"/>
  <c r="O12" i="97"/>
  <c r="P12" i="97"/>
  <c r="Q12" i="97"/>
  <c r="R12" i="97"/>
  <c r="S12" i="97"/>
  <c r="T12" i="97"/>
  <c r="U12" i="97"/>
  <c r="V12" i="97"/>
  <c r="W12" i="97"/>
  <c r="X12" i="97"/>
  <c r="Y12" i="97"/>
  <c r="Z12" i="97"/>
  <c r="AA12" i="97"/>
  <c r="AB12" i="97"/>
  <c r="AC12" i="97"/>
  <c r="AD12" i="97"/>
  <c r="AE12" i="97"/>
  <c r="AF12" i="97"/>
  <c r="AG12" i="97"/>
  <c r="C13" i="97"/>
  <c r="D13" i="97"/>
  <c r="E13" i="97"/>
  <c r="F13" i="97"/>
  <c r="G13" i="97"/>
  <c r="H13" i="97"/>
  <c r="I13" i="97"/>
  <c r="J13" i="97"/>
  <c r="K13" i="97"/>
  <c r="L13" i="97"/>
  <c r="M13" i="97"/>
  <c r="N13" i="97"/>
  <c r="O13" i="97"/>
  <c r="P13" i="97"/>
  <c r="Q13" i="97"/>
  <c r="R13" i="97"/>
  <c r="S13" i="97"/>
  <c r="T13" i="97"/>
  <c r="U13" i="97"/>
  <c r="V13" i="97"/>
  <c r="W13" i="97"/>
  <c r="X13" i="97"/>
  <c r="Y13" i="97"/>
  <c r="Z13" i="97"/>
  <c r="AA13" i="97"/>
  <c r="AB13" i="97"/>
  <c r="AC13" i="97"/>
  <c r="AD13" i="97"/>
  <c r="AE13" i="97"/>
  <c r="AF13" i="97"/>
  <c r="AG13" i="97"/>
  <c r="C14" i="97"/>
  <c r="D14" i="97"/>
  <c r="E14" i="97"/>
  <c r="F14" i="97"/>
  <c r="G14" i="97"/>
  <c r="H14" i="97"/>
  <c r="I14" i="97"/>
  <c r="J14" i="97"/>
  <c r="K14" i="97"/>
  <c r="L14" i="97"/>
  <c r="M14" i="97"/>
  <c r="N14" i="97"/>
  <c r="O14" i="97"/>
  <c r="P14" i="97"/>
  <c r="Q14" i="97"/>
  <c r="R14" i="97"/>
  <c r="S14" i="97"/>
  <c r="T14" i="97"/>
  <c r="U14" i="97"/>
  <c r="V14" i="97"/>
  <c r="W14" i="97"/>
  <c r="X14" i="97"/>
  <c r="Y14" i="97"/>
  <c r="Z14" i="97"/>
  <c r="AA14" i="97"/>
  <c r="AB14" i="97"/>
  <c r="AC14" i="97"/>
  <c r="AD14" i="97"/>
  <c r="AE14" i="97"/>
  <c r="AF14" i="97"/>
  <c r="AG14" i="97"/>
  <c r="C15" i="97"/>
  <c r="D15" i="97"/>
  <c r="E15" i="97"/>
  <c r="F15" i="97"/>
  <c r="G15" i="97"/>
  <c r="H15" i="97"/>
  <c r="I15" i="97"/>
  <c r="J15" i="97"/>
  <c r="K15" i="97"/>
  <c r="L15" i="97"/>
  <c r="M15" i="97"/>
  <c r="N15" i="97"/>
  <c r="O15" i="97"/>
  <c r="P15" i="97"/>
  <c r="Q15" i="97"/>
  <c r="R15" i="97"/>
  <c r="S15" i="97"/>
  <c r="T15" i="97"/>
  <c r="U15" i="97"/>
  <c r="V15" i="97"/>
  <c r="W15" i="97"/>
  <c r="X15" i="97"/>
  <c r="Y15" i="97"/>
  <c r="Z15" i="97"/>
  <c r="AA15" i="97"/>
  <c r="AB15" i="97"/>
  <c r="AC15" i="97"/>
  <c r="AD15" i="97"/>
  <c r="AE15" i="97"/>
  <c r="AF15" i="97"/>
  <c r="AG15" i="97"/>
  <c r="C16" i="97"/>
  <c r="D16" i="97"/>
  <c r="E16" i="97"/>
  <c r="F16" i="97"/>
  <c r="G16" i="97"/>
  <c r="H16" i="97"/>
  <c r="I16" i="97"/>
  <c r="J16" i="97"/>
  <c r="K16" i="97"/>
  <c r="L16" i="97"/>
  <c r="M16" i="97"/>
  <c r="N16" i="97"/>
  <c r="O16" i="97"/>
  <c r="P16" i="97"/>
  <c r="Q16" i="97"/>
  <c r="R16" i="97"/>
  <c r="S16" i="97"/>
  <c r="T16" i="97"/>
  <c r="U16" i="97"/>
  <c r="V16" i="97"/>
  <c r="W16" i="97"/>
  <c r="X16" i="97"/>
  <c r="Y16" i="97"/>
  <c r="Z16" i="97"/>
  <c r="AA16" i="97"/>
  <c r="AB16" i="97"/>
  <c r="AC16" i="97"/>
  <c r="AD16" i="97"/>
  <c r="AE16" i="97"/>
  <c r="AF16" i="97"/>
  <c r="AG16" i="97"/>
  <c r="C17" i="97"/>
  <c r="D17" i="97"/>
  <c r="E17" i="97"/>
  <c r="F17" i="97"/>
  <c r="G17" i="97"/>
  <c r="H17" i="97"/>
  <c r="I17" i="97"/>
  <c r="J17" i="97"/>
  <c r="K17" i="97"/>
  <c r="L17" i="97"/>
  <c r="M17" i="97"/>
  <c r="N17" i="97"/>
  <c r="O17" i="97"/>
  <c r="P17" i="97"/>
  <c r="Q17" i="97"/>
  <c r="R17" i="97"/>
  <c r="S17" i="97"/>
  <c r="T17" i="97"/>
  <c r="U17" i="97"/>
  <c r="V17" i="97"/>
  <c r="W17" i="97"/>
  <c r="X17" i="97"/>
  <c r="Y17" i="97"/>
  <c r="Z17" i="97"/>
  <c r="AA17" i="97"/>
  <c r="AB17" i="97"/>
  <c r="AC17" i="97"/>
  <c r="AD17" i="97"/>
  <c r="AE17" i="97"/>
  <c r="AF17" i="97"/>
  <c r="AG17" i="97"/>
  <c r="C18" i="97"/>
  <c r="D18" i="97"/>
  <c r="E18" i="97"/>
  <c r="F18" i="97"/>
  <c r="G18" i="97"/>
  <c r="H18" i="97"/>
  <c r="I18" i="97"/>
  <c r="J18" i="97"/>
  <c r="K18" i="97"/>
  <c r="L18" i="97"/>
  <c r="M18" i="97"/>
  <c r="N18" i="97"/>
  <c r="O18" i="97"/>
  <c r="P18" i="97"/>
  <c r="Q18" i="97"/>
  <c r="R18" i="97"/>
  <c r="S18" i="97"/>
  <c r="T18" i="97"/>
  <c r="U18" i="97"/>
  <c r="V18" i="97"/>
  <c r="W18" i="97"/>
  <c r="X18" i="97"/>
  <c r="Y18" i="97"/>
  <c r="Z18" i="97"/>
  <c r="AA18" i="97"/>
  <c r="AB18" i="97"/>
  <c r="AC18" i="97"/>
  <c r="AD18" i="97"/>
  <c r="AE18" i="97"/>
  <c r="AF18" i="97"/>
  <c r="AG18" i="97"/>
  <c r="C19" i="97"/>
  <c r="D19" i="97"/>
  <c r="E19" i="97"/>
  <c r="F19" i="97"/>
  <c r="G19" i="97"/>
  <c r="H19" i="97"/>
  <c r="I19" i="97"/>
  <c r="J19" i="97"/>
  <c r="K19" i="97"/>
  <c r="L19" i="97"/>
  <c r="M19" i="97"/>
  <c r="N19" i="97"/>
  <c r="O19" i="97"/>
  <c r="P19" i="97"/>
  <c r="Q19" i="97"/>
  <c r="R19" i="97"/>
  <c r="S19" i="97"/>
  <c r="T19" i="97"/>
  <c r="U19" i="97"/>
  <c r="V19" i="97"/>
  <c r="W19" i="97"/>
  <c r="X19" i="97"/>
  <c r="Y19" i="97"/>
  <c r="Z19" i="97"/>
  <c r="AA19" i="97"/>
  <c r="AB19" i="97"/>
  <c r="AC19" i="97"/>
  <c r="AD19" i="97"/>
  <c r="AE19" i="97"/>
  <c r="AF19" i="97"/>
  <c r="AG19" i="97"/>
  <c r="C20" i="97"/>
  <c r="D20" i="97"/>
  <c r="E20" i="97"/>
  <c r="F20" i="97"/>
  <c r="G20" i="97"/>
  <c r="H20" i="97"/>
  <c r="I20" i="97"/>
  <c r="J20" i="97"/>
  <c r="K20" i="97"/>
  <c r="L20" i="97"/>
  <c r="M20" i="97"/>
  <c r="N20" i="97"/>
  <c r="O20" i="97"/>
  <c r="P20" i="97"/>
  <c r="Q20" i="97"/>
  <c r="R20" i="97"/>
  <c r="S20" i="97"/>
  <c r="T20" i="97"/>
  <c r="U20" i="97"/>
  <c r="V20" i="97"/>
  <c r="W20" i="97"/>
  <c r="X20" i="97"/>
  <c r="Y20" i="97"/>
  <c r="Z20" i="97"/>
  <c r="AA20" i="97"/>
  <c r="AB20" i="97"/>
  <c r="AC20" i="97"/>
  <c r="AD20" i="97"/>
  <c r="AE20" i="97"/>
  <c r="AF20" i="97"/>
  <c r="AG20" i="97"/>
  <c r="C21" i="97"/>
  <c r="D21" i="97"/>
  <c r="E21" i="97"/>
  <c r="F21" i="97"/>
  <c r="G21" i="97"/>
  <c r="H21" i="97"/>
  <c r="I21" i="97"/>
  <c r="J21" i="97"/>
  <c r="K21" i="97"/>
  <c r="L21" i="97"/>
  <c r="M21" i="97"/>
  <c r="N21" i="97"/>
  <c r="O21" i="97"/>
  <c r="P21" i="97"/>
  <c r="Q21" i="97"/>
  <c r="R21" i="97"/>
  <c r="S21" i="97"/>
  <c r="T21" i="97"/>
  <c r="U21" i="97"/>
  <c r="V21" i="97"/>
  <c r="W21" i="97"/>
  <c r="X21" i="97"/>
  <c r="Y21" i="97"/>
  <c r="Z21" i="97"/>
  <c r="AA21" i="97"/>
  <c r="AB21" i="97"/>
  <c r="AC21" i="97"/>
  <c r="AD21" i="97"/>
  <c r="AE21" i="97"/>
  <c r="AF21" i="97"/>
  <c r="AG21" i="97"/>
  <c r="C22" i="97"/>
  <c r="D22" i="97"/>
  <c r="E22" i="97"/>
  <c r="F22" i="97"/>
  <c r="G22" i="97"/>
  <c r="H22" i="97"/>
  <c r="I22" i="97"/>
  <c r="J22" i="97"/>
  <c r="K22" i="97"/>
  <c r="L22" i="97"/>
  <c r="M22" i="97"/>
  <c r="N22" i="97"/>
  <c r="O22" i="97"/>
  <c r="P22" i="97"/>
  <c r="Q22" i="97"/>
  <c r="R22" i="97"/>
  <c r="S22" i="97"/>
  <c r="T22" i="97"/>
  <c r="U22" i="97"/>
  <c r="V22" i="97"/>
  <c r="W22" i="97"/>
  <c r="X22" i="97"/>
  <c r="Y22" i="97"/>
  <c r="Z22" i="97"/>
  <c r="AA22" i="97"/>
  <c r="AB22" i="97"/>
  <c r="AC22" i="97"/>
  <c r="AD22" i="97"/>
  <c r="AE22" i="97"/>
  <c r="AF22" i="97"/>
  <c r="AG22" i="97"/>
  <c r="C23" i="97"/>
  <c r="D23" i="97"/>
  <c r="E23" i="97"/>
  <c r="F23" i="97"/>
  <c r="G23" i="97"/>
  <c r="H23" i="97"/>
  <c r="I23" i="97"/>
  <c r="J23" i="97"/>
  <c r="K23" i="97"/>
  <c r="L23" i="97"/>
  <c r="M23" i="97"/>
  <c r="N23" i="97"/>
  <c r="O23" i="97"/>
  <c r="P23" i="97"/>
  <c r="Q23" i="97"/>
  <c r="R23" i="97"/>
  <c r="S23" i="97"/>
  <c r="T23" i="97"/>
  <c r="U23" i="97"/>
  <c r="V23" i="97"/>
  <c r="W23" i="97"/>
  <c r="X23" i="97"/>
  <c r="Y23" i="97"/>
  <c r="Z23" i="97"/>
  <c r="AA23" i="97"/>
  <c r="AB23" i="97"/>
  <c r="AC23" i="97"/>
  <c r="AD23" i="97"/>
  <c r="AE23" i="97"/>
  <c r="AF23" i="97"/>
  <c r="AG23" i="97"/>
  <c r="C24" i="97"/>
  <c r="D24" i="97"/>
  <c r="E24" i="97"/>
  <c r="F24" i="97"/>
  <c r="G24" i="97"/>
  <c r="H24" i="97"/>
  <c r="I24" i="97"/>
  <c r="J24" i="97"/>
  <c r="K24" i="97"/>
  <c r="L24" i="97"/>
  <c r="M24" i="97"/>
  <c r="N24" i="97"/>
  <c r="O24" i="97"/>
  <c r="P24" i="97"/>
  <c r="Q24" i="97"/>
  <c r="R24" i="97"/>
  <c r="S24" i="97"/>
  <c r="T24" i="97"/>
  <c r="U24" i="97"/>
  <c r="V24" i="97"/>
  <c r="W24" i="97"/>
  <c r="X24" i="97"/>
  <c r="Y24" i="97"/>
  <c r="Z24" i="97"/>
  <c r="AA24" i="97"/>
  <c r="AB24" i="97"/>
  <c r="AC24" i="97"/>
  <c r="AD24" i="97"/>
  <c r="AE24" i="97"/>
  <c r="AF24" i="97"/>
  <c r="AG24" i="97"/>
  <c r="C25" i="97"/>
  <c r="D25" i="97"/>
  <c r="E25" i="97"/>
  <c r="F25" i="97"/>
  <c r="G25" i="97"/>
  <c r="H25" i="97"/>
  <c r="I25" i="97"/>
  <c r="J25" i="97"/>
  <c r="K25" i="97"/>
  <c r="L25" i="97"/>
  <c r="M25" i="97"/>
  <c r="N25" i="97"/>
  <c r="O25" i="97"/>
  <c r="P25" i="97"/>
  <c r="Q25" i="97"/>
  <c r="R25" i="97"/>
  <c r="S25" i="97"/>
  <c r="T25" i="97"/>
  <c r="U25" i="97"/>
  <c r="V25" i="97"/>
  <c r="W25" i="97"/>
  <c r="X25" i="97"/>
  <c r="Y25" i="97"/>
  <c r="Z25" i="97"/>
  <c r="AA25" i="97"/>
  <c r="AB25" i="97"/>
  <c r="AC25" i="97"/>
  <c r="AD25" i="97"/>
  <c r="AE25" i="97"/>
  <c r="AF25" i="97"/>
  <c r="AG25" i="97"/>
  <c r="C26" i="97"/>
  <c r="D26" i="97"/>
  <c r="E26" i="97"/>
  <c r="F26" i="97"/>
  <c r="G26" i="97"/>
  <c r="H26" i="97"/>
  <c r="I26" i="97"/>
  <c r="J26" i="97"/>
  <c r="K26" i="97"/>
  <c r="L26" i="97"/>
  <c r="M26" i="97"/>
  <c r="N26" i="97"/>
  <c r="O26" i="97"/>
  <c r="P26" i="97"/>
  <c r="Q26" i="97"/>
  <c r="R26" i="97"/>
  <c r="S26" i="97"/>
  <c r="T26" i="97"/>
  <c r="U26" i="97"/>
  <c r="V26" i="97"/>
  <c r="W26" i="97"/>
  <c r="X26" i="97"/>
  <c r="Y26" i="97"/>
  <c r="Z26" i="97"/>
  <c r="AA26" i="97"/>
  <c r="AB26" i="97"/>
  <c r="AC26" i="97"/>
  <c r="AD26" i="97"/>
  <c r="AE26" i="97"/>
  <c r="AF26" i="97"/>
  <c r="AG26" i="97"/>
  <c r="C27" i="97"/>
  <c r="D27" i="97"/>
  <c r="E27" i="97"/>
  <c r="F27" i="97"/>
  <c r="G27" i="97"/>
  <c r="H27" i="97"/>
  <c r="I27" i="97"/>
  <c r="J27" i="97"/>
  <c r="K27" i="97"/>
  <c r="L27" i="97"/>
  <c r="M27" i="97"/>
  <c r="N27" i="97"/>
  <c r="O27" i="97"/>
  <c r="P27" i="97"/>
  <c r="Q27" i="97"/>
  <c r="R27" i="97"/>
  <c r="S27" i="97"/>
  <c r="T27" i="97"/>
  <c r="U27" i="97"/>
  <c r="V27" i="97"/>
  <c r="W27" i="97"/>
  <c r="X27" i="97"/>
  <c r="Y27" i="97"/>
  <c r="Z27" i="97"/>
  <c r="AA27" i="97"/>
  <c r="AB27" i="97"/>
  <c r="AC27" i="97"/>
  <c r="AD27" i="97"/>
  <c r="AE27" i="97"/>
  <c r="AF27" i="97"/>
  <c r="AG27" i="97"/>
  <c r="C28" i="97"/>
  <c r="D28" i="97"/>
  <c r="E28" i="97"/>
  <c r="F28" i="97"/>
  <c r="G28" i="97"/>
  <c r="H28" i="97"/>
  <c r="I28" i="97"/>
  <c r="J28" i="97"/>
  <c r="K28" i="97"/>
  <c r="L28" i="97"/>
  <c r="M28" i="97"/>
  <c r="N28" i="97"/>
  <c r="O28" i="97"/>
  <c r="P28" i="97"/>
  <c r="Q28" i="97"/>
  <c r="R28" i="97"/>
  <c r="S28" i="97"/>
  <c r="T28" i="97"/>
  <c r="U28" i="97"/>
  <c r="V28" i="97"/>
  <c r="W28" i="97"/>
  <c r="X28" i="97"/>
  <c r="Y28" i="97"/>
  <c r="Z28" i="97"/>
  <c r="AA28" i="97"/>
  <c r="AB28" i="97"/>
  <c r="AC28" i="97"/>
  <c r="AD28" i="97"/>
  <c r="AE28" i="97"/>
  <c r="AF28" i="97"/>
  <c r="AG28" i="97"/>
  <c r="C29" i="97"/>
  <c r="D29" i="97"/>
  <c r="E29" i="97"/>
  <c r="F29" i="97"/>
  <c r="G29" i="97"/>
  <c r="H29" i="97"/>
  <c r="I29" i="97"/>
  <c r="J29" i="97"/>
  <c r="K29" i="97"/>
  <c r="L29" i="97"/>
  <c r="M29" i="97"/>
  <c r="N29" i="97"/>
  <c r="O29" i="97"/>
  <c r="P29" i="97"/>
  <c r="Q29" i="97"/>
  <c r="R29" i="97"/>
  <c r="S29" i="97"/>
  <c r="T29" i="97"/>
  <c r="U29" i="97"/>
  <c r="V29" i="97"/>
  <c r="W29" i="97"/>
  <c r="X29" i="97"/>
  <c r="Y29" i="97"/>
  <c r="Z29" i="97"/>
  <c r="AA29" i="97"/>
  <c r="AB29" i="97"/>
  <c r="AC29" i="97"/>
  <c r="AD29" i="97"/>
  <c r="AE29" i="97"/>
  <c r="AF29" i="97"/>
  <c r="AG29" i="97"/>
  <c r="C30" i="97"/>
  <c r="D30" i="97"/>
  <c r="E30" i="97"/>
  <c r="F30" i="97"/>
  <c r="G30" i="97"/>
  <c r="H30" i="97"/>
  <c r="I30" i="97"/>
  <c r="J30" i="97"/>
  <c r="K30" i="97"/>
  <c r="L30" i="97"/>
  <c r="M30" i="97"/>
  <c r="N30" i="97"/>
  <c r="O30" i="97"/>
  <c r="P30" i="97"/>
  <c r="Q30" i="97"/>
  <c r="R30" i="97"/>
  <c r="S30" i="97"/>
  <c r="T30" i="97"/>
  <c r="U30" i="97"/>
  <c r="V30" i="97"/>
  <c r="W30" i="97"/>
  <c r="X30" i="97"/>
  <c r="Y30" i="97"/>
  <c r="Z30" i="97"/>
  <c r="AA30" i="97"/>
  <c r="AB30" i="97"/>
  <c r="AC30" i="97"/>
  <c r="AD30" i="97"/>
  <c r="AE30" i="97"/>
  <c r="AF30" i="97"/>
  <c r="AG30" i="97"/>
  <c r="C31" i="97"/>
  <c r="D31" i="97"/>
  <c r="E31" i="97"/>
  <c r="F31" i="97"/>
  <c r="G31" i="97"/>
  <c r="H31" i="97"/>
  <c r="I31" i="97"/>
  <c r="J31" i="97"/>
  <c r="K31" i="97"/>
  <c r="L31" i="97"/>
  <c r="M31" i="97"/>
  <c r="N31" i="97"/>
  <c r="O31" i="97"/>
  <c r="P31" i="97"/>
  <c r="Q31" i="97"/>
  <c r="R31" i="97"/>
  <c r="S31" i="97"/>
  <c r="T31" i="97"/>
  <c r="U31" i="97"/>
  <c r="V31" i="97"/>
  <c r="W31" i="97"/>
  <c r="X31" i="97"/>
  <c r="Y31" i="97"/>
  <c r="Z31" i="97"/>
  <c r="AA31" i="97"/>
  <c r="AB31" i="97"/>
  <c r="AC31" i="97"/>
  <c r="AD31" i="97"/>
  <c r="AE31" i="97"/>
  <c r="AF31" i="97"/>
  <c r="AG31" i="97"/>
  <c r="C32" i="97"/>
  <c r="D32" i="97"/>
  <c r="E32" i="97"/>
  <c r="F32" i="97"/>
  <c r="G32" i="97"/>
  <c r="H32" i="97"/>
  <c r="I32" i="97"/>
  <c r="J32" i="97"/>
  <c r="K32" i="97"/>
  <c r="L32" i="97"/>
  <c r="M32" i="97"/>
  <c r="N32" i="97"/>
  <c r="O32" i="97"/>
  <c r="P32" i="97"/>
  <c r="Q32" i="97"/>
  <c r="R32" i="97"/>
  <c r="S32" i="97"/>
  <c r="T32" i="97"/>
  <c r="U32" i="97"/>
  <c r="V32" i="97"/>
  <c r="W32" i="97"/>
  <c r="X32" i="97"/>
  <c r="Y32" i="97"/>
  <c r="Z32" i="97"/>
  <c r="AA32" i="97"/>
  <c r="AB32" i="97"/>
  <c r="AC32" i="97"/>
  <c r="AD32" i="97"/>
  <c r="AE32" i="97"/>
  <c r="AF32" i="97"/>
  <c r="AG32" i="97"/>
  <c r="C33" i="97"/>
  <c r="D33" i="97"/>
  <c r="E33" i="97"/>
  <c r="F33" i="97"/>
  <c r="G33" i="97"/>
  <c r="H33" i="97"/>
  <c r="I33" i="97"/>
  <c r="J33" i="97"/>
  <c r="K33" i="97"/>
  <c r="L33" i="97"/>
  <c r="M33" i="97"/>
  <c r="N33" i="97"/>
  <c r="O33" i="97"/>
  <c r="P33" i="97"/>
  <c r="Q33" i="97"/>
  <c r="R33" i="97"/>
  <c r="S33" i="97"/>
  <c r="T33" i="97"/>
  <c r="U33" i="97"/>
  <c r="V33" i="97"/>
  <c r="W33" i="97"/>
  <c r="X33" i="97"/>
  <c r="Y33" i="97"/>
  <c r="Z33" i="97"/>
  <c r="AA33" i="97"/>
  <c r="AB33" i="97"/>
  <c r="AC33" i="97"/>
  <c r="AD33" i="97"/>
  <c r="AE33" i="97"/>
  <c r="AF33" i="97"/>
  <c r="AG33" i="97"/>
  <c r="C34" i="97"/>
  <c r="D34" i="97"/>
  <c r="E34" i="97"/>
  <c r="F34" i="97"/>
  <c r="G34" i="97"/>
  <c r="H34" i="97"/>
  <c r="I34" i="97"/>
  <c r="J34" i="97"/>
  <c r="K34" i="97"/>
  <c r="L34" i="97"/>
  <c r="M34" i="97"/>
  <c r="N34" i="97"/>
  <c r="O34" i="97"/>
  <c r="P34" i="97"/>
  <c r="Q34" i="97"/>
  <c r="R34" i="97"/>
  <c r="S34" i="97"/>
  <c r="T34" i="97"/>
  <c r="U34" i="97"/>
  <c r="V34" i="97"/>
  <c r="W34" i="97"/>
  <c r="X34" i="97"/>
  <c r="Y34" i="97"/>
  <c r="Z34" i="97"/>
  <c r="AA34" i="97"/>
  <c r="AB34" i="97"/>
  <c r="AC34" i="97"/>
  <c r="AD34" i="97"/>
  <c r="AE34" i="97"/>
  <c r="AF34" i="97"/>
  <c r="AG34" i="97"/>
  <c r="C35" i="97"/>
  <c r="D35" i="97"/>
  <c r="E35" i="97"/>
  <c r="F35" i="97"/>
  <c r="G35" i="97"/>
  <c r="H35" i="97"/>
  <c r="I35" i="97"/>
  <c r="J35" i="97"/>
  <c r="K35" i="97"/>
  <c r="L35" i="97"/>
  <c r="M35" i="97"/>
  <c r="N35" i="97"/>
  <c r="O35" i="97"/>
  <c r="P35" i="97"/>
  <c r="Q35" i="97"/>
  <c r="R35" i="97"/>
  <c r="S35" i="97"/>
  <c r="T35" i="97"/>
  <c r="U35" i="97"/>
  <c r="V35" i="97"/>
  <c r="W35" i="97"/>
  <c r="X35" i="97"/>
  <c r="Y35" i="97"/>
  <c r="Z35" i="97"/>
  <c r="AA35" i="97"/>
  <c r="AB35" i="97"/>
  <c r="AC35" i="97"/>
  <c r="AD35" i="97"/>
  <c r="AE35" i="97"/>
  <c r="AF35" i="97"/>
  <c r="AG35" i="97"/>
  <c r="C36" i="97"/>
  <c r="D36" i="97"/>
  <c r="E36" i="97"/>
  <c r="F36" i="97"/>
  <c r="G36" i="97"/>
  <c r="H36" i="97"/>
  <c r="I36" i="97"/>
  <c r="J36" i="97"/>
  <c r="K36" i="97"/>
  <c r="L36" i="97"/>
  <c r="M36" i="97"/>
  <c r="N36" i="97"/>
  <c r="O36" i="97"/>
  <c r="P36" i="97"/>
  <c r="Q36" i="97"/>
  <c r="R36" i="97"/>
  <c r="S36" i="97"/>
  <c r="T36" i="97"/>
  <c r="U36" i="97"/>
  <c r="V36" i="97"/>
  <c r="W36" i="97"/>
  <c r="X36" i="97"/>
  <c r="Y36" i="97"/>
  <c r="Z36" i="97"/>
  <c r="AA36" i="97"/>
  <c r="AB36" i="97"/>
  <c r="AC36" i="97"/>
  <c r="AD36" i="97"/>
  <c r="AE36" i="97"/>
  <c r="AF36" i="97"/>
  <c r="AG36" i="97"/>
  <c r="C37" i="97"/>
  <c r="D37" i="97"/>
  <c r="E37" i="97"/>
  <c r="F37" i="97"/>
  <c r="G37" i="97"/>
  <c r="H37" i="97"/>
  <c r="I37" i="97"/>
  <c r="J37" i="97"/>
  <c r="K37" i="97"/>
  <c r="L37" i="97"/>
  <c r="M37" i="97"/>
  <c r="N37" i="97"/>
  <c r="O37" i="97"/>
  <c r="P37" i="97"/>
  <c r="Q37" i="97"/>
  <c r="R37" i="97"/>
  <c r="S37" i="97"/>
  <c r="T37" i="97"/>
  <c r="U37" i="97"/>
  <c r="V37" i="97"/>
  <c r="W37" i="97"/>
  <c r="X37" i="97"/>
  <c r="Y37" i="97"/>
  <c r="Z37" i="97"/>
  <c r="AA37" i="97"/>
  <c r="AB37" i="97"/>
  <c r="AC37" i="97"/>
  <c r="AD37" i="97"/>
  <c r="AE37" i="97"/>
  <c r="AF37" i="97"/>
  <c r="AG37" i="97"/>
  <c r="C38" i="97"/>
  <c r="D38" i="97"/>
  <c r="E38" i="97"/>
  <c r="F38" i="97"/>
  <c r="G38" i="97"/>
  <c r="H38" i="97"/>
  <c r="I38" i="97"/>
  <c r="J38" i="97"/>
  <c r="K38" i="97"/>
  <c r="L38" i="97"/>
  <c r="M38" i="97"/>
  <c r="N38" i="97"/>
  <c r="O38" i="97"/>
  <c r="P38" i="97"/>
  <c r="Q38" i="97"/>
  <c r="R38" i="97"/>
  <c r="S38" i="97"/>
  <c r="T38" i="97"/>
  <c r="U38" i="97"/>
  <c r="V38" i="97"/>
  <c r="W38" i="97"/>
  <c r="X38" i="97"/>
  <c r="Y38" i="97"/>
  <c r="Z38" i="97"/>
  <c r="AA38" i="97"/>
  <c r="AB38" i="97"/>
  <c r="AC38" i="97"/>
  <c r="AD38" i="97"/>
  <c r="AE38" i="97"/>
  <c r="AF38" i="97"/>
  <c r="AG38" i="97"/>
  <c r="C39" i="97"/>
  <c r="D39" i="97"/>
  <c r="E39" i="97"/>
  <c r="F39" i="97"/>
  <c r="G39" i="97"/>
  <c r="H39" i="97"/>
  <c r="I39" i="97"/>
  <c r="J39" i="97"/>
  <c r="K39" i="97"/>
  <c r="L39" i="97"/>
  <c r="M39" i="97"/>
  <c r="N39" i="97"/>
  <c r="O39" i="97"/>
  <c r="P39" i="97"/>
  <c r="Q39" i="97"/>
  <c r="R39" i="97"/>
  <c r="S39" i="97"/>
  <c r="T39" i="97"/>
  <c r="U39" i="97"/>
  <c r="V39" i="97"/>
  <c r="W39" i="97"/>
  <c r="X39" i="97"/>
  <c r="Y39" i="97"/>
  <c r="Z39" i="97"/>
  <c r="AA39" i="97"/>
  <c r="AB39" i="97"/>
  <c r="AC39" i="97"/>
  <c r="AD39" i="97"/>
  <c r="AE39" i="97"/>
  <c r="AF39" i="97"/>
  <c r="AG39" i="97"/>
  <c r="C40" i="97"/>
  <c r="D40" i="97"/>
  <c r="E40" i="97"/>
  <c r="F40" i="97"/>
  <c r="G40" i="97"/>
  <c r="H40" i="97"/>
  <c r="I40" i="97"/>
  <c r="J40" i="97"/>
  <c r="K40" i="97"/>
  <c r="L40" i="97"/>
  <c r="M40" i="97"/>
  <c r="N40" i="97"/>
  <c r="O40" i="97"/>
  <c r="P40" i="97"/>
  <c r="Q40" i="97"/>
  <c r="R40" i="97"/>
  <c r="S40" i="97"/>
  <c r="T40" i="97"/>
  <c r="U40" i="97"/>
  <c r="V40" i="97"/>
  <c r="W40" i="97"/>
  <c r="X40" i="97"/>
  <c r="Y40" i="97"/>
  <c r="Z40" i="97"/>
  <c r="AA40" i="97"/>
  <c r="AB40" i="97"/>
  <c r="AC40" i="97"/>
  <c r="AD40" i="97"/>
  <c r="AE40" i="97"/>
  <c r="AF40" i="97"/>
  <c r="AG40" i="97"/>
  <c r="C41" i="97"/>
  <c r="D41" i="97"/>
  <c r="E41" i="97"/>
  <c r="F41" i="97"/>
  <c r="G41" i="97"/>
  <c r="H41" i="97"/>
  <c r="I41" i="97"/>
  <c r="J41" i="97"/>
  <c r="K41" i="97"/>
  <c r="L41" i="97"/>
  <c r="M41" i="97"/>
  <c r="N41" i="97"/>
  <c r="O41" i="97"/>
  <c r="P41" i="97"/>
  <c r="Q41" i="97"/>
  <c r="R41" i="97"/>
  <c r="S41" i="97"/>
  <c r="T41" i="97"/>
  <c r="U41" i="97"/>
  <c r="V41" i="97"/>
  <c r="W41" i="97"/>
  <c r="X41" i="97"/>
  <c r="Y41" i="97"/>
  <c r="Z41" i="97"/>
  <c r="AA41" i="97"/>
  <c r="AB41" i="97"/>
  <c r="AC41" i="97"/>
  <c r="AD41" i="97"/>
  <c r="AE41" i="97"/>
  <c r="AF41" i="97"/>
  <c r="AG41" i="97"/>
  <c r="C42" i="97"/>
  <c r="D42" i="97"/>
  <c r="E42" i="97"/>
  <c r="F42" i="97"/>
  <c r="G42" i="97"/>
  <c r="H42" i="97"/>
  <c r="I42" i="97"/>
  <c r="J42" i="97"/>
  <c r="K42" i="97"/>
  <c r="L42" i="97"/>
  <c r="M42" i="97"/>
  <c r="N42" i="97"/>
  <c r="O42" i="97"/>
  <c r="P42" i="97"/>
  <c r="Q42" i="97"/>
  <c r="R42" i="97"/>
  <c r="S42" i="97"/>
  <c r="T42" i="97"/>
  <c r="U42" i="97"/>
  <c r="V42" i="97"/>
  <c r="W42" i="97"/>
  <c r="X42" i="97"/>
  <c r="Y42" i="97"/>
  <c r="Z42" i="97"/>
  <c r="AA42" i="97"/>
  <c r="AB42" i="97"/>
  <c r="AC42" i="97"/>
  <c r="AD42" i="97"/>
  <c r="AE42" i="97"/>
  <c r="AF42" i="97"/>
  <c r="AG42" i="97"/>
  <c r="C43" i="97"/>
  <c r="D43" i="97"/>
  <c r="E43" i="97"/>
  <c r="F43" i="97"/>
  <c r="G43" i="97"/>
  <c r="H43" i="97"/>
  <c r="I43" i="97"/>
  <c r="J43" i="97"/>
  <c r="K43" i="97"/>
  <c r="L43" i="97"/>
  <c r="M43" i="97"/>
  <c r="N43" i="97"/>
  <c r="O43" i="97"/>
  <c r="P43" i="97"/>
  <c r="Q43" i="97"/>
  <c r="R43" i="97"/>
  <c r="S43" i="97"/>
  <c r="T43" i="97"/>
  <c r="U43" i="97"/>
  <c r="V43" i="97"/>
  <c r="W43" i="97"/>
  <c r="X43" i="97"/>
  <c r="Y43" i="97"/>
  <c r="Z43" i="97"/>
  <c r="AA43" i="97"/>
  <c r="AB43" i="97"/>
  <c r="AC43" i="97"/>
  <c r="AD43" i="97"/>
  <c r="AE43" i="97"/>
  <c r="AF43" i="97"/>
  <c r="AG43" i="97"/>
  <c r="C44" i="97"/>
  <c r="D44" i="97"/>
  <c r="E44" i="97"/>
  <c r="F44" i="97"/>
  <c r="G44" i="97"/>
  <c r="H44" i="97"/>
  <c r="I44" i="97"/>
  <c r="J44" i="97"/>
  <c r="K44" i="97"/>
  <c r="L44" i="97"/>
  <c r="M44" i="97"/>
  <c r="N44" i="97"/>
  <c r="O44" i="97"/>
  <c r="P44" i="97"/>
  <c r="Q44" i="97"/>
  <c r="R44" i="97"/>
  <c r="S44" i="97"/>
  <c r="T44" i="97"/>
  <c r="U44" i="97"/>
  <c r="V44" i="97"/>
  <c r="W44" i="97"/>
  <c r="X44" i="97"/>
  <c r="Y44" i="97"/>
  <c r="Z44" i="97"/>
  <c r="AA44" i="97"/>
  <c r="AB44" i="97"/>
  <c r="AC44" i="97"/>
  <c r="AD44" i="97"/>
  <c r="AE44" i="97"/>
  <c r="AF44" i="97"/>
  <c r="AG44" i="97"/>
  <c r="C45" i="97"/>
  <c r="D45" i="97"/>
  <c r="E45" i="97"/>
  <c r="F45" i="97"/>
  <c r="G45" i="97"/>
  <c r="H45" i="97"/>
  <c r="I45" i="97"/>
  <c r="J45" i="97"/>
  <c r="K45" i="97"/>
  <c r="L45" i="97"/>
  <c r="M45" i="97"/>
  <c r="N45" i="97"/>
  <c r="O45" i="97"/>
  <c r="P45" i="97"/>
  <c r="Q45" i="97"/>
  <c r="R45" i="97"/>
  <c r="S45" i="97"/>
  <c r="T45" i="97"/>
  <c r="U45" i="97"/>
  <c r="V45" i="97"/>
  <c r="W45" i="97"/>
  <c r="X45" i="97"/>
  <c r="Y45" i="97"/>
  <c r="Z45" i="97"/>
  <c r="AA45" i="97"/>
  <c r="AB45" i="97"/>
  <c r="AC45" i="97"/>
  <c r="AD45" i="97"/>
  <c r="AE45" i="97"/>
  <c r="AF45" i="97"/>
  <c r="AG45" i="97"/>
  <c r="C46" i="97"/>
  <c r="D46" i="97"/>
  <c r="E46" i="97"/>
  <c r="F46" i="97"/>
  <c r="G46" i="97"/>
  <c r="H46" i="97"/>
  <c r="I46" i="97"/>
  <c r="J46" i="97"/>
  <c r="K46" i="97"/>
  <c r="L46" i="97"/>
  <c r="M46" i="97"/>
  <c r="N46" i="97"/>
  <c r="O46" i="97"/>
  <c r="P46" i="97"/>
  <c r="Q46" i="97"/>
  <c r="R46" i="97"/>
  <c r="S46" i="97"/>
  <c r="T46" i="97"/>
  <c r="U46" i="97"/>
  <c r="V46" i="97"/>
  <c r="W46" i="97"/>
  <c r="X46" i="97"/>
  <c r="Y46" i="97"/>
  <c r="Z46" i="97"/>
  <c r="AA46" i="97"/>
  <c r="AB46" i="97"/>
  <c r="AC46" i="97"/>
  <c r="AD46" i="97"/>
  <c r="AE46" i="97"/>
  <c r="AF46" i="97"/>
  <c r="AG46" i="97"/>
  <c r="C47" i="97"/>
  <c r="D47" i="97"/>
  <c r="E47" i="97"/>
  <c r="F47" i="97"/>
  <c r="G47" i="97"/>
  <c r="H47" i="97"/>
  <c r="I47" i="97"/>
  <c r="J47" i="97"/>
  <c r="K47" i="97"/>
  <c r="L47" i="97"/>
  <c r="M47" i="97"/>
  <c r="N47" i="97"/>
  <c r="O47" i="97"/>
  <c r="P47" i="97"/>
  <c r="Q47" i="97"/>
  <c r="R47" i="97"/>
  <c r="S47" i="97"/>
  <c r="T47" i="97"/>
  <c r="U47" i="97"/>
  <c r="V47" i="97"/>
  <c r="W47" i="97"/>
  <c r="X47" i="97"/>
  <c r="Y47" i="97"/>
  <c r="Z47" i="97"/>
  <c r="AA47" i="97"/>
  <c r="AB47" i="97"/>
  <c r="AC47" i="97"/>
  <c r="AD47" i="97"/>
  <c r="AE47" i="97"/>
  <c r="AF47" i="97"/>
  <c r="AG47" i="97"/>
  <c r="C48" i="97"/>
  <c r="D48" i="97"/>
  <c r="E48" i="97"/>
  <c r="F48" i="97"/>
  <c r="G48" i="97"/>
  <c r="H48" i="97"/>
  <c r="I48" i="97"/>
  <c r="J48" i="97"/>
  <c r="K48" i="97"/>
  <c r="L48" i="97"/>
  <c r="M48" i="97"/>
  <c r="N48" i="97"/>
  <c r="O48" i="97"/>
  <c r="P48" i="97"/>
  <c r="Q48" i="97"/>
  <c r="R48" i="97"/>
  <c r="S48" i="97"/>
  <c r="T48" i="97"/>
  <c r="U48" i="97"/>
  <c r="V48" i="97"/>
  <c r="W48" i="97"/>
  <c r="X48" i="97"/>
  <c r="Y48" i="97"/>
  <c r="Z48" i="97"/>
  <c r="AA48" i="97"/>
  <c r="AB48" i="97"/>
  <c r="AC48" i="97"/>
  <c r="AD48" i="97"/>
  <c r="AE48" i="97"/>
  <c r="AF48" i="97"/>
  <c r="AG48" i="97"/>
  <c r="C49" i="97"/>
  <c r="D49" i="97"/>
  <c r="E49" i="97"/>
  <c r="F49" i="97"/>
  <c r="G49" i="97"/>
  <c r="H49" i="97"/>
  <c r="I49" i="97"/>
  <c r="J49" i="97"/>
  <c r="K49" i="97"/>
  <c r="L49" i="97"/>
  <c r="M49" i="97"/>
  <c r="N49" i="97"/>
  <c r="O49" i="97"/>
  <c r="P49" i="97"/>
  <c r="Q49" i="97"/>
  <c r="R49" i="97"/>
  <c r="S49" i="97"/>
  <c r="T49" i="97"/>
  <c r="U49" i="97"/>
  <c r="V49" i="97"/>
  <c r="W49" i="97"/>
  <c r="X49" i="97"/>
  <c r="Y49" i="97"/>
  <c r="Z49" i="97"/>
  <c r="AA49" i="97"/>
  <c r="AB49" i="97"/>
  <c r="AC49" i="97"/>
  <c r="AD49" i="97"/>
  <c r="AE49" i="97"/>
  <c r="AF49" i="97"/>
  <c r="AG49" i="97"/>
  <c r="C50" i="97"/>
  <c r="D50" i="97"/>
  <c r="E50" i="97"/>
  <c r="F50" i="97"/>
  <c r="G50" i="97"/>
  <c r="H50" i="97"/>
  <c r="I50" i="97"/>
  <c r="J50" i="97"/>
  <c r="K50" i="97"/>
  <c r="L50" i="97"/>
  <c r="M50" i="97"/>
  <c r="N50" i="97"/>
  <c r="O50" i="97"/>
  <c r="P50" i="97"/>
  <c r="Q50" i="97"/>
  <c r="R50" i="97"/>
  <c r="S50" i="97"/>
  <c r="T50" i="97"/>
  <c r="U50" i="97"/>
  <c r="V50" i="97"/>
  <c r="W50" i="97"/>
  <c r="X50" i="97"/>
  <c r="Y50" i="97"/>
  <c r="Z50" i="97"/>
  <c r="AA50" i="97"/>
  <c r="AB50" i="97"/>
  <c r="AC50" i="97"/>
  <c r="AD50" i="97"/>
  <c r="AE50" i="97"/>
  <c r="AF50" i="97"/>
  <c r="AG50" i="97"/>
  <c r="C51" i="97"/>
  <c r="D51" i="97"/>
  <c r="E51" i="97"/>
  <c r="F51" i="97"/>
  <c r="G51" i="97"/>
  <c r="H51" i="97"/>
  <c r="I51" i="97"/>
  <c r="J51" i="97"/>
  <c r="K51" i="97"/>
  <c r="L51" i="97"/>
  <c r="M51" i="97"/>
  <c r="N51" i="97"/>
  <c r="O51" i="97"/>
  <c r="P51" i="97"/>
  <c r="Q51" i="97"/>
  <c r="R51" i="97"/>
  <c r="S51" i="97"/>
  <c r="T51" i="97"/>
  <c r="U51" i="97"/>
  <c r="V51" i="97"/>
  <c r="W51" i="97"/>
  <c r="X51" i="97"/>
  <c r="Y51" i="97"/>
  <c r="Z51" i="97"/>
  <c r="AA51" i="97"/>
  <c r="AB51" i="97"/>
  <c r="AC51" i="97"/>
  <c r="AD51" i="97"/>
  <c r="AE51" i="97"/>
  <c r="AF51" i="97"/>
  <c r="AG51" i="97"/>
  <c r="C52" i="97"/>
  <c r="D52" i="97"/>
  <c r="E52" i="97"/>
  <c r="F52" i="97"/>
  <c r="G52" i="97"/>
  <c r="H52" i="97"/>
  <c r="I52" i="97"/>
  <c r="J52" i="97"/>
  <c r="K52" i="97"/>
  <c r="L52" i="97"/>
  <c r="M52" i="97"/>
  <c r="N52" i="97"/>
  <c r="O52" i="97"/>
  <c r="P52" i="97"/>
  <c r="Q52" i="97"/>
  <c r="R52" i="97"/>
  <c r="S52" i="97"/>
  <c r="T52" i="97"/>
  <c r="U52" i="97"/>
  <c r="V52" i="97"/>
  <c r="W52" i="97"/>
  <c r="X52" i="97"/>
  <c r="Y52" i="97"/>
  <c r="Z52" i="97"/>
  <c r="AA52" i="97"/>
  <c r="AB52" i="97"/>
  <c r="AC52" i="97"/>
  <c r="AD52" i="97"/>
  <c r="AE52" i="97"/>
  <c r="AF52" i="97"/>
  <c r="AG52" i="97"/>
  <c r="C53" i="97"/>
  <c r="D53" i="97"/>
  <c r="E53" i="97"/>
  <c r="F53" i="97"/>
  <c r="G53" i="97"/>
  <c r="H53" i="97"/>
  <c r="I53" i="97"/>
  <c r="J53" i="97"/>
  <c r="K53" i="97"/>
  <c r="L53" i="97"/>
  <c r="M53" i="97"/>
  <c r="N53" i="97"/>
  <c r="O53" i="97"/>
  <c r="P53" i="97"/>
  <c r="Q53" i="97"/>
  <c r="R53" i="97"/>
  <c r="S53" i="97"/>
  <c r="T53" i="97"/>
  <c r="U53" i="97"/>
  <c r="V53" i="97"/>
  <c r="W53" i="97"/>
  <c r="X53" i="97"/>
  <c r="Y53" i="97"/>
  <c r="Z53" i="97"/>
  <c r="AA53" i="97"/>
  <c r="AB53" i="97"/>
  <c r="AC53" i="97"/>
  <c r="AD53" i="97"/>
  <c r="AE53" i="97"/>
  <c r="AF53" i="97"/>
  <c r="AG53" i="97"/>
  <c r="C54" i="97"/>
  <c r="D54" i="97"/>
  <c r="E54" i="97"/>
  <c r="F54" i="97"/>
  <c r="G54" i="97"/>
  <c r="H54" i="97"/>
  <c r="I54" i="97"/>
  <c r="J54" i="97"/>
  <c r="K54" i="97"/>
  <c r="L54" i="97"/>
  <c r="M54" i="97"/>
  <c r="N54" i="97"/>
  <c r="O54" i="97"/>
  <c r="P54" i="97"/>
  <c r="Q54" i="97"/>
  <c r="R54" i="97"/>
  <c r="S54" i="97"/>
  <c r="T54" i="97"/>
  <c r="U54" i="97"/>
  <c r="V54" i="97"/>
  <c r="W54" i="97"/>
  <c r="X54" i="97"/>
  <c r="Y54" i="97"/>
  <c r="Z54" i="97"/>
  <c r="AA54" i="97"/>
  <c r="AB54" i="97"/>
  <c r="AC54" i="97"/>
  <c r="AD54" i="97"/>
  <c r="AE54" i="97"/>
  <c r="AF54" i="97"/>
  <c r="AG54" i="97"/>
  <c r="C55" i="97"/>
  <c r="D55" i="97"/>
  <c r="E55" i="97"/>
  <c r="F55" i="97"/>
  <c r="G55" i="97"/>
  <c r="H55" i="97"/>
  <c r="I55" i="97"/>
  <c r="J55" i="97"/>
  <c r="K55" i="97"/>
  <c r="L55" i="97"/>
  <c r="M55" i="97"/>
  <c r="N55" i="97"/>
  <c r="O55" i="97"/>
  <c r="P55" i="97"/>
  <c r="Q55" i="97"/>
  <c r="R55" i="97"/>
  <c r="S55" i="97"/>
  <c r="T55" i="97"/>
  <c r="U55" i="97"/>
  <c r="V55" i="97"/>
  <c r="W55" i="97"/>
  <c r="X55" i="97"/>
  <c r="Y55" i="97"/>
  <c r="Z55" i="97"/>
  <c r="AA55" i="97"/>
  <c r="AB55" i="97"/>
  <c r="AC55" i="97"/>
  <c r="AD55" i="97"/>
  <c r="AE55" i="97"/>
  <c r="AF55" i="97"/>
  <c r="AG55" i="97"/>
  <c r="C56" i="97"/>
  <c r="D56" i="97"/>
  <c r="E56" i="97"/>
  <c r="F56" i="97"/>
  <c r="G56" i="97"/>
  <c r="H56" i="97"/>
  <c r="I56" i="97"/>
  <c r="J56" i="97"/>
  <c r="K56" i="97"/>
  <c r="L56" i="97"/>
  <c r="M56" i="97"/>
  <c r="N56" i="97"/>
  <c r="O56" i="97"/>
  <c r="P56" i="97"/>
  <c r="Q56" i="97"/>
  <c r="R56" i="97"/>
  <c r="S56" i="97"/>
  <c r="T56" i="97"/>
  <c r="U56" i="97"/>
  <c r="V56" i="97"/>
  <c r="W56" i="97"/>
  <c r="X56" i="97"/>
  <c r="Y56" i="97"/>
  <c r="Z56" i="97"/>
  <c r="AA56" i="97"/>
  <c r="AB56" i="97"/>
  <c r="AC56" i="97"/>
  <c r="AD56" i="97"/>
  <c r="AE56" i="97"/>
  <c r="AF56" i="97"/>
  <c r="AG56" i="97"/>
  <c r="C57" i="97"/>
  <c r="D57" i="97"/>
  <c r="E57" i="97"/>
  <c r="F57" i="97"/>
  <c r="G57" i="97"/>
  <c r="H57" i="97"/>
  <c r="I57" i="97"/>
  <c r="J57" i="97"/>
  <c r="K57" i="97"/>
  <c r="L57" i="97"/>
  <c r="M57" i="97"/>
  <c r="N57" i="97"/>
  <c r="O57" i="97"/>
  <c r="P57" i="97"/>
  <c r="Q57" i="97"/>
  <c r="R57" i="97"/>
  <c r="S57" i="97"/>
  <c r="T57" i="97"/>
  <c r="U57" i="97"/>
  <c r="V57" i="97"/>
  <c r="W57" i="97"/>
  <c r="X57" i="97"/>
  <c r="Y57" i="97"/>
  <c r="Z57" i="97"/>
  <c r="AA57" i="97"/>
  <c r="AB57" i="97"/>
  <c r="AC57" i="97"/>
  <c r="AD57" i="97"/>
  <c r="AE57" i="97"/>
  <c r="AF57" i="97"/>
  <c r="AG57" i="97"/>
  <c r="C58" i="97"/>
  <c r="D58" i="97"/>
  <c r="E58" i="97"/>
  <c r="F58" i="97"/>
  <c r="G58" i="97"/>
  <c r="H58" i="97"/>
  <c r="I58" i="97"/>
  <c r="J58" i="97"/>
  <c r="K58" i="97"/>
  <c r="L58" i="97"/>
  <c r="M58" i="97"/>
  <c r="N58" i="97"/>
  <c r="O58" i="97"/>
  <c r="P58" i="97"/>
  <c r="Q58" i="97"/>
  <c r="R58" i="97"/>
  <c r="S58" i="97"/>
  <c r="T58" i="97"/>
  <c r="U58" i="97"/>
  <c r="V58" i="97"/>
  <c r="W58" i="97"/>
  <c r="X58" i="97"/>
  <c r="Y58" i="97"/>
  <c r="Z58" i="97"/>
  <c r="AA58" i="97"/>
  <c r="AB58" i="97"/>
  <c r="AC58" i="97"/>
  <c r="AD58" i="97"/>
  <c r="AE58" i="97"/>
  <c r="AF58" i="97"/>
  <c r="AG58" i="97"/>
  <c r="C59" i="97"/>
  <c r="D59" i="97"/>
  <c r="E59" i="97"/>
  <c r="F59" i="97"/>
  <c r="G59" i="97"/>
  <c r="H59" i="97"/>
  <c r="I59" i="97"/>
  <c r="J59" i="97"/>
  <c r="K59" i="97"/>
  <c r="L59" i="97"/>
  <c r="M59" i="97"/>
  <c r="N59" i="97"/>
  <c r="O59" i="97"/>
  <c r="P59" i="97"/>
  <c r="Q59" i="97"/>
  <c r="R59" i="97"/>
  <c r="S59" i="97"/>
  <c r="T59" i="97"/>
  <c r="U59" i="97"/>
  <c r="V59" i="97"/>
  <c r="W59" i="97"/>
  <c r="X59" i="97"/>
  <c r="Y59" i="97"/>
  <c r="Z59" i="97"/>
  <c r="AA59" i="97"/>
  <c r="AB59" i="97"/>
  <c r="AC59" i="97"/>
  <c r="AD59" i="97"/>
  <c r="AE59" i="97"/>
  <c r="AF59" i="97"/>
  <c r="AG59" i="97"/>
  <c r="C60" i="97"/>
  <c r="D60" i="97"/>
  <c r="E60" i="97"/>
  <c r="F60" i="97"/>
  <c r="G60" i="97"/>
  <c r="H60" i="97"/>
  <c r="I60" i="97"/>
  <c r="J60" i="97"/>
  <c r="K60" i="97"/>
  <c r="L60" i="97"/>
  <c r="M60" i="97"/>
  <c r="N60" i="97"/>
  <c r="O60" i="97"/>
  <c r="P60" i="97"/>
  <c r="Q60" i="97"/>
  <c r="R60" i="97"/>
  <c r="S60" i="97"/>
  <c r="T60" i="97"/>
  <c r="U60" i="97"/>
  <c r="V60" i="97"/>
  <c r="W60" i="97"/>
  <c r="X60" i="97"/>
  <c r="Y60" i="97"/>
  <c r="Z60" i="97"/>
  <c r="AA60" i="97"/>
  <c r="AB60" i="97"/>
  <c r="AC60" i="97"/>
  <c r="AD60" i="97"/>
  <c r="AE60" i="97"/>
  <c r="AF60" i="97"/>
  <c r="AG60" i="97"/>
  <c r="C61" i="97"/>
  <c r="D61" i="97"/>
  <c r="E61" i="97"/>
  <c r="F61" i="97"/>
  <c r="G61" i="97"/>
  <c r="H61" i="97"/>
  <c r="I61" i="97"/>
  <c r="J61" i="97"/>
  <c r="K61" i="97"/>
  <c r="L61" i="97"/>
  <c r="M61" i="97"/>
  <c r="N61" i="97"/>
  <c r="O61" i="97"/>
  <c r="P61" i="97"/>
  <c r="Q61" i="97"/>
  <c r="R61" i="97"/>
  <c r="S61" i="97"/>
  <c r="T61" i="97"/>
  <c r="U61" i="97"/>
  <c r="V61" i="97"/>
  <c r="W61" i="97"/>
  <c r="X61" i="97"/>
  <c r="Y61" i="97"/>
  <c r="Z61" i="97"/>
  <c r="AA61" i="97"/>
  <c r="AB61" i="97"/>
  <c r="AC61" i="97"/>
  <c r="AD61" i="97"/>
  <c r="AE61" i="97"/>
  <c r="AF61" i="97"/>
  <c r="AG61" i="97"/>
  <c r="C62" i="97"/>
  <c r="D62" i="97"/>
  <c r="E62" i="97"/>
  <c r="F62" i="97"/>
  <c r="G62" i="97"/>
  <c r="H62" i="97"/>
  <c r="I62" i="97"/>
  <c r="J62" i="97"/>
  <c r="K62" i="97"/>
  <c r="L62" i="97"/>
  <c r="M62" i="97"/>
  <c r="N62" i="97"/>
  <c r="O62" i="97"/>
  <c r="P62" i="97"/>
  <c r="Q62" i="97"/>
  <c r="R62" i="97"/>
  <c r="S62" i="97"/>
  <c r="T62" i="97"/>
  <c r="U62" i="97"/>
  <c r="V62" i="97"/>
  <c r="W62" i="97"/>
  <c r="X62" i="97"/>
  <c r="Y62" i="97"/>
  <c r="Z62" i="97"/>
  <c r="AA62" i="97"/>
  <c r="AB62" i="97"/>
  <c r="AC62" i="97"/>
  <c r="AD62" i="97"/>
  <c r="AE62" i="97"/>
  <c r="AF62" i="97"/>
  <c r="AG62" i="97"/>
  <c r="C63" i="97"/>
  <c r="D63" i="97"/>
  <c r="E63" i="97"/>
  <c r="F63" i="97"/>
  <c r="G63" i="97"/>
  <c r="H63" i="97"/>
  <c r="I63" i="97"/>
  <c r="J63" i="97"/>
  <c r="K63" i="97"/>
  <c r="L63" i="97"/>
  <c r="M63" i="97"/>
  <c r="N63" i="97"/>
  <c r="O63" i="97"/>
  <c r="P63" i="97"/>
  <c r="Q63" i="97"/>
  <c r="R63" i="97"/>
  <c r="S63" i="97"/>
  <c r="T63" i="97"/>
  <c r="U63" i="97"/>
  <c r="V63" i="97"/>
  <c r="W63" i="97"/>
  <c r="X63" i="97"/>
  <c r="Y63" i="97"/>
  <c r="Z63" i="97"/>
  <c r="AA63" i="97"/>
  <c r="AB63" i="97"/>
  <c r="AC63" i="97"/>
  <c r="AD63" i="97"/>
  <c r="AE63" i="97"/>
  <c r="AF63" i="97"/>
  <c r="AG63" i="97"/>
  <c r="C64" i="97"/>
  <c r="D64" i="97"/>
  <c r="E64" i="97"/>
  <c r="F64" i="97"/>
  <c r="G64" i="97"/>
  <c r="H64" i="97"/>
  <c r="I64" i="97"/>
  <c r="J64" i="97"/>
  <c r="K64" i="97"/>
  <c r="L64" i="97"/>
  <c r="M64" i="97"/>
  <c r="N64" i="97"/>
  <c r="O64" i="97"/>
  <c r="P64" i="97"/>
  <c r="Q64" i="97"/>
  <c r="R64" i="97"/>
  <c r="S64" i="97"/>
  <c r="T64" i="97"/>
  <c r="U64" i="97"/>
  <c r="V64" i="97"/>
  <c r="W64" i="97"/>
  <c r="X64" i="97"/>
  <c r="Y64" i="97"/>
  <c r="Z64" i="97"/>
  <c r="AA64" i="97"/>
  <c r="AB64" i="97"/>
  <c r="AC64" i="97"/>
  <c r="AD64" i="97"/>
  <c r="AE64" i="97"/>
  <c r="AF64" i="97"/>
  <c r="AG64" i="97"/>
  <c r="C65" i="97"/>
  <c r="D65" i="97"/>
  <c r="E65" i="97"/>
  <c r="F65" i="97"/>
  <c r="G65" i="97"/>
  <c r="H65" i="97"/>
  <c r="I65" i="97"/>
  <c r="J65" i="97"/>
  <c r="K65" i="97"/>
  <c r="L65" i="97"/>
  <c r="M65" i="97"/>
  <c r="N65" i="97"/>
  <c r="O65" i="97"/>
  <c r="P65" i="97"/>
  <c r="Q65" i="97"/>
  <c r="R65" i="97"/>
  <c r="S65" i="97"/>
  <c r="T65" i="97"/>
  <c r="U65" i="97"/>
  <c r="V65" i="97"/>
  <c r="W65" i="97"/>
  <c r="X65" i="97"/>
  <c r="Y65" i="97"/>
  <c r="Z65" i="97"/>
  <c r="AA65" i="97"/>
  <c r="AB65" i="97"/>
  <c r="AC65" i="97"/>
  <c r="AD65" i="97"/>
  <c r="AE65" i="97"/>
  <c r="AF65" i="97"/>
  <c r="AG65" i="97"/>
  <c r="C66" i="97"/>
  <c r="D66" i="97"/>
  <c r="E66" i="97"/>
  <c r="F66" i="97"/>
  <c r="G66" i="97"/>
  <c r="H66" i="97"/>
  <c r="I66" i="97"/>
  <c r="J66" i="97"/>
  <c r="K66" i="97"/>
  <c r="L66" i="97"/>
  <c r="M66" i="97"/>
  <c r="N66" i="97"/>
  <c r="O66" i="97"/>
  <c r="P66" i="97"/>
  <c r="Q66" i="97"/>
  <c r="R66" i="97"/>
  <c r="S66" i="97"/>
  <c r="T66" i="97"/>
  <c r="U66" i="97"/>
  <c r="V66" i="97"/>
  <c r="W66" i="97"/>
  <c r="X66" i="97"/>
  <c r="Y66" i="97"/>
  <c r="Z66" i="97"/>
  <c r="AA66" i="97"/>
  <c r="AB66" i="97"/>
  <c r="AC66" i="97"/>
  <c r="AD66" i="97"/>
  <c r="AE66" i="97"/>
  <c r="AF66" i="97"/>
  <c r="AG66" i="97"/>
  <c r="C67" i="97"/>
  <c r="D67" i="97"/>
  <c r="E67" i="97"/>
  <c r="F67" i="97"/>
  <c r="G67" i="97"/>
  <c r="H67" i="97"/>
  <c r="I67" i="97"/>
  <c r="J67" i="97"/>
  <c r="K67" i="97"/>
  <c r="L67" i="97"/>
  <c r="M67" i="97"/>
  <c r="N67" i="97"/>
  <c r="O67" i="97"/>
  <c r="P67" i="97"/>
  <c r="Q67" i="97"/>
  <c r="R67" i="97"/>
  <c r="S67" i="97"/>
  <c r="T67" i="97"/>
  <c r="U67" i="97"/>
  <c r="V67" i="97"/>
  <c r="W67" i="97"/>
  <c r="X67" i="97"/>
  <c r="Y67" i="97"/>
  <c r="Z67" i="97"/>
  <c r="AA67" i="97"/>
  <c r="AB67" i="97"/>
  <c r="AC67" i="97"/>
  <c r="AD67" i="97"/>
  <c r="AE67" i="97"/>
  <c r="AF67" i="97"/>
  <c r="AG67" i="97"/>
  <c r="C68" i="97"/>
  <c r="D68" i="97"/>
  <c r="E68" i="97"/>
  <c r="F68" i="97"/>
  <c r="G68" i="97"/>
  <c r="H68" i="97"/>
  <c r="I68" i="97"/>
  <c r="J68" i="97"/>
  <c r="K68" i="97"/>
  <c r="L68" i="97"/>
  <c r="M68" i="97"/>
  <c r="N68" i="97"/>
  <c r="O68" i="97"/>
  <c r="P68" i="97"/>
  <c r="Q68" i="97"/>
  <c r="R68" i="97"/>
  <c r="S68" i="97"/>
  <c r="T68" i="97"/>
  <c r="U68" i="97"/>
  <c r="V68" i="97"/>
  <c r="W68" i="97"/>
  <c r="X68" i="97"/>
  <c r="Y68" i="97"/>
  <c r="Z68" i="97"/>
  <c r="AA68" i="97"/>
  <c r="AB68" i="97"/>
  <c r="AC68" i="97"/>
  <c r="AD68" i="97"/>
  <c r="AE68" i="97"/>
  <c r="AF68" i="97"/>
  <c r="AG68" i="97"/>
  <c r="C69" i="97"/>
  <c r="D69" i="97"/>
  <c r="E69" i="97"/>
  <c r="F69" i="97"/>
  <c r="G69" i="97"/>
  <c r="H69" i="97"/>
  <c r="I69" i="97"/>
  <c r="J69" i="97"/>
  <c r="K69" i="97"/>
  <c r="L69" i="97"/>
  <c r="M69" i="97"/>
  <c r="N69" i="97"/>
  <c r="O69" i="97"/>
  <c r="P69" i="97"/>
  <c r="Q69" i="97"/>
  <c r="R69" i="97"/>
  <c r="S69" i="97"/>
  <c r="T69" i="97"/>
  <c r="U69" i="97"/>
  <c r="V69" i="97"/>
  <c r="W69" i="97"/>
  <c r="X69" i="97"/>
  <c r="Y69" i="97"/>
  <c r="Z69" i="97"/>
  <c r="AA69" i="97"/>
  <c r="AB69" i="97"/>
  <c r="AC69" i="97"/>
  <c r="AD69" i="97"/>
  <c r="AE69" i="97"/>
  <c r="AF69" i="97"/>
  <c r="AG69" i="97"/>
  <c r="C70" i="97"/>
  <c r="D70" i="97"/>
  <c r="E70" i="97"/>
  <c r="F70" i="97"/>
  <c r="G70" i="97"/>
  <c r="H70" i="97"/>
  <c r="I70" i="97"/>
  <c r="J70" i="97"/>
  <c r="K70" i="97"/>
  <c r="L70" i="97"/>
  <c r="M70" i="97"/>
  <c r="N70" i="97"/>
  <c r="O70" i="97"/>
  <c r="P70" i="97"/>
  <c r="Q70" i="97"/>
  <c r="R70" i="97"/>
  <c r="S70" i="97"/>
  <c r="T70" i="97"/>
  <c r="U70" i="97"/>
  <c r="V70" i="97"/>
  <c r="W70" i="97"/>
  <c r="X70" i="97"/>
  <c r="Y70" i="97"/>
  <c r="Z70" i="97"/>
  <c r="AA70" i="97"/>
  <c r="AB70" i="97"/>
  <c r="AC70" i="97"/>
  <c r="AD70" i="97"/>
  <c r="AE70" i="97"/>
  <c r="AF70" i="97"/>
  <c r="AG70" i="97"/>
  <c r="C71" i="97"/>
  <c r="D71" i="97"/>
  <c r="E71" i="97"/>
  <c r="F71" i="97"/>
  <c r="G71" i="97"/>
  <c r="H71" i="97"/>
  <c r="I71" i="97"/>
  <c r="J71" i="97"/>
  <c r="K71" i="97"/>
  <c r="L71" i="97"/>
  <c r="M71" i="97"/>
  <c r="N71" i="97"/>
  <c r="O71" i="97"/>
  <c r="P71" i="97"/>
  <c r="Q71" i="97"/>
  <c r="R71" i="97"/>
  <c r="S71" i="97"/>
  <c r="T71" i="97"/>
  <c r="U71" i="97"/>
  <c r="V71" i="97"/>
  <c r="W71" i="97"/>
  <c r="X71" i="97"/>
  <c r="Y71" i="97"/>
  <c r="Z71" i="97"/>
  <c r="AA71" i="97"/>
  <c r="AB71" i="97"/>
  <c r="AC71" i="97"/>
  <c r="AD71" i="97"/>
  <c r="AE71" i="97"/>
  <c r="AF71" i="97"/>
  <c r="AG71" i="97"/>
  <c r="C72" i="97"/>
  <c r="D72" i="97"/>
  <c r="E72" i="97"/>
  <c r="F72" i="97"/>
  <c r="G72" i="97"/>
  <c r="H72" i="97"/>
  <c r="I72" i="97"/>
  <c r="J72" i="97"/>
  <c r="K72" i="97"/>
  <c r="L72" i="97"/>
  <c r="M72" i="97"/>
  <c r="N72" i="97"/>
  <c r="O72" i="97"/>
  <c r="P72" i="97"/>
  <c r="Q72" i="97"/>
  <c r="R72" i="97"/>
  <c r="S72" i="97"/>
  <c r="T72" i="97"/>
  <c r="U72" i="97"/>
  <c r="V72" i="97"/>
  <c r="W72" i="97"/>
  <c r="X72" i="97"/>
  <c r="Y72" i="97"/>
  <c r="Z72" i="97"/>
  <c r="AA72" i="97"/>
  <c r="AB72" i="97"/>
  <c r="AC72" i="97"/>
  <c r="AD72" i="97"/>
  <c r="AE72" i="97"/>
  <c r="AF72" i="97"/>
  <c r="AG72" i="97"/>
  <c r="C73" i="97"/>
  <c r="D73" i="97"/>
  <c r="E73" i="97"/>
  <c r="F73" i="97"/>
  <c r="G73" i="97"/>
  <c r="H73" i="97"/>
  <c r="I73" i="97"/>
  <c r="J73" i="97"/>
  <c r="K73" i="97"/>
  <c r="L73" i="97"/>
  <c r="M73" i="97"/>
  <c r="N73" i="97"/>
  <c r="O73" i="97"/>
  <c r="P73" i="97"/>
  <c r="Q73" i="97"/>
  <c r="R73" i="97"/>
  <c r="S73" i="97"/>
  <c r="T73" i="97"/>
  <c r="U73" i="97"/>
  <c r="V73" i="97"/>
  <c r="W73" i="97"/>
  <c r="X73" i="97"/>
  <c r="Y73" i="97"/>
  <c r="Z73" i="97"/>
  <c r="AA73" i="97"/>
  <c r="AB73" i="97"/>
  <c r="AC73" i="97"/>
  <c r="AD73" i="97"/>
  <c r="AE73" i="97"/>
  <c r="AF73" i="97"/>
  <c r="AG73" i="97"/>
  <c r="C74" i="97"/>
  <c r="D74" i="97"/>
  <c r="E74" i="97"/>
  <c r="F74" i="97"/>
  <c r="G74" i="97"/>
  <c r="H74" i="97"/>
  <c r="I74" i="97"/>
  <c r="J74" i="97"/>
  <c r="K74" i="97"/>
  <c r="L74" i="97"/>
  <c r="M74" i="97"/>
  <c r="N74" i="97"/>
  <c r="O74" i="97"/>
  <c r="P74" i="97"/>
  <c r="Q74" i="97"/>
  <c r="R74" i="97"/>
  <c r="S74" i="97"/>
  <c r="T74" i="97"/>
  <c r="U74" i="97"/>
  <c r="V74" i="97"/>
  <c r="W74" i="97"/>
  <c r="X74" i="97"/>
  <c r="Y74" i="97"/>
  <c r="Z74" i="97"/>
  <c r="AA74" i="97"/>
  <c r="AB74" i="97"/>
  <c r="AC74" i="97"/>
  <c r="AD74" i="97"/>
  <c r="AE74" i="97"/>
  <c r="AF74" i="97"/>
  <c r="AG74" i="97"/>
  <c r="C75" i="97"/>
  <c r="D75" i="97"/>
  <c r="E75" i="97"/>
  <c r="F75" i="97"/>
  <c r="G75" i="97"/>
  <c r="H75" i="97"/>
  <c r="I75" i="97"/>
  <c r="J75" i="97"/>
  <c r="K75" i="97"/>
  <c r="L75" i="97"/>
  <c r="M75" i="97"/>
  <c r="N75" i="97"/>
  <c r="O75" i="97"/>
  <c r="P75" i="97"/>
  <c r="Q75" i="97"/>
  <c r="R75" i="97"/>
  <c r="S75" i="97"/>
  <c r="T75" i="97"/>
  <c r="U75" i="97"/>
  <c r="V75" i="97"/>
  <c r="W75" i="97"/>
  <c r="X75" i="97"/>
  <c r="Y75" i="97"/>
  <c r="Z75" i="97"/>
  <c r="AA75" i="97"/>
  <c r="AB75" i="97"/>
  <c r="AC75" i="97"/>
  <c r="AD75" i="97"/>
  <c r="AE75" i="97"/>
  <c r="AF75" i="97"/>
  <c r="AG75" i="97"/>
  <c r="C76" i="97"/>
  <c r="D76" i="97"/>
  <c r="E76" i="97"/>
  <c r="F76" i="97"/>
  <c r="G76" i="97"/>
  <c r="H76" i="97"/>
  <c r="I76" i="97"/>
  <c r="J76" i="97"/>
  <c r="K76" i="97"/>
  <c r="L76" i="97"/>
  <c r="M76" i="97"/>
  <c r="N76" i="97"/>
  <c r="O76" i="97"/>
  <c r="P76" i="97"/>
  <c r="Q76" i="97"/>
  <c r="R76" i="97"/>
  <c r="S76" i="97"/>
  <c r="T76" i="97"/>
  <c r="U76" i="97"/>
  <c r="V76" i="97"/>
  <c r="W76" i="97"/>
  <c r="X76" i="97"/>
  <c r="Y76" i="97"/>
  <c r="Z76" i="97"/>
  <c r="AA76" i="97"/>
  <c r="AB76" i="97"/>
  <c r="AC76" i="97"/>
  <c r="AD76" i="97"/>
  <c r="AE76" i="97"/>
  <c r="AF76" i="97"/>
  <c r="AG76" i="97"/>
  <c r="C77" i="97"/>
  <c r="D77" i="97"/>
  <c r="E77" i="97"/>
  <c r="F77" i="97"/>
  <c r="G77" i="97"/>
  <c r="H77" i="97"/>
  <c r="I77" i="97"/>
  <c r="J77" i="97"/>
  <c r="K77" i="97"/>
  <c r="L77" i="97"/>
  <c r="M77" i="97"/>
  <c r="N77" i="97"/>
  <c r="O77" i="97"/>
  <c r="P77" i="97"/>
  <c r="Q77" i="97"/>
  <c r="R77" i="97"/>
  <c r="S77" i="97"/>
  <c r="T77" i="97"/>
  <c r="U77" i="97"/>
  <c r="V77" i="97"/>
  <c r="W77" i="97"/>
  <c r="X77" i="97"/>
  <c r="Y77" i="97"/>
  <c r="Z77" i="97"/>
  <c r="AA77" i="97"/>
  <c r="AB77" i="97"/>
  <c r="AC77" i="97"/>
  <c r="AD77" i="97"/>
  <c r="AE77" i="97"/>
  <c r="AF77" i="97"/>
  <c r="AG77" i="97"/>
  <c r="C78" i="97"/>
  <c r="D78" i="97"/>
  <c r="E78" i="97"/>
  <c r="F78" i="97"/>
  <c r="G78" i="97"/>
  <c r="H78" i="97"/>
  <c r="I78" i="97"/>
  <c r="J78" i="97"/>
  <c r="K78" i="97"/>
  <c r="L78" i="97"/>
  <c r="M78" i="97"/>
  <c r="N78" i="97"/>
  <c r="O78" i="97"/>
  <c r="P78" i="97"/>
  <c r="Q78" i="97"/>
  <c r="R78" i="97"/>
  <c r="S78" i="97"/>
  <c r="T78" i="97"/>
  <c r="U78" i="97"/>
  <c r="V78" i="97"/>
  <c r="W78" i="97"/>
  <c r="X78" i="97"/>
  <c r="Y78" i="97"/>
  <c r="Z78" i="97"/>
  <c r="AA78" i="97"/>
  <c r="AB78" i="97"/>
  <c r="AC78" i="97"/>
  <c r="AD78" i="97"/>
  <c r="AE78" i="97"/>
  <c r="AF78" i="97"/>
  <c r="AG78" i="97"/>
  <c r="C79" i="97"/>
  <c r="D79" i="97"/>
  <c r="E79" i="97"/>
  <c r="F79" i="97"/>
  <c r="G79" i="97"/>
  <c r="H79" i="97"/>
  <c r="I79" i="97"/>
  <c r="J79" i="97"/>
  <c r="K79" i="97"/>
  <c r="L79" i="97"/>
  <c r="M79" i="97"/>
  <c r="N79" i="97"/>
  <c r="O79" i="97"/>
  <c r="P79" i="97"/>
  <c r="Q79" i="97"/>
  <c r="R79" i="97"/>
  <c r="S79" i="97"/>
  <c r="T79" i="97"/>
  <c r="U79" i="97"/>
  <c r="V79" i="97"/>
  <c r="W79" i="97"/>
  <c r="X79" i="97"/>
  <c r="Y79" i="97"/>
  <c r="Z79" i="97"/>
  <c r="AA79" i="97"/>
  <c r="AB79" i="97"/>
  <c r="AC79" i="97"/>
  <c r="AD79" i="97"/>
  <c r="AE79" i="97"/>
  <c r="AF79" i="97"/>
  <c r="AG79" i="97"/>
  <c r="C80" i="97"/>
  <c r="D80" i="97"/>
  <c r="E80" i="97"/>
  <c r="F80" i="97"/>
  <c r="G80" i="97"/>
  <c r="H80" i="97"/>
  <c r="I80" i="97"/>
  <c r="J80" i="97"/>
  <c r="K80" i="97"/>
  <c r="L80" i="97"/>
  <c r="M80" i="97"/>
  <c r="N80" i="97"/>
  <c r="O80" i="97"/>
  <c r="P80" i="97"/>
  <c r="Q80" i="97"/>
  <c r="R80" i="97"/>
  <c r="S80" i="97"/>
  <c r="T80" i="97"/>
  <c r="U80" i="97"/>
  <c r="V80" i="97"/>
  <c r="W80" i="97"/>
  <c r="X80" i="97"/>
  <c r="Y80" i="97"/>
  <c r="Z80" i="97"/>
  <c r="AA80" i="97"/>
  <c r="AB80" i="97"/>
  <c r="AC80" i="97"/>
  <c r="AD80" i="97"/>
  <c r="AE80" i="97"/>
  <c r="AF80" i="97"/>
  <c r="AG80" i="97"/>
  <c r="C81" i="97"/>
  <c r="D81" i="97"/>
  <c r="E81" i="97"/>
  <c r="F81" i="97"/>
  <c r="G81" i="97"/>
  <c r="H81" i="97"/>
  <c r="I81" i="97"/>
  <c r="J81" i="97"/>
  <c r="K81" i="97"/>
  <c r="L81" i="97"/>
  <c r="M81" i="97"/>
  <c r="N81" i="97"/>
  <c r="O81" i="97"/>
  <c r="P81" i="97"/>
  <c r="Q81" i="97"/>
  <c r="R81" i="97"/>
  <c r="S81" i="97"/>
  <c r="T81" i="97"/>
  <c r="U81" i="97"/>
  <c r="V81" i="97"/>
  <c r="W81" i="97"/>
  <c r="X81" i="97"/>
  <c r="Y81" i="97"/>
  <c r="Z81" i="97"/>
  <c r="AA81" i="97"/>
  <c r="AB81" i="97"/>
  <c r="AC81" i="97"/>
  <c r="AD81" i="97"/>
  <c r="AE81" i="97"/>
  <c r="AF81" i="97"/>
  <c r="AG81" i="97"/>
  <c r="C82" i="97"/>
  <c r="D82" i="97"/>
  <c r="E82" i="97"/>
  <c r="F82" i="97"/>
  <c r="G82" i="97"/>
  <c r="H82" i="97"/>
  <c r="I82" i="97"/>
  <c r="J82" i="97"/>
  <c r="K82" i="97"/>
  <c r="L82" i="97"/>
  <c r="M82" i="97"/>
  <c r="N82" i="97"/>
  <c r="O82" i="97"/>
  <c r="P82" i="97"/>
  <c r="Q82" i="97"/>
  <c r="R82" i="97"/>
  <c r="S82" i="97"/>
  <c r="T82" i="97"/>
  <c r="U82" i="97"/>
  <c r="V82" i="97"/>
  <c r="W82" i="97"/>
  <c r="X82" i="97"/>
  <c r="Y82" i="97"/>
  <c r="Z82" i="97"/>
  <c r="AA82" i="97"/>
  <c r="AB82" i="97"/>
  <c r="AC82" i="97"/>
  <c r="AD82" i="97"/>
  <c r="AE82" i="97"/>
  <c r="AF82" i="97"/>
  <c r="AG82" i="97"/>
  <c r="C83" i="97"/>
  <c r="D83" i="97"/>
  <c r="E83" i="97"/>
  <c r="F83" i="97"/>
  <c r="G83" i="97"/>
  <c r="H83" i="97"/>
  <c r="I83" i="97"/>
  <c r="J83" i="97"/>
  <c r="K83" i="97"/>
  <c r="L83" i="97"/>
  <c r="M83" i="97"/>
  <c r="N83" i="97"/>
  <c r="O83" i="97"/>
  <c r="P83" i="97"/>
  <c r="Q83" i="97"/>
  <c r="R83" i="97"/>
  <c r="S83" i="97"/>
  <c r="T83" i="97"/>
  <c r="U83" i="97"/>
  <c r="V83" i="97"/>
  <c r="W83" i="97"/>
  <c r="X83" i="97"/>
  <c r="Y83" i="97"/>
  <c r="Z83" i="97"/>
  <c r="AA83" i="97"/>
  <c r="AB83" i="97"/>
  <c r="AC83" i="97"/>
  <c r="AD83" i="97"/>
  <c r="AE83" i="97"/>
  <c r="AF83" i="97"/>
  <c r="AG83" i="97"/>
  <c r="C84" i="97"/>
  <c r="D84" i="97"/>
  <c r="E84" i="97"/>
  <c r="F84" i="97"/>
  <c r="G84" i="97"/>
  <c r="H84" i="97"/>
  <c r="I84" i="97"/>
  <c r="J84" i="97"/>
  <c r="K84" i="97"/>
  <c r="L84" i="97"/>
  <c r="M84" i="97"/>
  <c r="N84" i="97"/>
  <c r="O84" i="97"/>
  <c r="P84" i="97"/>
  <c r="Q84" i="97"/>
  <c r="R84" i="97"/>
  <c r="S84" i="97"/>
  <c r="T84" i="97"/>
  <c r="U84" i="97"/>
  <c r="V84" i="97"/>
  <c r="W84" i="97"/>
  <c r="X84" i="97"/>
  <c r="Y84" i="97"/>
  <c r="Z84" i="97"/>
  <c r="AA84" i="97"/>
  <c r="AB84" i="97"/>
  <c r="AC84" i="97"/>
  <c r="AD84" i="97"/>
  <c r="AE84" i="97"/>
  <c r="AF84" i="97"/>
  <c r="AG84" i="97"/>
  <c r="C85" i="97"/>
  <c r="D85" i="97"/>
  <c r="E85" i="97"/>
  <c r="F85" i="97"/>
  <c r="G85" i="97"/>
  <c r="H85" i="97"/>
  <c r="I85" i="97"/>
  <c r="J85" i="97"/>
  <c r="K85" i="97"/>
  <c r="L85" i="97"/>
  <c r="M85" i="97"/>
  <c r="N85" i="97"/>
  <c r="O85" i="97"/>
  <c r="P85" i="97"/>
  <c r="Q85" i="97"/>
  <c r="R85" i="97"/>
  <c r="S85" i="97"/>
  <c r="T85" i="97"/>
  <c r="U85" i="97"/>
  <c r="V85" i="97"/>
  <c r="W85" i="97"/>
  <c r="X85" i="97"/>
  <c r="Y85" i="97"/>
  <c r="Z85" i="97"/>
  <c r="AA85" i="97"/>
  <c r="AB85" i="97"/>
  <c r="AC85" i="97"/>
  <c r="AD85" i="97"/>
  <c r="AE85" i="97"/>
  <c r="AF85" i="97"/>
  <c r="AG85" i="97"/>
  <c r="C86" i="97"/>
  <c r="D86" i="97"/>
  <c r="E86" i="97"/>
  <c r="F86" i="97"/>
  <c r="G86" i="97"/>
  <c r="H86" i="97"/>
  <c r="I86" i="97"/>
  <c r="J86" i="97"/>
  <c r="K86" i="97"/>
  <c r="L86" i="97"/>
  <c r="M86" i="97"/>
  <c r="N86" i="97"/>
  <c r="O86" i="97"/>
  <c r="P86" i="97"/>
  <c r="Q86" i="97"/>
  <c r="R86" i="97"/>
  <c r="S86" i="97"/>
  <c r="T86" i="97"/>
  <c r="U86" i="97"/>
  <c r="V86" i="97"/>
  <c r="W86" i="97"/>
  <c r="X86" i="97"/>
  <c r="Y86" i="97"/>
  <c r="Z86" i="97"/>
  <c r="AA86" i="97"/>
  <c r="AB86" i="97"/>
  <c r="AC86" i="97"/>
  <c r="AD86" i="97"/>
  <c r="AE86" i="97"/>
  <c r="AF86" i="97"/>
  <c r="AG86" i="97"/>
  <c r="C87" i="97"/>
  <c r="D87" i="97"/>
  <c r="E87" i="97"/>
  <c r="F87" i="97"/>
  <c r="G87" i="97"/>
  <c r="H87" i="97"/>
  <c r="I87" i="97"/>
  <c r="J87" i="97"/>
  <c r="K87" i="97"/>
  <c r="L87" i="97"/>
  <c r="M87" i="97"/>
  <c r="N87" i="97"/>
  <c r="O87" i="97"/>
  <c r="P87" i="97"/>
  <c r="Q87" i="97"/>
  <c r="R87" i="97"/>
  <c r="S87" i="97"/>
  <c r="T87" i="97"/>
  <c r="U87" i="97"/>
  <c r="V87" i="97"/>
  <c r="W87" i="97"/>
  <c r="X87" i="97"/>
  <c r="Y87" i="97"/>
  <c r="Z87" i="97"/>
  <c r="AA87" i="97"/>
  <c r="AB87" i="97"/>
  <c r="AC87" i="97"/>
  <c r="AD87" i="97"/>
  <c r="AE87" i="97"/>
  <c r="AF87" i="97"/>
  <c r="AG87" i="97"/>
  <c r="C88" i="97"/>
  <c r="D88" i="97"/>
  <c r="E88" i="97"/>
  <c r="F88" i="97"/>
  <c r="G88" i="97"/>
  <c r="H88" i="97"/>
  <c r="I88" i="97"/>
  <c r="J88" i="97"/>
  <c r="K88" i="97"/>
  <c r="L88" i="97"/>
  <c r="M88" i="97"/>
  <c r="N88" i="97"/>
  <c r="O88" i="97"/>
  <c r="P88" i="97"/>
  <c r="Q88" i="97"/>
  <c r="R88" i="97"/>
  <c r="S88" i="97"/>
  <c r="T88" i="97"/>
  <c r="U88" i="97"/>
  <c r="V88" i="97"/>
  <c r="W88" i="97"/>
  <c r="X88" i="97"/>
  <c r="Y88" i="97"/>
  <c r="Z88" i="97"/>
  <c r="AA88" i="97"/>
  <c r="AB88" i="97"/>
  <c r="AC88" i="97"/>
  <c r="AD88" i="97"/>
  <c r="AE88" i="97"/>
  <c r="AF88" i="97"/>
  <c r="AG88" i="97"/>
  <c r="C89" i="97"/>
  <c r="D89" i="97"/>
  <c r="E89" i="97"/>
  <c r="F89" i="97"/>
  <c r="G89" i="97"/>
  <c r="H89" i="97"/>
  <c r="I89" i="97"/>
  <c r="J89" i="97"/>
  <c r="K89" i="97"/>
  <c r="L89" i="97"/>
  <c r="M89" i="97"/>
  <c r="N89" i="97"/>
  <c r="O89" i="97"/>
  <c r="P89" i="97"/>
  <c r="Q89" i="97"/>
  <c r="R89" i="97"/>
  <c r="S89" i="97"/>
  <c r="T89" i="97"/>
  <c r="U89" i="97"/>
  <c r="V89" i="97"/>
  <c r="W89" i="97"/>
  <c r="X89" i="97"/>
  <c r="Y89" i="97"/>
  <c r="Z89" i="97"/>
  <c r="AA89" i="97"/>
  <c r="AB89" i="97"/>
  <c r="AC89" i="97"/>
  <c r="AD89" i="97"/>
  <c r="AE89" i="97"/>
  <c r="AF89" i="97"/>
  <c r="AG89" i="97"/>
  <c r="C90" i="97"/>
  <c r="D90" i="97"/>
  <c r="E90" i="97"/>
  <c r="F90" i="97"/>
  <c r="G90" i="97"/>
  <c r="H90" i="97"/>
  <c r="I90" i="97"/>
  <c r="J90" i="97"/>
  <c r="K90" i="97"/>
  <c r="L90" i="97"/>
  <c r="M90" i="97"/>
  <c r="N90" i="97"/>
  <c r="O90" i="97"/>
  <c r="P90" i="97"/>
  <c r="Q90" i="97"/>
  <c r="R90" i="97"/>
  <c r="S90" i="97"/>
  <c r="T90" i="97"/>
  <c r="U90" i="97"/>
  <c r="V90" i="97"/>
  <c r="W90" i="97"/>
  <c r="X90" i="97"/>
  <c r="Y90" i="97"/>
  <c r="Z90" i="97"/>
  <c r="AA90" i="97"/>
  <c r="AB90" i="97"/>
  <c r="AC90" i="97"/>
  <c r="AD90" i="97"/>
  <c r="AE90" i="97"/>
  <c r="AF90" i="97"/>
  <c r="AG90" i="97"/>
  <c r="C91" i="97"/>
  <c r="D91" i="97"/>
  <c r="E91" i="97"/>
  <c r="F91" i="97"/>
  <c r="G91" i="97"/>
  <c r="H91" i="97"/>
  <c r="I91" i="97"/>
  <c r="J91" i="97"/>
  <c r="K91" i="97"/>
  <c r="L91" i="97"/>
  <c r="M91" i="97"/>
  <c r="N91" i="97"/>
  <c r="O91" i="97"/>
  <c r="P91" i="97"/>
  <c r="Q91" i="97"/>
  <c r="R91" i="97"/>
  <c r="S91" i="97"/>
  <c r="T91" i="97"/>
  <c r="U91" i="97"/>
  <c r="V91" i="97"/>
  <c r="W91" i="97"/>
  <c r="X91" i="97"/>
  <c r="Y91" i="97"/>
  <c r="Z91" i="97"/>
  <c r="AA91" i="97"/>
  <c r="AB91" i="97"/>
  <c r="AC91" i="97"/>
  <c r="AD91" i="97"/>
  <c r="AE91" i="97"/>
  <c r="AF91" i="97"/>
  <c r="AG91" i="97"/>
  <c r="C92" i="97"/>
  <c r="D92" i="97"/>
  <c r="E92" i="97"/>
  <c r="F92" i="97"/>
  <c r="G92" i="97"/>
  <c r="H92" i="97"/>
  <c r="I92" i="97"/>
  <c r="J92" i="97"/>
  <c r="K92" i="97"/>
  <c r="L92" i="97"/>
  <c r="M92" i="97"/>
  <c r="N92" i="97"/>
  <c r="O92" i="97"/>
  <c r="P92" i="97"/>
  <c r="Q92" i="97"/>
  <c r="R92" i="97"/>
  <c r="S92" i="97"/>
  <c r="T92" i="97"/>
  <c r="U92" i="97"/>
  <c r="V92" i="97"/>
  <c r="W92" i="97"/>
  <c r="X92" i="97"/>
  <c r="Y92" i="97"/>
  <c r="Z92" i="97"/>
  <c r="AA92" i="97"/>
  <c r="AB92" i="97"/>
  <c r="AC92" i="97"/>
  <c r="AD92" i="97"/>
  <c r="AE92" i="97"/>
  <c r="AF92" i="97"/>
  <c r="AG92" i="97"/>
  <c r="C93" i="97"/>
  <c r="D93" i="97"/>
  <c r="E93" i="97"/>
  <c r="F93" i="97"/>
  <c r="G93" i="97"/>
  <c r="H93" i="97"/>
  <c r="I93" i="97"/>
  <c r="J93" i="97"/>
  <c r="K93" i="97"/>
  <c r="L93" i="97"/>
  <c r="M93" i="97"/>
  <c r="N93" i="97"/>
  <c r="O93" i="97"/>
  <c r="P93" i="97"/>
  <c r="Q93" i="97"/>
  <c r="R93" i="97"/>
  <c r="S93" i="97"/>
  <c r="T93" i="97"/>
  <c r="U93" i="97"/>
  <c r="V93" i="97"/>
  <c r="W93" i="97"/>
  <c r="X93" i="97"/>
  <c r="Y93" i="97"/>
  <c r="Z93" i="97"/>
  <c r="AA93" i="97"/>
  <c r="AB93" i="97"/>
  <c r="AC93" i="97"/>
  <c r="AD93" i="97"/>
  <c r="AE93" i="97"/>
  <c r="AF93" i="97"/>
  <c r="AG93" i="97"/>
  <c r="C94" i="97"/>
  <c r="D94" i="97"/>
  <c r="E94" i="97"/>
  <c r="F94" i="97"/>
  <c r="G94" i="97"/>
  <c r="H94" i="97"/>
  <c r="I94" i="97"/>
  <c r="J94" i="97"/>
  <c r="K94" i="97"/>
  <c r="L94" i="97"/>
  <c r="M94" i="97"/>
  <c r="N94" i="97"/>
  <c r="O94" i="97"/>
  <c r="P94" i="97"/>
  <c r="Q94" i="97"/>
  <c r="R94" i="97"/>
  <c r="S94" i="97"/>
  <c r="T94" i="97"/>
  <c r="U94" i="97"/>
  <c r="V94" i="97"/>
  <c r="W94" i="97"/>
  <c r="X94" i="97"/>
  <c r="Y94" i="97"/>
  <c r="Z94" i="97"/>
  <c r="AA94" i="97"/>
  <c r="AB94" i="97"/>
  <c r="AC94" i="97"/>
  <c r="AD94" i="97"/>
  <c r="AE94" i="97"/>
  <c r="AF94" i="97"/>
  <c r="AG94" i="97"/>
  <c r="C95" i="97"/>
  <c r="D95" i="97"/>
  <c r="E95" i="97"/>
  <c r="F95" i="97"/>
  <c r="G95" i="97"/>
  <c r="H95" i="97"/>
  <c r="I95" i="97"/>
  <c r="J95" i="97"/>
  <c r="K95" i="97"/>
  <c r="L95" i="97"/>
  <c r="M95" i="97"/>
  <c r="N95" i="97"/>
  <c r="O95" i="97"/>
  <c r="P95" i="97"/>
  <c r="Q95" i="97"/>
  <c r="R95" i="97"/>
  <c r="S95" i="97"/>
  <c r="T95" i="97"/>
  <c r="U95" i="97"/>
  <c r="V95" i="97"/>
  <c r="W95" i="97"/>
  <c r="X95" i="97"/>
  <c r="Y95" i="97"/>
  <c r="Z95" i="97"/>
  <c r="AA95" i="97"/>
  <c r="AB95" i="97"/>
  <c r="AC95" i="97"/>
  <c r="AD95" i="97"/>
  <c r="AE95" i="97"/>
  <c r="AF95" i="97"/>
  <c r="AG95" i="97"/>
  <c r="C96" i="97"/>
  <c r="D96" i="97"/>
  <c r="E96" i="97"/>
  <c r="F96" i="97"/>
  <c r="G96" i="97"/>
  <c r="H96" i="97"/>
  <c r="I96" i="97"/>
  <c r="J96" i="97"/>
  <c r="K96" i="97"/>
  <c r="L96" i="97"/>
  <c r="M96" i="97"/>
  <c r="N96" i="97"/>
  <c r="O96" i="97"/>
  <c r="P96" i="97"/>
  <c r="Q96" i="97"/>
  <c r="R96" i="97"/>
  <c r="S96" i="97"/>
  <c r="T96" i="97"/>
  <c r="U96" i="97"/>
  <c r="V96" i="97"/>
  <c r="W96" i="97"/>
  <c r="X96" i="97"/>
  <c r="Y96" i="97"/>
  <c r="Z96" i="97"/>
  <c r="AA96" i="97"/>
  <c r="AB96" i="97"/>
  <c r="AC96" i="97"/>
  <c r="AD96" i="97"/>
  <c r="AE96" i="97"/>
  <c r="AF96" i="97"/>
  <c r="AG96" i="97"/>
  <c r="C97" i="97"/>
  <c r="D97" i="97"/>
  <c r="E97" i="97"/>
  <c r="F97" i="97"/>
  <c r="G97" i="97"/>
  <c r="H97" i="97"/>
  <c r="I97" i="97"/>
  <c r="J97" i="97"/>
  <c r="K97" i="97"/>
  <c r="L97" i="97"/>
  <c r="M97" i="97"/>
  <c r="N97" i="97"/>
  <c r="O97" i="97"/>
  <c r="P97" i="97"/>
  <c r="Q97" i="97"/>
  <c r="R97" i="97"/>
  <c r="S97" i="97"/>
  <c r="T97" i="97"/>
  <c r="U97" i="97"/>
  <c r="V97" i="97"/>
  <c r="W97" i="97"/>
  <c r="X97" i="97"/>
  <c r="Y97" i="97"/>
  <c r="Z97" i="97"/>
  <c r="AA97" i="97"/>
  <c r="AB97" i="97"/>
  <c r="AC97" i="97"/>
  <c r="AD97" i="97"/>
  <c r="AE97" i="97"/>
  <c r="AF97" i="97"/>
  <c r="AG97" i="97"/>
  <c r="C99" i="97"/>
  <c r="D99" i="97"/>
  <c r="E99" i="97"/>
  <c r="F99" i="97"/>
  <c r="G99" i="97"/>
  <c r="H99" i="97"/>
  <c r="I99" i="97"/>
  <c r="J99" i="97"/>
  <c r="K99" i="97"/>
  <c r="L99" i="97"/>
  <c r="M99" i="97"/>
  <c r="N99" i="97"/>
  <c r="O99" i="97"/>
  <c r="P99" i="97"/>
  <c r="Q99" i="97"/>
  <c r="R99" i="97"/>
  <c r="S99" i="97"/>
  <c r="T99" i="97"/>
  <c r="U99" i="97"/>
  <c r="V99" i="97"/>
  <c r="W99" i="97"/>
  <c r="X99" i="97"/>
  <c r="Y99" i="97"/>
  <c r="Z99" i="97"/>
  <c r="AA99" i="97"/>
  <c r="AB99" i="97"/>
  <c r="AC99" i="97"/>
  <c r="AD99" i="97"/>
  <c r="AE99" i="97"/>
  <c r="AF99" i="97"/>
  <c r="AG99" i="97"/>
  <c r="C100" i="97"/>
  <c r="D100" i="97"/>
  <c r="E100" i="97"/>
  <c r="F100" i="97"/>
  <c r="G100" i="97"/>
  <c r="H100" i="97"/>
  <c r="I100" i="97"/>
  <c r="J100" i="97"/>
  <c r="K100" i="97"/>
  <c r="L100" i="97"/>
  <c r="M100" i="97"/>
  <c r="N100" i="97"/>
  <c r="O100" i="97"/>
  <c r="P100" i="97"/>
  <c r="Q100" i="97"/>
  <c r="R100" i="97"/>
  <c r="S100" i="97"/>
  <c r="T100" i="97"/>
  <c r="U100" i="97"/>
  <c r="V100" i="97"/>
  <c r="W100" i="97"/>
  <c r="X100" i="97"/>
  <c r="Y100" i="97"/>
  <c r="Z100" i="97"/>
  <c r="AA100" i="97"/>
  <c r="AB100" i="97"/>
  <c r="AC100" i="97"/>
  <c r="AD100" i="97"/>
  <c r="AE100" i="97"/>
  <c r="AF100" i="97"/>
  <c r="AG100" i="97"/>
  <c r="C101" i="97"/>
  <c r="D101" i="97"/>
  <c r="E101" i="97"/>
  <c r="F101" i="97"/>
  <c r="G101" i="97"/>
  <c r="H101" i="97"/>
  <c r="I101" i="97"/>
  <c r="J101" i="97"/>
  <c r="K101" i="97"/>
  <c r="L101" i="97"/>
  <c r="M101" i="97"/>
  <c r="N101" i="97"/>
  <c r="O101" i="97"/>
  <c r="P101" i="97"/>
  <c r="Q101" i="97"/>
  <c r="R101" i="97"/>
  <c r="S101" i="97"/>
  <c r="T101" i="97"/>
  <c r="U101" i="97"/>
  <c r="V101" i="97"/>
  <c r="W101" i="97"/>
  <c r="X101" i="97"/>
  <c r="Y101" i="97"/>
  <c r="Z101" i="97"/>
  <c r="AA101" i="97"/>
  <c r="AB101" i="97"/>
  <c r="AC101" i="97"/>
  <c r="AD101" i="97"/>
  <c r="AE101" i="97"/>
  <c r="AF101" i="97"/>
  <c r="AG101" i="97"/>
  <c r="C102" i="97"/>
  <c r="D102" i="97"/>
  <c r="E102" i="97"/>
  <c r="F102" i="97"/>
  <c r="G102" i="97"/>
  <c r="H102" i="97"/>
  <c r="I102" i="97"/>
  <c r="J102" i="97"/>
  <c r="K102" i="97"/>
  <c r="L102" i="97"/>
  <c r="M102" i="97"/>
  <c r="N102" i="97"/>
  <c r="O102" i="97"/>
  <c r="P102" i="97"/>
  <c r="Q102" i="97"/>
  <c r="R102" i="97"/>
  <c r="S102" i="97"/>
  <c r="T102" i="97"/>
  <c r="U102" i="97"/>
  <c r="V102" i="97"/>
  <c r="W102" i="97"/>
  <c r="X102" i="97"/>
  <c r="Y102" i="97"/>
  <c r="Z102" i="97"/>
  <c r="AA102" i="97"/>
  <c r="AB102" i="97"/>
  <c r="AC102" i="97"/>
  <c r="AD102" i="97"/>
  <c r="AE102" i="97"/>
  <c r="AF102" i="97"/>
  <c r="AG102" i="97"/>
  <c r="C103" i="97"/>
  <c r="D103" i="97"/>
  <c r="E103" i="97"/>
  <c r="F103" i="97"/>
  <c r="G103" i="97"/>
  <c r="H103" i="97"/>
  <c r="I103" i="97"/>
  <c r="J103" i="97"/>
  <c r="K103" i="97"/>
  <c r="L103" i="97"/>
  <c r="M103" i="97"/>
  <c r="N103" i="97"/>
  <c r="O103" i="97"/>
  <c r="P103" i="97"/>
  <c r="Q103" i="97"/>
  <c r="R103" i="97"/>
  <c r="S103" i="97"/>
  <c r="T103" i="97"/>
  <c r="U103" i="97"/>
  <c r="V103" i="97"/>
  <c r="W103" i="97"/>
  <c r="X103" i="97"/>
  <c r="Y103" i="97"/>
  <c r="Z103" i="97"/>
  <c r="AA103" i="97"/>
  <c r="AB103" i="97"/>
  <c r="AC103" i="97"/>
  <c r="AD103" i="97"/>
  <c r="AE103" i="97"/>
  <c r="AF103" i="97"/>
  <c r="AG103" i="97"/>
  <c r="C104" i="97"/>
  <c r="D104" i="97"/>
  <c r="E104" i="97"/>
  <c r="F104" i="97"/>
  <c r="G104" i="97"/>
  <c r="H104" i="97"/>
  <c r="I104" i="97"/>
  <c r="J104" i="97"/>
  <c r="K104" i="97"/>
  <c r="L104" i="97"/>
  <c r="M104" i="97"/>
  <c r="N104" i="97"/>
  <c r="O104" i="97"/>
  <c r="P104" i="97"/>
  <c r="Q104" i="97"/>
  <c r="R104" i="97"/>
  <c r="S104" i="97"/>
  <c r="T104" i="97"/>
  <c r="U104" i="97"/>
  <c r="V104" i="97"/>
  <c r="W104" i="97"/>
  <c r="X104" i="97"/>
  <c r="Y104" i="97"/>
  <c r="Z104" i="97"/>
  <c r="AA104" i="97"/>
  <c r="AB104" i="97"/>
  <c r="AC104" i="97"/>
  <c r="AD104" i="97"/>
  <c r="AE104" i="97"/>
  <c r="AF104" i="97"/>
  <c r="AG104" i="97"/>
  <c r="C105" i="97"/>
  <c r="D105" i="97"/>
  <c r="E105" i="97"/>
  <c r="F105" i="97"/>
  <c r="G105" i="97"/>
  <c r="H105" i="97"/>
  <c r="I105" i="97"/>
  <c r="J105" i="97"/>
  <c r="K105" i="97"/>
  <c r="L105" i="97"/>
  <c r="M105" i="97"/>
  <c r="N105" i="97"/>
  <c r="O105" i="97"/>
  <c r="P105" i="97"/>
  <c r="Q105" i="97"/>
  <c r="R105" i="97"/>
  <c r="S105" i="97"/>
  <c r="T105" i="97"/>
  <c r="U105" i="97"/>
  <c r="V105" i="97"/>
  <c r="W105" i="97"/>
  <c r="X105" i="97"/>
  <c r="Y105" i="97"/>
  <c r="Z105" i="97"/>
  <c r="AA105" i="97"/>
  <c r="AB105" i="97"/>
  <c r="AC105" i="97"/>
  <c r="AD105" i="97"/>
  <c r="AE105" i="97"/>
  <c r="AF105" i="97"/>
  <c r="AG105" i="97"/>
  <c r="C106" i="97"/>
  <c r="D106" i="97"/>
  <c r="E106" i="97"/>
  <c r="F106" i="97"/>
  <c r="G106" i="97"/>
  <c r="H106" i="97"/>
  <c r="I106" i="97"/>
  <c r="J106" i="97"/>
  <c r="K106" i="97"/>
  <c r="L106" i="97"/>
  <c r="M106" i="97"/>
  <c r="N106" i="97"/>
  <c r="O106" i="97"/>
  <c r="P106" i="97"/>
  <c r="Q106" i="97"/>
  <c r="R106" i="97"/>
  <c r="S106" i="97"/>
  <c r="T106" i="97"/>
  <c r="U106" i="97"/>
  <c r="V106" i="97"/>
  <c r="W106" i="97"/>
  <c r="X106" i="97"/>
  <c r="Y106" i="97"/>
  <c r="Z106" i="97"/>
  <c r="AA106" i="97"/>
  <c r="AB106" i="97"/>
  <c r="AC106" i="97"/>
  <c r="AD106" i="97"/>
  <c r="AE106" i="97"/>
  <c r="AF106" i="97"/>
  <c r="AG106" i="97"/>
  <c r="C107" i="97"/>
  <c r="D107" i="97"/>
  <c r="E107" i="97"/>
  <c r="F107" i="97"/>
  <c r="G107" i="97"/>
  <c r="H107" i="97"/>
  <c r="I107" i="97"/>
  <c r="J107" i="97"/>
  <c r="K107" i="97"/>
  <c r="L107" i="97"/>
  <c r="M107" i="97"/>
  <c r="N107" i="97"/>
  <c r="O107" i="97"/>
  <c r="P107" i="97"/>
  <c r="Q107" i="97"/>
  <c r="R107" i="97"/>
  <c r="S107" i="97"/>
  <c r="T107" i="97"/>
  <c r="U107" i="97"/>
  <c r="V107" i="97"/>
  <c r="W107" i="97"/>
  <c r="X107" i="97"/>
  <c r="Y107" i="97"/>
  <c r="Z107" i="97"/>
  <c r="AA107" i="97"/>
  <c r="AB107" i="97"/>
  <c r="AC107" i="97"/>
  <c r="AD107" i="97"/>
  <c r="AE107" i="97"/>
  <c r="AF107" i="97"/>
  <c r="AG107" i="97"/>
  <c r="C108" i="97"/>
  <c r="D108" i="97"/>
  <c r="E108" i="97"/>
  <c r="F108" i="97"/>
  <c r="G108" i="97"/>
  <c r="H108" i="97"/>
  <c r="I108" i="97"/>
  <c r="J108" i="97"/>
  <c r="K108" i="97"/>
  <c r="L108" i="97"/>
  <c r="M108" i="97"/>
  <c r="N108" i="97"/>
  <c r="O108" i="97"/>
  <c r="P108" i="97"/>
  <c r="Q108" i="97"/>
  <c r="R108" i="97"/>
  <c r="S108" i="97"/>
  <c r="T108" i="97"/>
  <c r="U108" i="97"/>
  <c r="V108" i="97"/>
  <c r="W108" i="97"/>
  <c r="X108" i="97"/>
  <c r="Y108" i="97"/>
  <c r="Z108" i="97"/>
  <c r="AA108" i="97"/>
  <c r="AB108" i="97"/>
  <c r="AC108" i="97"/>
  <c r="AD108" i="97"/>
  <c r="AE108" i="97"/>
  <c r="AF108" i="97"/>
  <c r="AG108" i="97"/>
  <c r="C109" i="97"/>
  <c r="D109" i="97"/>
  <c r="E109" i="97"/>
  <c r="F109" i="97"/>
  <c r="G109" i="97"/>
  <c r="H109" i="97"/>
  <c r="I109" i="97"/>
  <c r="J109" i="97"/>
  <c r="K109" i="97"/>
  <c r="L109" i="97"/>
  <c r="M109" i="97"/>
  <c r="N109" i="97"/>
  <c r="O109" i="97"/>
  <c r="P109" i="97"/>
  <c r="Q109" i="97"/>
  <c r="R109" i="97"/>
  <c r="S109" i="97"/>
  <c r="T109" i="97"/>
  <c r="U109" i="97"/>
  <c r="V109" i="97"/>
  <c r="W109" i="97"/>
  <c r="X109" i="97"/>
  <c r="Y109" i="97"/>
  <c r="Z109" i="97"/>
  <c r="AA109" i="97"/>
  <c r="AB109" i="97"/>
  <c r="AC109" i="97"/>
  <c r="AD109" i="97"/>
  <c r="AE109" i="97"/>
  <c r="AF109" i="97"/>
  <c r="AG109" i="97"/>
  <c r="C110" i="97"/>
  <c r="D110" i="97"/>
  <c r="E110" i="97"/>
  <c r="F110" i="97"/>
  <c r="G110" i="97"/>
  <c r="H110" i="97"/>
  <c r="I110" i="97"/>
  <c r="J110" i="97"/>
  <c r="K110" i="97"/>
  <c r="L110" i="97"/>
  <c r="M110" i="97"/>
  <c r="N110" i="97"/>
  <c r="O110" i="97"/>
  <c r="P110" i="97"/>
  <c r="Q110" i="97"/>
  <c r="R110" i="97"/>
  <c r="S110" i="97"/>
  <c r="T110" i="97"/>
  <c r="U110" i="97"/>
  <c r="V110" i="97"/>
  <c r="W110" i="97"/>
  <c r="X110" i="97"/>
  <c r="Y110" i="97"/>
  <c r="Z110" i="97"/>
  <c r="AA110" i="97"/>
  <c r="AB110" i="97"/>
  <c r="AC110" i="97"/>
  <c r="AD110" i="97"/>
  <c r="AE110" i="97"/>
  <c r="AF110" i="97"/>
  <c r="AG110" i="97"/>
  <c r="C111" i="97"/>
  <c r="D111" i="97"/>
  <c r="E111" i="97"/>
  <c r="F111" i="97"/>
  <c r="G111" i="97"/>
  <c r="H111" i="97"/>
  <c r="I111" i="97"/>
  <c r="J111" i="97"/>
  <c r="K111" i="97"/>
  <c r="L111" i="97"/>
  <c r="M111" i="97"/>
  <c r="N111" i="97"/>
  <c r="O111" i="97"/>
  <c r="P111" i="97"/>
  <c r="Q111" i="97"/>
  <c r="R111" i="97"/>
  <c r="S111" i="97"/>
  <c r="T111" i="97"/>
  <c r="U111" i="97"/>
  <c r="V111" i="97"/>
  <c r="W111" i="97"/>
  <c r="X111" i="97"/>
  <c r="Y111" i="97"/>
  <c r="Z111" i="97"/>
  <c r="AA111" i="97"/>
  <c r="AB111" i="97"/>
  <c r="AC111" i="97"/>
  <c r="AD111" i="97"/>
  <c r="AE111" i="97"/>
  <c r="AF111" i="97"/>
  <c r="AG111" i="97"/>
  <c r="C112" i="97"/>
  <c r="D112" i="97"/>
  <c r="E112" i="97"/>
  <c r="F112" i="97"/>
  <c r="G112" i="97"/>
  <c r="H112" i="97"/>
  <c r="I112" i="97"/>
  <c r="J112" i="97"/>
  <c r="K112" i="97"/>
  <c r="L112" i="97"/>
  <c r="M112" i="97"/>
  <c r="N112" i="97"/>
  <c r="O112" i="97"/>
  <c r="P112" i="97"/>
  <c r="Q112" i="97"/>
  <c r="R112" i="97"/>
  <c r="S112" i="97"/>
  <c r="T112" i="97"/>
  <c r="U112" i="97"/>
  <c r="V112" i="97"/>
  <c r="W112" i="97"/>
  <c r="X112" i="97"/>
  <c r="Y112" i="97"/>
  <c r="Z112" i="97"/>
  <c r="AA112" i="97"/>
  <c r="AB112" i="97"/>
  <c r="AC112" i="97"/>
  <c r="AD112" i="97"/>
  <c r="AE112" i="97"/>
  <c r="AF112" i="97"/>
  <c r="AG112" i="97"/>
  <c r="C113" i="97"/>
  <c r="D113" i="97"/>
  <c r="E113" i="97"/>
  <c r="F113" i="97"/>
  <c r="G113" i="97"/>
  <c r="H113" i="97"/>
  <c r="I113" i="97"/>
  <c r="J113" i="97"/>
  <c r="K113" i="97"/>
  <c r="L113" i="97"/>
  <c r="M113" i="97"/>
  <c r="N113" i="97"/>
  <c r="O113" i="97"/>
  <c r="P113" i="97"/>
  <c r="Q113" i="97"/>
  <c r="R113" i="97"/>
  <c r="S113" i="97"/>
  <c r="T113" i="97"/>
  <c r="U113" i="97"/>
  <c r="V113" i="97"/>
  <c r="W113" i="97"/>
  <c r="X113" i="97"/>
  <c r="Y113" i="97"/>
  <c r="Z113" i="97"/>
  <c r="AA113" i="97"/>
  <c r="AB113" i="97"/>
  <c r="AC113" i="97"/>
  <c r="AD113" i="97"/>
  <c r="AE113" i="97"/>
  <c r="AF113" i="97"/>
  <c r="AG113" i="97"/>
  <c r="C114" i="97"/>
  <c r="D114" i="97"/>
  <c r="E114" i="97"/>
  <c r="F114" i="97"/>
  <c r="G114" i="97"/>
  <c r="H114" i="97"/>
  <c r="I114" i="97"/>
  <c r="J114" i="97"/>
  <c r="K114" i="97"/>
  <c r="L114" i="97"/>
  <c r="M114" i="97"/>
  <c r="N114" i="97"/>
  <c r="O114" i="97"/>
  <c r="P114" i="97"/>
  <c r="Q114" i="97"/>
  <c r="R114" i="97"/>
  <c r="S114" i="97"/>
  <c r="T114" i="97"/>
  <c r="U114" i="97"/>
  <c r="V114" i="97"/>
  <c r="W114" i="97"/>
  <c r="X114" i="97"/>
  <c r="Y114" i="97"/>
  <c r="Z114" i="97"/>
  <c r="AA114" i="97"/>
  <c r="AB114" i="97"/>
  <c r="AC114" i="97"/>
  <c r="AD114" i="97"/>
  <c r="AE114" i="97"/>
  <c r="AF114" i="97"/>
  <c r="AG114" i="97"/>
  <c r="C115" i="97"/>
  <c r="D115" i="97"/>
  <c r="E115" i="97"/>
  <c r="F115" i="97"/>
  <c r="G115" i="97"/>
  <c r="H115" i="97"/>
  <c r="I115" i="97"/>
  <c r="J115" i="97"/>
  <c r="K115" i="97"/>
  <c r="L115" i="97"/>
  <c r="M115" i="97"/>
  <c r="N115" i="97"/>
  <c r="O115" i="97"/>
  <c r="P115" i="97"/>
  <c r="Q115" i="97"/>
  <c r="R115" i="97"/>
  <c r="S115" i="97"/>
  <c r="T115" i="97"/>
  <c r="U115" i="97"/>
  <c r="V115" i="97"/>
  <c r="W115" i="97"/>
  <c r="X115" i="97"/>
  <c r="Y115" i="97"/>
  <c r="Z115" i="97"/>
  <c r="AA115" i="97"/>
  <c r="AB115" i="97"/>
  <c r="AC115" i="97"/>
  <c r="AD115" i="97"/>
  <c r="AE115" i="97"/>
  <c r="AF115" i="97"/>
  <c r="AG115" i="97"/>
  <c r="C116" i="97"/>
  <c r="D116" i="97"/>
  <c r="E116" i="97"/>
  <c r="F116" i="97"/>
  <c r="G116" i="97"/>
  <c r="H116" i="97"/>
  <c r="I116" i="97"/>
  <c r="J116" i="97"/>
  <c r="K116" i="97"/>
  <c r="L116" i="97"/>
  <c r="M116" i="97"/>
  <c r="N116" i="97"/>
  <c r="O116" i="97"/>
  <c r="P116" i="97"/>
  <c r="Q116" i="97"/>
  <c r="R116" i="97"/>
  <c r="S116" i="97"/>
  <c r="T116" i="97"/>
  <c r="U116" i="97"/>
  <c r="V116" i="97"/>
  <c r="W116" i="97"/>
  <c r="X116" i="97"/>
  <c r="Y116" i="97"/>
  <c r="Z116" i="97"/>
  <c r="AA116" i="97"/>
  <c r="AB116" i="97"/>
  <c r="AC116" i="97"/>
  <c r="AD116" i="97"/>
  <c r="AE116" i="97"/>
  <c r="AF116" i="97"/>
  <c r="AG116" i="97"/>
  <c r="C117" i="97"/>
  <c r="D117" i="97"/>
  <c r="E117" i="97"/>
  <c r="F117" i="97"/>
  <c r="G117" i="97"/>
  <c r="H117" i="97"/>
  <c r="I117" i="97"/>
  <c r="J117" i="97"/>
  <c r="K117" i="97"/>
  <c r="L117" i="97"/>
  <c r="M117" i="97"/>
  <c r="N117" i="97"/>
  <c r="O117" i="97"/>
  <c r="P117" i="97"/>
  <c r="Q117" i="97"/>
  <c r="R117" i="97"/>
  <c r="S117" i="97"/>
  <c r="T117" i="97"/>
  <c r="U117" i="97"/>
  <c r="V117" i="97"/>
  <c r="W117" i="97"/>
  <c r="X117" i="97"/>
  <c r="Y117" i="97"/>
  <c r="Z117" i="97"/>
  <c r="AA117" i="97"/>
  <c r="AB117" i="97"/>
  <c r="AC117" i="97"/>
  <c r="AD117" i="97"/>
  <c r="AE117" i="97"/>
  <c r="AF117" i="97"/>
  <c r="AG117" i="97"/>
  <c r="C118" i="97"/>
  <c r="D118" i="97"/>
  <c r="E118" i="97"/>
  <c r="F118" i="97"/>
  <c r="G118" i="97"/>
  <c r="H118" i="97"/>
  <c r="I118" i="97"/>
  <c r="J118" i="97"/>
  <c r="K118" i="97"/>
  <c r="L118" i="97"/>
  <c r="M118" i="97"/>
  <c r="N118" i="97"/>
  <c r="O118" i="97"/>
  <c r="P118" i="97"/>
  <c r="Q118" i="97"/>
  <c r="R118" i="97"/>
  <c r="S118" i="97"/>
  <c r="T118" i="97"/>
  <c r="U118" i="97"/>
  <c r="V118" i="97"/>
  <c r="W118" i="97"/>
  <c r="X118" i="97"/>
  <c r="Y118" i="97"/>
  <c r="Z118" i="97"/>
  <c r="AA118" i="97"/>
  <c r="AB118" i="97"/>
  <c r="AC118" i="97"/>
  <c r="AD118" i="97"/>
  <c r="AE118" i="97"/>
  <c r="AF118" i="97"/>
  <c r="AG118" i="97"/>
  <c r="C119" i="97"/>
  <c r="D119" i="97"/>
  <c r="E119" i="97"/>
  <c r="F119" i="97"/>
  <c r="G119" i="97"/>
  <c r="H119" i="97"/>
  <c r="I119" i="97"/>
  <c r="J119" i="97"/>
  <c r="K119" i="97"/>
  <c r="L119" i="97"/>
  <c r="M119" i="97"/>
  <c r="N119" i="97"/>
  <c r="O119" i="97"/>
  <c r="P119" i="97"/>
  <c r="Q119" i="97"/>
  <c r="R119" i="97"/>
  <c r="S119" i="97"/>
  <c r="T119" i="97"/>
  <c r="U119" i="97"/>
  <c r="V119" i="97"/>
  <c r="W119" i="97"/>
  <c r="X119" i="97"/>
  <c r="Y119" i="97"/>
  <c r="Z119" i="97"/>
  <c r="AA119" i="97"/>
  <c r="AB119" i="97"/>
  <c r="AC119" i="97"/>
  <c r="AD119" i="97"/>
  <c r="AE119" i="97"/>
  <c r="AF119" i="97"/>
  <c r="AG119" i="97"/>
  <c r="C120" i="97"/>
  <c r="D120" i="97"/>
  <c r="E120" i="97"/>
  <c r="F120" i="97"/>
  <c r="G120" i="97"/>
  <c r="H120" i="97"/>
  <c r="I120" i="97"/>
  <c r="J120" i="97"/>
  <c r="K120" i="97"/>
  <c r="L120" i="97"/>
  <c r="M120" i="97"/>
  <c r="N120" i="97"/>
  <c r="O120" i="97"/>
  <c r="P120" i="97"/>
  <c r="Q120" i="97"/>
  <c r="R120" i="97"/>
  <c r="S120" i="97"/>
  <c r="T120" i="97"/>
  <c r="U120" i="97"/>
  <c r="V120" i="97"/>
  <c r="W120" i="97"/>
  <c r="X120" i="97"/>
  <c r="Y120" i="97"/>
  <c r="Z120" i="97"/>
  <c r="AA120" i="97"/>
  <c r="AB120" i="97"/>
  <c r="AC120" i="97"/>
  <c r="AD120" i="97"/>
  <c r="AE120" i="97"/>
  <c r="AF120" i="97"/>
  <c r="AG120" i="97"/>
  <c r="C121" i="97"/>
  <c r="D121" i="97"/>
  <c r="E121" i="97"/>
  <c r="F121" i="97"/>
  <c r="G121" i="97"/>
  <c r="H121" i="97"/>
  <c r="I121" i="97"/>
  <c r="J121" i="97"/>
  <c r="K121" i="97"/>
  <c r="L121" i="97"/>
  <c r="M121" i="97"/>
  <c r="N121" i="97"/>
  <c r="O121" i="97"/>
  <c r="P121" i="97"/>
  <c r="Q121" i="97"/>
  <c r="R121" i="97"/>
  <c r="S121" i="97"/>
  <c r="T121" i="97"/>
  <c r="U121" i="97"/>
  <c r="V121" i="97"/>
  <c r="W121" i="97"/>
  <c r="X121" i="97"/>
  <c r="Y121" i="97"/>
  <c r="Z121" i="97"/>
  <c r="AA121" i="97"/>
  <c r="AB121" i="97"/>
  <c r="AC121" i="97"/>
  <c r="AD121" i="97"/>
  <c r="AE121" i="97"/>
  <c r="AF121" i="97"/>
  <c r="AG121" i="97"/>
  <c r="C122" i="97"/>
  <c r="D122" i="97"/>
  <c r="E122" i="97"/>
  <c r="F122" i="97"/>
  <c r="G122" i="97"/>
  <c r="H122" i="97"/>
  <c r="I122" i="97"/>
  <c r="J122" i="97"/>
  <c r="K122" i="97"/>
  <c r="L122" i="97"/>
  <c r="M122" i="97"/>
  <c r="N122" i="97"/>
  <c r="O122" i="97"/>
  <c r="P122" i="97"/>
  <c r="Q122" i="97"/>
  <c r="R122" i="97"/>
  <c r="S122" i="97"/>
  <c r="T122" i="97"/>
  <c r="U122" i="97"/>
  <c r="V122" i="97"/>
  <c r="W122" i="97"/>
  <c r="X122" i="97"/>
  <c r="Y122" i="97"/>
  <c r="Z122" i="97"/>
  <c r="AA122" i="97"/>
  <c r="AB122" i="97"/>
  <c r="AC122" i="97"/>
  <c r="AD122" i="97"/>
  <c r="AE122" i="97"/>
  <c r="AF122" i="97"/>
  <c r="AG122" i="97"/>
  <c r="C123" i="97"/>
  <c r="D123" i="97"/>
  <c r="E123" i="97"/>
  <c r="F123" i="97"/>
  <c r="G123" i="97"/>
  <c r="H123" i="97"/>
  <c r="I123" i="97"/>
  <c r="J123" i="97"/>
  <c r="K123" i="97"/>
  <c r="L123" i="97"/>
  <c r="M123" i="97"/>
  <c r="N123" i="97"/>
  <c r="O123" i="97"/>
  <c r="P123" i="97"/>
  <c r="Q123" i="97"/>
  <c r="R123" i="97"/>
  <c r="S123" i="97"/>
  <c r="T123" i="97"/>
  <c r="U123" i="97"/>
  <c r="V123" i="97"/>
  <c r="W123" i="97"/>
  <c r="X123" i="97"/>
  <c r="Y123" i="97"/>
  <c r="Z123" i="97"/>
  <c r="AA123" i="97"/>
  <c r="AB123" i="97"/>
  <c r="AC123" i="97"/>
  <c r="AD123" i="97"/>
  <c r="AE123" i="97"/>
  <c r="AF123" i="97"/>
  <c r="AG123" i="97"/>
  <c r="C124" i="97"/>
  <c r="D124" i="97"/>
  <c r="E124" i="97"/>
  <c r="F124" i="97"/>
  <c r="G124" i="97"/>
  <c r="H124" i="97"/>
  <c r="I124" i="97"/>
  <c r="J124" i="97"/>
  <c r="K124" i="97"/>
  <c r="L124" i="97"/>
  <c r="M124" i="97"/>
  <c r="N124" i="97"/>
  <c r="O124" i="97"/>
  <c r="P124" i="97"/>
  <c r="Q124" i="97"/>
  <c r="R124" i="97"/>
  <c r="S124" i="97"/>
  <c r="T124" i="97"/>
  <c r="U124" i="97"/>
  <c r="V124" i="97"/>
  <c r="W124" i="97"/>
  <c r="X124" i="97"/>
  <c r="Y124" i="97"/>
  <c r="Z124" i="97"/>
  <c r="AA124" i="97"/>
  <c r="AB124" i="97"/>
  <c r="AC124" i="97"/>
  <c r="AD124" i="97"/>
  <c r="AE124" i="97"/>
  <c r="AF124" i="97"/>
  <c r="AG124" i="97"/>
  <c r="C125" i="97"/>
  <c r="D125" i="97"/>
  <c r="E125" i="97"/>
  <c r="F125" i="97"/>
  <c r="G125" i="97"/>
  <c r="H125" i="97"/>
  <c r="I125" i="97"/>
  <c r="J125" i="97"/>
  <c r="K125" i="97"/>
  <c r="L125" i="97"/>
  <c r="M125" i="97"/>
  <c r="N125" i="97"/>
  <c r="O125" i="97"/>
  <c r="P125" i="97"/>
  <c r="Q125" i="97"/>
  <c r="R125" i="97"/>
  <c r="S125" i="97"/>
  <c r="T125" i="97"/>
  <c r="U125" i="97"/>
  <c r="V125" i="97"/>
  <c r="W125" i="97"/>
  <c r="X125" i="97"/>
  <c r="Y125" i="97"/>
  <c r="Z125" i="97"/>
  <c r="AA125" i="97"/>
  <c r="AB125" i="97"/>
  <c r="AC125" i="97"/>
  <c r="AD125" i="97"/>
  <c r="AE125" i="97"/>
  <c r="AF125" i="97"/>
  <c r="AG125" i="97"/>
  <c r="C126" i="97"/>
  <c r="D126" i="97"/>
  <c r="E126" i="97"/>
  <c r="F126" i="97"/>
  <c r="G126" i="97"/>
  <c r="H126" i="97"/>
  <c r="I126" i="97"/>
  <c r="J126" i="97"/>
  <c r="K126" i="97"/>
  <c r="L126" i="97"/>
  <c r="M126" i="97"/>
  <c r="N126" i="97"/>
  <c r="O126" i="97"/>
  <c r="P126" i="97"/>
  <c r="Q126" i="97"/>
  <c r="R126" i="97"/>
  <c r="S126" i="97"/>
  <c r="T126" i="97"/>
  <c r="U126" i="97"/>
  <c r="V126" i="97"/>
  <c r="W126" i="97"/>
  <c r="X126" i="97"/>
  <c r="Y126" i="97"/>
  <c r="Z126" i="97"/>
  <c r="AA126" i="97"/>
  <c r="AB126" i="97"/>
  <c r="AC126" i="97"/>
  <c r="AD126" i="97"/>
  <c r="AE126" i="97"/>
  <c r="AF126" i="97"/>
  <c r="AG126" i="97"/>
  <c r="C127" i="97"/>
  <c r="D127" i="97"/>
  <c r="E127" i="97"/>
  <c r="F127" i="97"/>
  <c r="G127" i="97"/>
  <c r="H127" i="97"/>
  <c r="I127" i="97"/>
  <c r="J127" i="97"/>
  <c r="K127" i="97"/>
  <c r="L127" i="97"/>
  <c r="M127" i="97"/>
  <c r="N127" i="97"/>
  <c r="O127" i="97"/>
  <c r="P127" i="97"/>
  <c r="Q127" i="97"/>
  <c r="R127" i="97"/>
  <c r="S127" i="97"/>
  <c r="T127" i="97"/>
  <c r="U127" i="97"/>
  <c r="V127" i="97"/>
  <c r="W127" i="97"/>
  <c r="X127" i="97"/>
  <c r="Y127" i="97"/>
  <c r="Z127" i="97"/>
  <c r="AA127" i="97"/>
  <c r="AB127" i="97"/>
  <c r="AC127" i="97"/>
  <c r="AD127" i="97"/>
  <c r="AE127" i="97"/>
  <c r="AF127" i="97"/>
  <c r="AG127" i="97"/>
  <c r="C2" i="96"/>
  <c r="D2" i="96"/>
  <c r="E2" i="96"/>
  <c r="F2" i="96"/>
  <c r="G2" i="96"/>
  <c r="H2" i="96"/>
  <c r="I2" i="96"/>
  <c r="J2" i="96"/>
  <c r="K2" i="96"/>
  <c r="L2" i="96"/>
  <c r="M2" i="96"/>
  <c r="N2" i="96"/>
  <c r="O2" i="96"/>
  <c r="P2" i="96"/>
  <c r="Q2" i="96"/>
  <c r="R2" i="96"/>
  <c r="S2" i="96"/>
  <c r="T2" i="96"/>
  <c r="U2" i="96"/>
  <c r="V2" i="96"/>
  <c r="W2" i="96"/>
  <c r="X2" i="96"/>
  <c r="Y2" i="96"/>
  <c r="Z2" i="96"/>
  <c r="AA2" i="96"/>
  <c r="AB2" i="96"/>
  <c r="AC2" i="96"/>
  <c r="AD2" i="96"/>
  <c r="AE2" i="96"/>
  <c r="AF2" i="96"/>
  <c r="AG2" i="96"/>
  <c r="C3" i="96"/>
  <c r="D3" i="96"/>
  <c r="E3" i="96"/>
  <c r="F3" i="96"/>
  <c r="G3" i="96"/>
  <c r="H3" i="96"/>
  <c r="I3" i="96"/>
  <c r="J3" i="96"/>
  <c r="K3" i="96"/>
  <c r="L3" i="96"/>
  <c r="M3" i="96"/>
  <c r="N3" i="96"/>
  <c r="O3" i="96"/>
  <c r="P3" i="96"/>
  <c r="Q3" i="96"/>
  <c r="R3" i="96"/>
  <c r="S3" i="96"/>
  <c r="T3" i="96"/>
  <c r="U3" i="96"/>
  <c r="V3" i="96"/>
  <c r="W3" i="96"/>
  <c r="X3" i="96"/>
  <c r="Y3" i="96"/>
  <c r="Z3" i="96"/>
  <c r="AA3" i="96"/>
  <c r="AB3" i="96"/>
  <c r="AC3" i="96"/>
  <c r="AD3" i="96"/>
  <c r="AE3" i="96"/>
  <c r="AF3" i="96"/>
  <c r="AG3" i="96"/>
  <c r="C4" i="96"/>
  <c r="D4" i="96"/>
  <c r="E4" i="96"/>
  <c r="F4" i="96"/>
  <c r="G4" i="96"/>
  <c r="H4" i="96"/>
  <c r="I4" i="96"/>
  <c r="J4" i="96"/>
  <c r="K4" i="96"/>
  <c r="L4" i="96"/>
  <c r="M4" i="96"/>
  <c r="N4" i="96"/>
  <c r="O4" i="96"/>
  <c r="P4" i="96"/>
  <c r="Q4" i="96"/>
  <c r="R4" i="96"/>
  <c r="S4" i="96"/>
  <c r="T4" i="96"/>
  <c r="U4" i="96"/>
  <c r="V4" i="96"/>
  <c r="W4" i="96"/>
  <c r="X4" i="96"/>
  <c r="Y4" i="96"/>
  <c r="Z4" i="96"/>
  <c r="AA4" i="96"/>
  <c r="AB4" i="96"/>
  <c r="AC4" i="96"/>
  <c r="AD4" i="96"/>
  <c r="AE4" i="96"/>
  <c r="AF4" i="96"/>
  <c r="AG4" i="96"/>
  <c r="C5" i="96"/>
  <c r="D5" i="96"/>
  <c r="E5" i="96"/>
  <c r="F5" i="96"/>
  <c r="G5" i="96"/>
  <c r="H5" i="96"/>
  <c r="I5" i="96"/>
  <c r="J5" i="96"/>
  <c r="K5" i="96"/>
  <c r="L5" i="96"/>
  <c r="M5" i="96"/>
  <c r="N5" i="96"/>
  <c r="O5" i="96"/>
  <c r="P5" i="96"/>
  <c r="Q5" i="96"/>
  <c r="R5" i="96"/>
  <c r="S5" i="96"/>
  <c r="T5" i="96"/>
  <c r="U5" i="96"/>
  <c r="V5" i="96"/>
  <c r="W5" i="96"/>
  <c r="X5" i="96"/>
  <c r="Y5" i="96"/>
  <c r="Z5" i="96"/>
  <c r="AA5" i="96"/>
  <c r="AB5" i="96"/>
  <c r="AC5" i="96"/>
  <c r="AD5" i="96"/>
  <c r="AE5" i="96"/>
  <c r="AF5" i="96"/>
  <c r="AG5" i="96"/>
  <c r="C6" i="96"/>
  <c r="D6" i="96"/>
  <c r="E6" i="96"/>
  <c r="F6" i="96"/>
  <c r="G6" i="96"/>
  <c r="H6" i="96"/>
  <c r="I6" i="96"/>
  <c r="J6" i="96"/>
  <c r="K6" i="96"/>
  <c r="L6" i="96"/>
  <c r="M6" i="96"/>
  <c r="N6" i="96"/>
  <c r="O6" i="96"/>
  <c r="P6" i="96"/>
  <c r="Q6" i="96"/>
  <c r="R6" i="96"/>
  <c r="S6" i="96"/>
  <c r="T6" i="96"/>
  <c r="U6" i="96"/>
  <c r="V6" i="96"/>
  <c r="W6" i="96"/>
  <c r="X6" i="96"/>
  <c r="Y6" i="96"/>
  <c r="Z6" i="96"/>
  <c r="AA6" i="96"/>
  <c r="AB6" i="96"/>
  <c r="AC6" i="96"/>
  <c r="AD6" i="96"/>
  <c r="AE6" i="96"/>
  <c r="AF6" i="96"/>
  <c r="AG6" i="96"/>
  <c r="C7" i="96"/>
  <c r="D7" i="96"/>
  <c r="E7" i="96"/>
  <c r="F7" i="96"/>
  <c r="G7" i="96"/>
  <c r="H7" i="96"/>
  <c r="I7" i="96"/>
  <c r="J7" i="96"/>
  <c r="K7" i="96"/>
  <c r="L7" i="96"/>
  <c r="M7" i="96"/>
  <c r="N7" i="96"/>
  <c r="O7" i="96"/>
  <c r="P7" i="96"/>
  <c r="Q7" i="96"/>
  <c r="R7" i="96"/>
  <c r="S7" i="96"/>
  <c r="T7" i="96"/>
  <c r="U7" i="96"/>
  <c r="V7" i="96"/>
  <c r="W7" i="96"/>
  <c r="X7" i="96"/>
  <c r="Y7" i="96"/>
  <c r="Z7" i="96"/>
  <c r="AA7" i="96"/>
  <c r="AB7" i="96"/>
  <c r="AC7" i="96"/>
  <c r="AD7" i="96"/>
  <c r="AE7" i="96"/>
  <c r="AF7" i="96"/>
  <c r="AG7" i="96"/>
  <c r="C8" i="96"/>
  <c r="D8" i="96"/>
  <c r="E8" i="96"/>
  <c r="F8" i="96"/>
  <c r="G8" i="96"/>
  <c r="H8" i="96"/>
  <c r="I8" i="96"/>
  <c r="J8" i="96"/>
  <c r="K8" i="96"/>
  <c r="L8" i="96"/>
  <c r="M8" i="96"/>
  <c r="N8" i="96"/>
  <c r="O8" i="96"/>
  <c r="P8" i="96"/>
  <c r="Q8" i="96"/>
  <c r="R8" i="96"/>
  <c r="S8" i="96"/>
  <c r="T8" i="96"/>
  <c r="U8" i="96"/>
  <c r="V8" i="96"/>
  <c r="W8" i="96"/>
  <c r="X8" i="96"/>
  <c r="Y8" i="96"/>
  <c r="Z8" i="96"/>
  <c r="AA8" i="96"/>
  <c r="AB8" i="96"/>
  <c r="AC8" i="96"/>
  <c r="AD8" i="96"/>
  <c r="AE8" i="96"/>
  <c r="AF8" i="96"/>
  <c r="AG8" i="96"/>
  <c r="C9" i="96"/>
  <c r="D9" i="96"/>
  <c r="E9" i="96"/>
  <c r="F9" i="96"/>
  <c r="G9" i="96"/>
  <c r="H9" i="96"/>
  <c r="I9" i="96"/>
  <c r="J9" i="96"/>
  <c r="K9" i="96"/>
  <c r="L9" i="96"/>
  <c r="M9" i="96"/>
  <c r="N9" i="96"/>
  <c r="O9" i="96"/>
  <c r="P9" i="96"/>
  <c r="Q9" i="96"/>
  <c r="R9" i="96"/>
  <c r="S9" i="96"/>
  <c r="T9" i="96"/>
  <c r="U9" i="96"/>
  <c r="V9" i="96"/>
  <c r="W9" i="96"/>
  <c r="X9" i="96"/>
  <c r="Y9" i="96"/>
  <c r="Z9" i="96"/>
  <c r="AA9" i="96"/>
  <c r="AB9" i="96"/>
  <c r="AC9" i="96"/>
  <c r="AD9" i="96"/>
  <c r="AE9" i="96"/>
  <c r="AF9" i="96"/>
  <c r="AG9" i="96"/>
  <c r="C10" i="96"/>
  <c r="D10" i="96"/>
  <c r="E10" i="96"/>
  <c r="F10" i="96"/>
  <c r="G10" i="96"/>
  <c r="H10" i="96"/>
  <c r="I10" i="96"/>
  <c r="J10" i="96"/>
  <c r="K10" i="96"/>
  <c r="L10" i="96"/>
  <c r="M10" i="96"/>
  <c r="N10" i="96"/>
  <c r="O10" i="96"/>
  <c r="P10" i="96"/>
  <c r="Q10" i="96"/>
  <c r="R10" i="96"/>
  <c r="S10" i="96"/>
  <c r="T10" i="96"/>
  <c r="U10" i="96"/>
  <c r="V10" i="96"/>
  <c r="W10" i="96"/>
  <c r="X10" i="96"/>
  <c r="Y10" i="96"/>
  <c r="Z10" i="96"/>
  <c r="AA10" i="96"/>
  <c r="AB10" i="96"/>
  <c r="AC10" i="96"/>
  <c r="AD10" i="96"/>
  <c r="AE10" i="96"/>
  <c r="AF10" i="96"/>
  <c r="AG10" i="96"/>
  <c r="C11" i="96"/>
  <c r="D11" i="96"/>
  <c r="E11" i="96"/>
  <c r="F11" i="96"/>
  <c r="G11" i="96"/>
  <c r="H11" i="96"/>
  <c r="I11" i="96"/>
  <c r="J11" i="96"/>
  <c r="K11" i="96"/>
  <c r="L11" i="96"/>
  <c r="M11" i="96"/>
  <c r="N11" i="96"/>
  <c r="O11" i="96"/>
  <c r="P11" i="96"/>
  <c r="Q11" i="96"/>
  <c r="R11" i="96"/>
  <c r="S11" i="96"/>
  <c r="T11" i="96"/>
  <c r="U11" i="96"/>
  <c r="V11" i="96"/>
  <c r="W11" i="96"/>
  <c r="X11" i="96"/>
  <c r="Y11" i="96"/>
  <c r="Z11" i="96"/>
  <c r="AA11" i="96"/>
  <c r="AB11" i="96"/>
  <c r="AC11" i="96"/>
  <c r="AD11" i="96"/>
  <c r="AE11" i="96"/>
  <c r="AF11" i="96"/>
  <c r="AG11" i="96"/>
  <c r="C12" i="96"/>
  <c r="D12" i="96"/>
  <c r="E12" i="96"/>
  <c r="F12" i="96"/>
  <c r="G12" i="96"/>
  <c r="H12" i="96"/>
  <c r="I12" i="96"/>
  <c r="J12" i="96"/>
  <c r="K12" i="96"/>
  <c r="L12" i="96"/>
  <c r="M12" i="96"/>
  <c r="N12" i="96"/>
  <c r="O12" i="96"/>
  <c r="P12" i="96"/>
  <c r="Q12" i="96"/>
  <c r="R12" i="96"/>
  <c r="S12" i="96"/>
  <c r="T12" i="96"/>
  <c r="U12" i="96"/>
  <c r="V12" i="96"/>
  <c r="W12" i="96"/>
  <c r="X12" i="96"/>
  <c r="Y12" i="96"/>
  <c r="Z12" i="96"/>
  <c r="AA12" i="96"/>
  <c r="AB12" i="96"/>
  <c r="AC12" i="96"/>
  <c r="AD12" i="96"/>
  <c r="AE12" i="96"/>
  <c r="AF12" i="96"/>
  <c r="AG12" i="96"/>
  <c r="C13" i="96"/>
  <c r="D13" i="96"/>
  <c r="E13" i="96"/>
  <c r="F13" i="96"/>
  <c r="G13" i="96"/>
  <c r="H13" i="96"/>
  <c r="I13" i="96"/>
  <c r="J13" i="96"/>
  <c r="K13" i="96"/>
  <c r="L13" i="96"/>
  <c r="M13" i="96"/>
  <c r="N13" i="96"/>
  <c r="O13" i="96"/>
  <c r="P13" i="96"/>
  <c r="Q13" i="96"/>
  <c r="R13" i="96"/>
  <c r="S13" i="96"/>
  <c r="T13" i="96"/>
  <c r="U13" i="96"/>
  <c r="V13" i="96"/>
  <c r="W13" i="96"/>
  <c r="X13" i="96"/>
  <c r="Y13" i="96"/>
  <c r="Z13" i="96"/>
  <c r="AA13" i="96"/>
  <c r="AB13" i="96"/>
  <c r="AC13" i="96"/>
  <c r="AD13" i="96"/>
  <c r="AE13" i="96"/>
  <c r="AF13" i="96"/>
  <c r="AG13" i="96"/>
  <c r="C14" i="96"/>
  <c r="D14" i="96"/>
  <c r="E14" i="96"/>
  <c r="F14" i="96"/>
  <c r="G14" i="96"/>
  <c r="H14" i="96"/>
  <c r="I14" i="96"/>
  <c r="J14" i="96"/>
  <c r="K14" i="96"/>
  <c r="L14" i="96"/>
  <c r="M14" i="96"/>
  <c r="N14" i="96"/>
  <c r="O14" i="96"/>
  <c r="P14" i="96"/>
  <c r="Q14" i="96"/>
  <c r="R14" i="96"/>
  <c r="S14" i="96"/>
  <c r="T14" i="96"/>
  <c r="U14" i="96"/>
  <c r="V14" i="96"/>
  <c r="W14" i="96"/>
  <c r="X14" i="96"/>
  <c r="Y14" i="96"/>
  <c r="Z14" i="96"/>
  <c r="AA14" i="96"/>
  <c r="AB14" i="96"/>
  <c r="AC14" i="96"/>
  <c r="AD14" i="96"/>
  <c r="AE14" i="96"/>
  <c r="AF14" i="96"/>
  <c r="AG14" i="96"/>
  <c r="C15" i="96"/>
  <c r="D15" i="96"/>
  <c r="E15" i="96"/>
  <c r="F15" i="96"/>
  <c r="G15" i="96"/>
  <c r="H15" i="96"/>
  <c r="I15" i="96"/>
  <c r="J15" i="96"/>
  <c r="K15" i="96"/>
  <c r="L15" i="96"/>
  <c r="M15" i="96"/>
  <c r="N15" i="96"/>
  <c r="O15" i="96"/>
  <c r="P15" i="96"/>
  <c r="Q15" i="96"/>
  <c r="R15" i="96"/>
  <c r="S15" i="96"/>
  <c r="T15" i="96"/>
  <c r="U15" i="96"/>
  <c r="V15" i="96"/>
  <c r="W15" i="96"/>
  <c r="X15" i="96"/>
  <c r="Y15" i="96"/>
  <c r="Z15" i="96"/>
  <c r="AA15" i="96"/>
  <c r="AB15" i="96"/>
  <c r="AC15" i="96"/>
  <c r="AD15" i="96"/>
  <c r="AE15" i="96"/>
  <c r="AF15" i="96"/>
  <c r="AG15" i="96"/>
  <c r="C16" i="96"/>
  <c r="D16" i="96"/>
  <c r="E16" i="96"/>
  <c r="F16" i="96"/>
  <c r="G16" i="96"/>
  <c r="H16" i="96"/>
  <c r="I16" i="96"/>
  <c r="J16" i="96"/>
  <c r="K16" i="96"/>
  <c r="L16" i="96"/>
  <c r="M16" i="96"/>
  <c r="N16" i="96"/>
  <c r="O16" i="96"/>
  <c r="P16" i="96"/>
  <c r="Q16" i="96"/>
  <c r="R16" i="96"/>
  <c r="S16" i="96"/>
  <c r="T16" i="96"/>
  <c r="U16" i="96"/>
  <c r="V16" i="96"/>
  <c r="W16" i="96"/>
  <c r="X16" i="96"/>
  <c r="Y16" i="96"/>
  <c r="Z16" i="96"/>
  <c r="AA16" i="96"/>
  <c r="AB16" i="96"/>
  <c r="AC16" i="96"/>
  <c r="AD16" i="96"/>
  <c r="AE16" i="96"/>
  <c r="AF16" i="96"/>
  <c r="AG16" i="96"/>
  <c r="C17" i="96"/>
  <c r="D17" i="96"/>
  <c r="E17" i="96"/>
  <c r="F17" i="96"/>
  <c r="G17" i="96"/>
  <c r="H17" i="96"/>
  <c r="I17" i="96"/>
  <c r="J17" i="96"/>
  <c r="K17" i="96"/>
  <c r="L17" i="96"/>
  <c r="M17" i="96"/>
  <c r="N17" i="96"/>
  <c r="O17" i="96"/>
  <c r="P17" i="96"/>
  <c r="Q17" i="96"/>
  <c r="R17" i="96"/>
  <c r="S17" i="96"/>
  <c r="T17" i="96"/>
  <c r="U17" i="96"/>
  <c r="V17" i="96"/>
  <c r="W17" i="96"/>
  <c r="X17" i="96"/>
  <c r="Y17" i="96"/>
  <c r="Z17" i="96"/>
  <c r="AA17" i="96"/>
  <c r="AB17" i="96"/>
  <c r="AC17" i="96"/>
  <c r="AD17" i="96"/>
  <c r="AE17" i="96"/>
  <c r="AF17" i="96"/>
  <c r="AG17" i="96"/>
  <c r="C18" i="96"/>
  <c r="D18" i="96"/>
  <c r="E18" i="96"/>
  <c r="F18" i="96"/>
  <c r="G18" i="96"/>
  <c r="H18" i="96"/>
  <c r="I18" i="96"/>
  <c r="J18" i="96"/>
  <c r="K18" i="96"/>
  <c r="L18" i="96"/>
  <c r="M18" i="96"/>
  <c r="N18" i="96"/>
  <c r="O18" i="96"/>
  <c r="P18" i="96"/>
  <c r="Q18" i="96"/>
  <c r="R18" i="96"/>
  <c r="S18" i="96"/>
  <c r="T18" i="96"/>
  <c r="U18" i="96"/>
  <c r="V18" i="96"/>
  <c r="W18" i="96"/>
  <c r="X18" i="96"/>
  <c r="Y18" i="96"/>
  <c r="Z18" i="96"/>
  <c r="AA18" i="96"/>
  <c r="AB18" i="96"/>
  <c r="AC18" i="96"/>
  <c r="AD18" i="96"/>
  <c r="AE18" i="96"/>
  <c r="AF18" i="96"/>
  <c r="AG18" i="96"/>
  <c r="C19" i="96"/>
  <c r="D19" i="96"/>
  <c r="E19" i="96"/>
  <c r="F19" i="96"/>
  <c r="G19" i="96"/>
  <c r="H19" i="96"/>
  <c r="I19" i="96"/>
  <c r="J19" i="96"/>
  <c r="K19" i="96"/>
  <c r="L19" i="96"/>
  <c r="M19" i="96"/>
  <c r="N19" i="96"/>
  <c r="O19" i="96"/>
  <c r="P19" i="96"/>
  <c r="Q19" i="96"/>
  <c r="R19" i="96"/>
  <c r="S19" i="96"/>
  <c r="T19" i="96"/>
  <c r="U19" i="96"/>
  <c r="V19" i="96"/>
  <c r="W19" i="96"/>
  <c r="X19" i="96"/>
  <c r="Y19" i="96"/>
  <c r="Z19" i="96"/>
  <c r="AA19" i="96"/>
  <c r="AB19" i="96"/>
  <c r="AC19" i="96"/>
  <c r="AD19" i="96"/>
  <c r="AE19" i="96"/>
  <c r="AF19" i="96"/>
  <c r="AG19" i="96"/>
  <c r="C20" i="96"/>
  <c r="D20" i="96"/>
  <c r="E20" i="96"/>
  <c r="F20" i="96"/>
  <c r="G20" i="96"/>
  <c r="H20" i="96"/>
  <c r="I20" i="96"/>
  <c r="J20" i="96"/>
  <c r="K20" i="96"/>
  <c r="L20" i="96"/>
  <c r="M20" i="96"/>
  <c r="N20" i="96"/>
  <c r="O20" i="96"/>
  <c r="P20" i="96"/>
  <c r="Q20" i="96"/>
  <c r="R20" i="96"/>
  <c r="S20" i="96"/>
  <c r="T20" i="96"/>
  <c r="U20" i="96"/>
  <c r="V20" i="96"/>
  <c r="W20" i="96"/>
  <c r="X20" i="96"/>
  <c r="Y20" i="96"/>
  <c r="Z20" i="96"/>
  <c r="AA20" i="96"/>
  <c r="AB20" i="96"/>
  <c r="AC20" i="96"/>
  <c r="AD20" i="96"/>
  <c r="AE20" i="96"/>
  <c r="AF20" i="96"/>
  <c r="AG20" i="96"/>
  <c r="C21" i="96"/>
  <c r="D21" i="96"/>
  <c r="E21" i="96"/>
  <c r="F21" i="96"/>
  <c r="G21" i="96"/>
  <c r="H21" i="96"/>
  <c r="I21" i="96"/>
  <c r="J21" i="96"/>
  <c r="K21" i="96"/>
  <c r="L21" i="96"/>
  <c r="M21" i="96"/>
  <c r="N21" i="96"/>
  <c r="O21" i="96"/>
  <c r="P21" i="96"/>
  <c r="Q21" i="96"/>
  <c r="R21" i="96"/>
  <c r="S21" i="96"/>
  <c r="T21" i="96"/>
  <c r="U21" i="96"/>
  <c r="V21" i="96"/>
  <c r="W21" i="96"/>
  <c r="X21" i="96"/>
  <c r="Y21" i="96"/>
  <c r="Z21" i="96"/>
  <c r="AA21" i="96"/>
  <c r="AB21" i="96"/>
  <c r="AC21" i="96"/>
  <c r="AD21" i="96"/>
  <c r="AE21" i="96"/>
  <c r="AF21" i="96"/>
  <c r="AG21" i="96"/>
  <c r="C22" i="96"/>
  <c r="D22" i="96"/>
  <c r="E22" i="96"/>
  <c r="F22" i="96"/>
  <c r="G22" i="96"/>
  <c r="H22" i="96"/>
  <c r="I22" i="96"/>
  <c r="J22" i="96"/>
  <c r="K22" i="96"/>
  <c r="L22" i="96"/>
  <c r="M22" i="96"/>
  <c r="N22" i="96"/>
  <c r="O22" i="96"/>
  <c r="P22" i="96"/>
  <c r="Q22" i="96"/>
  <c r="R22" i="96"/>
  <c r="S22" i="96"/>
  <c r="T22" i="96"/>
  <c r="U22" i="96"/>
  <c r="V22" i="96"/>
  <c r="W22" i="96"/>
  <c r="X22" i="96"/>
  <c r="Y22" i="96"/>
  <c r="Z22" i="96"/>
  <c r="AA22" i="96"/>
  <c r="AB22" i="96"/>
  <c r="AC22" i="96"/>
  <c r="AD22" i="96"/>
  <c r="AE22" i="96"/>
  <c r="AF22" i="96"/>
  <c r="AG22" i="96"/>
  <c r="C23" i="96"/>
  <c r="D23" i="96"/>
  <c r="E23" i="96"/>
  <c r="F23" i="96"/>
  <c r="G23" i="96"/>
  <c r="H23" i="96"/>
  <c r="I23" i="96"/>
  <c r="J23" i="96"/>
  <c r="K23" i="96"/>
  <c r="L23" i="96"/>
  <c r="M23" i="96"/>
  <c r="N23" i="96"/>
  <c r="O23" i="96"/>
  <c r="P23" i="96"/>
  <c r="Q23" i="96"/>
  <c r="R23" i="96"/>
  <c r="S23" i="96"/>
  <c r="T23" i="96"/>
  <c r="U23" i="96"/>
  <c r="V23" i="96"/>
  <c r="W23" i="96"/>
  <c r="X23" i="96"/>
  <c r="Y23" i="96"/>
  <c r="Z23" i="96"/>
  <c r="AA23" i="96"/>
  <c r="AB23" i="96"/>
  <c r="AC23" i="96"/>
  <c r="AD23" i="96"/>
  <c r="AE23" i="96"/>
  <c r="AF23" i="96"/>
  <c r="AG23" i="96"/>
  <c r="C24" i="96"/>
  <c r="D24" i="96"/>
  <c r="E24" i="96"/>
  <c r="F24" i="96"/>
  <c r="G24" i="96"/>
  <c r="H24" i="96"/>
  <c r="I24" i="96"/>
  <c r="J24" i="96"/>
  <c r="K24" i="96"/>
  <c r="L24" i="96"/>
  <c r="M24" i="96"/>
  <c r="N24" i="96"/>
  <c r="O24" i="96"/>
  <c r="P24" i="96"/>
  <c r="Q24" i="96"/>
  <c r="R24" i="96"/>
  <c r="S24" i="96"/>
  <c r="T24" i="96"/>
  <c r="U24" i="96"/>
  <c r="V24" i="96"/>
  <c r="W24" i="96"/>
  <c r="X24" i="96"/>
  <c r="Y24" i="96"/>
  <c r="Z24" i="96"/>
  <c r="AA24" i="96"/>
  <c r="AB24" i="96"/>
  <c r="AC24" i="96"/>
  <c r="AD24" i="96"/>
  <c r="AE24" i="96"/>
  <c r="AF24" i="96"/>
  <c r="AG24" i="96"/>
  <c r="C25" i="96"/>
  <c r="D25" i="96"/>
  <c r="E25" i="96"/>
  <c r="F25" i="96"/>
  <c r="G25" i="96"/>
  <c r="H25" i="96"/>
  <c r="I25" i="96"/>
  <c r="J25" i="96"/>
  <c r="K25" i="96"/>
  <c r="L25" i="96"/>
  <c r="M25" i="96"/>
  <c r="N25" i="96"/>
  <c r="O25" i="96"/>
  <c r="P25" i="96"/>
  <c r="Q25" i="96"/>
  <c r="R25" i="96"/>
  <c r="S25" i="96"/>
  <c r="T25" i="96"/>
  <c r="U25" i="96"/>
  <c r="V25" i="96"/>
  <c r="W25" i="96"/>
  <c r="X25" i="96"/>
  <c r="Y25" i="96"/>
  <c r="Z25" i="96"/>
  <c r="AA25" i="96"/>
  <c r="AB25" i="96"/>
  <c r="AC25" i="96"/>
  <c r="AD25" i="96"/>
  <c r="AE25" i="96"/>
  <c r="AF25" i="96"/>
  <c r="AG25" i="96"/>
  <c r="C26" i="96"/>
  <c r="D26" i="96"/>
  <c r="E26" i="96"/>
  <c r="F26" i="96"/>
  <c r="G26" i="96"/>
  <c r="H26" i="96"/>
  <c r="I26" i="96"/>
  <c r="J26" i="96"/>
  <c r="K26" i="96"/>
  <c r="L26" i="96"/>
  <c r="M26" i="96"/>
  <c r="N26" i="96"/>
  <c r="O26" i="96"/>
  <c r="P26" i="96"/>
  <c r="Q26" i="96"/>
  <c r="R26" i="96"/>
  <c r="S26" i="96"/>
  <c r="T26" i="96"/>
  <c r="U26" i="96"/>
  <c r="V26" i="96"/>
  <c r="W26" i="96"/>
  <c r="X26" i="96"/>
  <c r="Y26" i="96"/>
  <c r="Z26" i="96"/>
  <c r="AA26" i="96"/>
  <c r="AB26" i="96"/>
  <c r="AC26" i="96"/>
  <c r="AD26" i="96"/>
  <c r="AE26" i="96"/>
  <c r="AF26" i="96"/>
  <c r="AG26" i="96"/>
  <c r="C27" i="96"/>
  <c r="D27" i="96"/>
  <c r="E27" i="96"/>
  <c r="F27" i="96"/>
  <c r="G27" i="96"/>
  <c r="H27" i="96"/>
  <c r="I27" i="96"/>
  <c r="J27" i="96"/>
  <c r="K27" i="96"/>
  <c r="L27" i="96"/>
  <c r="M27" i="96"/>
  <c r="N27" i="96"/>
  <c r="O27" i="96"/>
  <c r="P27" i="96"/>
  <c r="Q27" i="96"/>
  <c r="R27" i="96"/>
  <c r="S27" i="96"/>
  <c r="T27" i="96"/>
  <c r="U27" i="96"/>
  <c r="V27" i="96"/>
  <c r="W27" i="96"/>
  <c r="X27" i="96"/>
  <c r="Y27" i="96"/>
  <c r="Z27" i="96"/>
  <c r="AA27" i="96"/>
  <c r="AB27" i="96"/>
  <c r="AC27" i="96"/>
  <c r="AD27" i="96"/>
  <c r="AE27" i="96"/>
  <c r="AF27" i="96"/>
  <c r="AG27" i="96"/>
  <c r="C28" i="96"/>
  <c r="D28" i="96"/>
  <c r="E28" i="96"/>
  <c r="F28" i="96"/>
  <c r="G28" i="96"/>
  <c r="H28" i="96"/>
  <c r="I28" i="96"/>
  <c r="J28" i="96"/>
  <c r="K28" i="96"/>
  <c r="L28" i="96"/>
  <c r="M28" i="96"/>
  <c r="N28" i="96"/>
  <c r="O28" i="96"/>
  <c r="P28" i="96"/>
  <c r="Q28" i="96"/>
  <c r="R28" i="96"/>
  <c r="S28" i="96"/>
  <c r="T28" i="96"/>
  <c r="U28" i="96"/>
  <c r="V28" i="96"/>
  <c r="W28" i="96"/>
  <c r="X28" i="96"/>
  <c r="Y28" i="96"/>
  <c r="Z28" i="96"/>
  <c r="AA28" i="96"/>
  <c r="AB28" i="96"/>
  <c r="AC28" i="96"/>
  <c r="AD28" i="96"/>
  <c r="AE28" i="96"/>
  <c r="AF28" i="96"/>
  <c r="AG28" i="96"/>
  <c r="C29" i="96"/>
  <c r="D29" i="96"/>
  <c r="E29" i="96"/>
  <c r="F29" i="96"/>
  <c r="G29" i="96"/>
  <c r="H29" i="96"/>
  <c r="I29" i="96"/>
  <c r="J29" i="96"/>
  <c r="K29" i="96"/>
  <c r="L29" i="96"/>
  <c r="M29" i="96"/>
  <c r="N29" i="96"/>
  <c r="O29" i="96"/>
  <c r="P29" i="96"/>
  <c r="Q29" i="96"/>
  <c r="R29" i="96"/>
  <c r="S29" i="96"/>
  <c r="T29" i="96"/>
  <c r="U29" i="96"/>
  <c r="V29" i="96"/>
  <c r="W29" i="96"/>
  <c r="X29" i="96"/>
  <c r="Y29" i="96"/>
  <c r="Z29" i="96"/>
  <c r="AA29" i="96"/>
  <c r="AB29" i="96"/>
  <c r="AC29" i="96"/>
  <c r="AD29" i="96"/>
  <c r="AE29" i="96"/>
  <c r="AF29" i="96"/>
  <c r="AG29" i="96"/>
  <c r="C30" i="96"/>
  <c r="D30" i="96"/>
  <c r="E30" i="96"/>
  <c r="F30" i="96"/>
  <c r="G30" i="96"/>
  <c r="H30" i="96"/>
  <c r="I30" i="96"/>
  <c r="J30" i="96"/>
  <c r="K30" i="96"/>
  <c r="L30" i="96"/>
  <c r="M30" i="96"/>
  <c r="N30" i="96"/>
  <c r="O30" i="96"/>
  <c r="P30" i="96"/>
  <c r="Q30" i="96"/>
  <c r="R30" i="96"/>
  <c r="S30" i="96"/>
  <c r="T30" i="96"/>
  <c r="U30" i="96"/>
  <c r="V30" i="96"/>
  <c r="W30" i="96"/>
  <c r="X30" i="96"/>
  <c r="Y30" i="96"/>
  <c r="Z30" i="96"/>
  <c r="AA30" i="96"/>
  <c r="AB30" i="96"/>
  <c r="AC30" i="96"/>
  <c r="AD30" i="96"/>
  <c r="AE30" i="96"/>
  <c r="AF30" i="96"/>
  <c r="AG30" i="96"/>
  <c r="C31" i="96"/>
  <c r="D31" i="96"/>
  <c r="E31" i="96"/>
  <c r="F31" i="96"/>
  <c r="G31" i="96"/>
  <c r="H31" i="96"/>
  <c r="I31" i="96"/>
  <c r="J31" i="96"/>
  <c r="K31" i="96"/>
  <c r="L31" i="96"/>
  <c r="M31" i="96"/>
  <c r="N31" i="96"/>
  <c r="O31" i="96"/>
  <c r="P31" i="96"/>
  <c r="Q31" i="96"/>
  <c r="R31" i="96"/>
  <c r="S31" i="96"/>
  <c r="T31" i="96"/>
  <c r="U31" i="96"/>
  <c r="V31" i="96"/>
  <c r="W31" i="96"/>
  <c r="X31" i="96"/>
  <c r="Y31" i="96"/>
  <c r="Z31" i="96"/>
  <c r="AA31" i="96"/>
  <c r="AB31" i="96"/>
  <c r="AC31" i="96"/>
  <c r="AD31" i="96"/>
  <c r="AE31" i="96"/>
  <c r="AF31" i="96"/>
  <c r="AG31" i="96"/>
  <c r="C32" i="96"/>
  <c r="D32" i="96"/>
  <c r="E32" i="96"/>
  <c r="F32" i="96"/>
  <c r="G32" i="96"/>
  <c r="H32" i="96"/>
  <c r="I32" i="96"/>
  <c r="J32" i="96"/>
  <c r="K32" i="96"/>
  <c r="L32" i="96"/>
  <c r="M32" i="96"/>
  <c r="N32" i="96"/>
  <c r="O32" i="96"/>
  <c r="P32" i="96"/>
  <c r="Q32" i="96"/>
  <c r="R32" i="96"/>
  <c r="S32" i="96"/>
  <c r="T32" i="96"/>
  <c r="U32" i="96"/>
  <c r="V32" i="96"/>
  <c r="W32" i="96"/>
  <c r="X32" i="96"/>
  <c r="Y32" i="96"/>
  <c r="Z32" i="96"/>
  <c r="AA32" i="96"/>
  <c r="AB32" i="96"/>
  <c r="AC32" i="96"/>
  <c r="AD32" i="96"/>
  <c r="AE32" i="96"/>
  <c r="AF32" i="96"/>
  <c r="AG32" i="96"/>
  <c r="C33" i="96"/>
  <c r="D33" i="96"/>
  <c r="E33" i="96"/>
  <c r="F33" i="96"/>
  <c r="G33" i="96"/>
  <c r="H33" i="96"/>
  <c r="I33" i="96"/>
  <c r="J33" i="96"/>
  <c r="K33" i="96"/>
  <c r="L33" i="96"/>
  <c r="M33" i="96"/>
  <c r="N33" i="96"/>
  <c r="O33" i="96"/>
  <c r="P33" i="96"/>
  <c r="Q33" i="96"/>
  <c r="R33" i="96"/>
  <c r="S33" i="96"/>
  <c r="T33" i="96"/>
  <c r="U33" i="96"/>
  <c r="V33" i="96"/>
  <c r="W33" i="96"/>
  <c r="X33" i="96"/>
  <c r="Y33" i="96"/>
  <c r="Z33" i="96"/>
  <c r="AA33" i="96"/>
  <c r="AB33" i="96"/>
  <c r="AC33" i="96"/>
  <c r="AD33" i="96"/>
  <c r="AE33" i="96"/>
  <c r="AF33" i="96"/>
  <c r="AG33" i="96"/>
  <c r="C34" i="96"/>
  <c r="D34" i="96"/>
  <c r="E34" i="96"/>
  <c r="F34" i="96"/>
  <c r="G34" i="96"/>
  <c r="H34" i="96"/>
  <c r="I34" i="96"/>
  <c r="J34" i="96"/>
  <c r="K34" i="96"/>
  <c r="L34" i="96"/>
  <c r="M34" i="96"/>
  <c r="N34" i="96"/>
  <c r="O34" i="96"/>
  <c r="P34" i="96"/>
  <c r="Q34" i="96"/>
  <c r="R34" i="96"/>
  <c r="S34" i="96"/>
  <c r="T34" i="96"/>
  <c r="U34" i="96"/>
  <c r="V34" i="96"/>
  <c r="W34" i="96"/>
  <c r="X34" i="96"/>
  <c r="Y34" i="96"/>
  <c r="Z34" i="96"/>
  <c r="AA34" i="96"/>
  <c r="AB34" i="96"/>
  <c r="AC34" i="96"/>
  <c r="AD34" i="96"/>
  <c r="AE34" i="96"/>
  <c r="AF34" i="96"/>
  <c r="AG34" i="96"/>
  <c r="C35" i="96"/>
  <c r="D35" i="96"/>
  <c r="E35" i="96"/>
  <c r="F35" i="96"/>
  <c r="G35" i="96"/>
  <c r="H35" i="96"/>
  <c r="I35" i="96"/>
  <c r="J35" i="96"/>
  <c r="K35" i="96"/>
  <c r="L35" i="96"/>
  <c r="M35" i="96"/>
  <c r="N35" i="96"/>
  <c r="O35" i="96"/>
  <c r="P35" i="96"/>
  <c r="Q35" i="96"/>
  <c r="R35" i="96"/>
  <c r="S35" i="96"/>
  <c r="T35" i="96"/>
  <c r="U35" i="96"/>
  <c r="V35" i="96"/>
  <c r="W35" i="96"/>
  <c r="X35" i="96"/>
  <c r="Y35" i="96"/>
  <c r="Z35" i="96"/>
  <c r="AA35" i="96"/>
  <c r="AB35" i="96"/>
  <c r="AC35" i="96"/>
  <c r="AD35" i="96"/>
  <c r="AE35" i="96"/>
  <c r="AF35" i="96"/>
  <c r="AG35" i="96"/>
  <c r="C36" i="96"/>
  <c r="D36" i="96"/>
  <c r="E36" i="96"/>
  <c r="F36" i="96"/>
  <c r="G36" i="96"/>
  <c r="H36" i="96"/>
  <c r="I36" i="96"/>
  <c r="J36" i="96"/>
  <c r="K36" i="96"/>
  <c r="L36" i="96"/>
  <c r="M36" i="96"/>
  <c r="N36" i="96"/>
  <c r="O36" i="96"/>
  <c r="P36" i="96"/>
  <c r="Q36" i="96"/>
  <c r="R36" i="96"/>
  <c r="S36" i="96"/>
  <c r="T36" i="96"/>
  <c r="U36" i="96"/>
  <c r="V36" i="96"/>
  <c r="W36" i="96"/>
  <c r="X36" i="96"/>
  <c r="Y36" i="96"/>
  <c r="Z36" i="96"/>
  <c r="AA36" i="96"/>
  <c r="AB36" i="96"/>
  <c r="AC36" i="96"/>
  <c r="AD36" i="96"/>
  <c r="AE36" i="96"/>
  <c r="AF36" i="96"/>
  <c r="AG36" i="96"/>
  <c r="C37" i="96"/>
  <c r="D37" i="96"/>
  <c r="E37" i="96"/>
  <c r="F37" i="96"/>
  <c r="G37" i="96"/>
  <c r="H37" i="96"/>
  <c r="I37" i="96"/>
  <c r="J37" i="96"/>
  <c r="K37" i="96"/>
  <c r="L37" i="96"/>
  <c r="M37" i="96"/>
  <c r="N37" i="96"/>
  <c r="O37" i="96"/>
  <c r="P37" i="96"/>
  <c r="Q37" i="96"/>
  <c r="R37" i="96"/>
  <c r="S37" i="96"/>
  <c r="T37" i="96"/>
  <c r="U37" i="96"/>
  <c r="V37" i="96"/>
  <c r="W37" i="96"/>
  <c r="X37" i="96"/>
  <c r="Y37" i="96"/>
  <c r="Z37" i="96"/>
  <c r="AA37" i="96"/>
  <c r="AB37" i="96"/>
  <c r="AC37" i="96"/>
  <c r="AD37" i="96"/>
  <c r="AE37" i="96"/>
  <c r="AF37" i="96"/>
  <c r="AG37" i="96"/>
  <c r="C38" i="96"/>
  <c r="D38" i="96"/>
  <c r="E38" i="96"/>
  <c r="F38" i="96"/>
  <c r="G38" i="96"/>
  <c r="H38" i="96"/>
  <c r="I38" i="96"/>
  <c r="J38" i="96"/>
  <c r="K38" i="96"/>
  <c r="L38" i="96"/>
  <c r="M38" i="96"/>
  <c r="N38" i="96"/>
  <c r="O38" i="96"/>
  <c r="P38" i="96"/>
  <c r="Q38" i="96"/>
  <c r="R38" i="96"/>
  <c r="S38" i="96"/>
  <c r="T38" i="96"/>
  <c r="U38" i="96"/>
  <c r="V38" i="96"/>
  <c r="W38" i="96"/>
  <c r="X38" i="96"/>
  <c r="Y38" i="96"/>
  <c r="Z38" i="96"/>
  <c r="AA38" i="96"/>
  <c r="AB38" i="96"/>
  <c r="AC38" i="96"/>
  <c r="AD38" i="96"/>
  <c r="AE38" i="96"/>
  <c r="AF38" i="96"/>
  <c r="AG38" i="96"/>
  <c r="C39" i="96"/>
  <c r="D39" i="96"/>
  <c r="E39" i="96"/>
  <c r="F39" i="96"/>
  <c r="G39" i="96"/>
  <c r="H39" i="96"/>
  <c r="I39" i="96"/>
  <c r="J39" i="96"/>
  <c r="K39" i="96"/>
  <c r="L39" i="96"/>
  <c r="M39" i="96"/>
  <c r="N39" i="96"/>
  <c r="O39" i="96"/>
  <c r="P39" i="96"/>
  <c r="Q39" i="96"/>
  <c r="R39" i="96"/>
  <c r="S39" i="96"/>
  <c r="T39" i="96"/>
  <c r="U39" i="96"/>
  <c r="V39" i="96"/>
  <c r="W39" i="96"/>
  <c r="X39" i="96"/>
  <c r="Y39" i="96"/>
  <c r="Z39" i="96"/>
  <c r="AA39" i="96"/>
  <c r="AB39" i="96"/>
  <c r="AC39" i="96"/>
  <c r="AD39" i="96"/>
  <c r="AE39" i="96"/>
  <c r="AF39" i="96"/>
  <c r="AG39" i="96"/>
  <c r="C40" i="96"/>
  <c r="D40" i="96"/>
  <c r="E40" i="96"/>
  <c r="F40" i="96"/>
  <c r="G40" i="96"/>
  <c r="H40" i="96"/>
  <c r="I40" i="96"/>
  <c r="J40" i="96"/>
  <c r="K40" i="96"/>
  <c r="L40" i="96"/>
  <c r="M40" i="96"/>
  <c r="N40" i="96"/>
  <c r="O40" i="96"/>
  <c r="P40" i="96"/>
  <c r="Q40" i="96"/>
  <c r="R40" i="96"/>
  <c r="S40" i="96"/>
  <c r="T40" i="96"/>
  <c r="U40" i="96"/>
  <c r="V40" i="96"/>
  <c r="W40" i="96"/>
  <c r="X40" i="96"/>
  <c r="Y40" i="96"/>
  <c r="Z40" i="96"/>
  <c r="AA40" i="96"/>
  <c r="AB40" i="96"/>
  <c r="AC40" i="96"/>
  <c r="AD40" i="96"/>
  <c r="AE40" i="96"/>
  <c r="AF40" i="96"/>
  <c r="AG40" i="96"/>
  <c r="C41" i="96"/>
  <c r="D41" i="96"/>
  <c r="E41" i="96"/>
  <c r="F41" i="96"/>
  <c r="G41" i="96"/>
  <c r="H41" i="96"/>
  <c r="I41" i="96"/>
  <c r="J41" i="96"/>
  <c r="K41" i="96"/>
  <c r="L41" i="96"/>
  <c r="M41" i="96"/>
  <c r="N41" i="96"/>
  <c r="O41" i="96"/>
  <c r="P41" i="96"/>
  <c r="Q41" i="96"/>
  <c r="R41" i="96"/>
  <c r="S41" i="96"/>
  <c r="T41" i="96"/>
  <c r="U41" i="96"/>
  <c r="V41" i="96"/>
  <c r="W41" i="96"/>
  <c r="X41" i="96"/>
  <c r="Y41" i="96"/>
  <c r="Z41" i="96"/>
  <c r="AA41" i="96"/>
  <c r="AB41" i="96"/>
  <c r="AC41" i="96"/>
  <c r="AD41" i="96"/>
  <c r="AE41" i="96"/>
  <c r="AF41" i="96"/>
  <c r="AG41" i="96"/>
  <c r="C42" i="96"/>
  <c r="D42" i="96"/>
  <c r="E42" i="96"/>
  <c r="F42" i="96"/>
  <c r="G42" i="96"/>
  <c r="H42" i="96"/>
  <c r="I42" i="96"/>
  <c r="J42" i="96"/>
  <c r="K42" i="96"/>
  <c r="L42" i="96"/>
  <c r="M42" i="96"/>
  <c r="N42" i="96"/>
  <c r="O42" i="96"/>
  <c r="P42" i="96"/>
  <c r="Q42" i="96"/>
  <c r="R42" i="96"/>
  <c r="S42" i="96"/>
  <c r="T42" i="96"/>
  <c r="U42" i="96"/>
  <c r="V42" i="96"/>
  <c r="W42" i="96"/>
  <c r="X42" i="96"/>
  <c r="Y42" i="96"/>
  <c r="Z42" i="96"/>
  <c r="AA42" i="96"/>
  <c r="AB42" i="96"/>
  <c r="AC42" i="96"/>
  <c r="AD42" i="96"/>
  <c r="AE42" i="96"/>
  <c r="AF42" i="96"/>
  <c r="AG42" i="96"/>
  <c r="C43" i="96"/>
  <c r="D43" i="96"/>
  <c r="E43" i="96"/>
  <c r="F43" i="96"/>
  <c r="G43" i="96"/>
  <c r="H43" i="96"/>
  <c r="I43" i="96"/>
  <c r="J43" i="96"/>
  <c r="K43" i="96"/>
  <c r="L43" i="96"/>
  <c r="M43" i="96"/>
  <c r="N43" i="96"/>
  <c r="O43" i="96"/>
  <c r="P43" i="96"/>
  <c r="Q43" i="96"/>
  <c r="R43" i="96"/>
  <c r="S43" i="96"/>
  <c r="T43" i="96"/>
  <c r="U43" i="96"/>
  <c r="V43" i="96"/>
  <c r="W43" i="96"/>
  <c r="X43" i="96"/>
  <c r="Y43" i="96"/>
  <c r="Z43" i="96"/>
  <c r="AA43" i="96"/>
  <c r="AB43" i="96"/>
  <c r="AC43" i="96"/>
  <c r="AD43" i="96"/>
  <c r="AE43" i="96"/>
  <c r="AF43" i="96"/>
  <c r="AG43" i="96"/>
  <c r="C44" i="96"/>
  <c r="D44" i="96"/>
  <c r="E44" i="96"/>
  <c r="F44" i="96"/>
  <c r="G44" i="96"/>
  <c r="H44" i="96"/>
  <c r="I44" i="96"/>
  <c r="J44" i="96"/>
  <c r="K44" i="96"/>
  <c r="L44" i="96"/>
  <c r="M44" i="96"/>
  <c r="N44" i="96"/>
  <c r="O44" i="96"/>
  <c r="P44" i="96"/>
  <c r="Q44" i="96"/>
  <c r="R44" i="96"/>
  <c r="S44" i="96"/>
  <c r="T44" i="96"/>
  <c r="U44" i="96"/>
  <c r="V44" i="96"/>
  <c r="W44" i="96"/>
  <c r="X44" i="96"/>
  <c r="Y44" i="96"/>
  <c r="Z44" i="96"/>
  <c r="AA44" i="96"/>
  <c r="AB44" i="96"/>
  <c r="AC44" i="96"/>
  <c r="AD44" i="96"/>
  <c r="AE44" i="96"/>
  <c r="AF44" i="96"/>
  <c r="AG44" i="96"/>
  <c r="C45" i="96"/>
  <c r="D45" i="96"/>
  <c r="E45" i="96"/>
  <c r="F45" i="96"/>
  <c r="G45" i="96"/>
  <c r="H45" i="96"/>
  <c r="I45" i="96"/>
  <c r="J45" i="96"/>
  <c r="K45" i="96"/>
  <c r="L45" i="96"/>
  <c r="M45" i="96"/>
  <c r="N45" i="96"/>
  <c r="O45" i="96"/>
  <c r="P45" i="96"/>
  <c r="Q45" i="96"/>
  <c r="R45" i="96"/>
  <c r="S45" i="96"/>
  <c r="T45" i="96"/>
  <c r="U45" i="96"/>
  <c r="V45" i="96"/>
  <c r="W45" i="96"/>
  <c r="X45" i="96"/>
  <c r="Y45" i="96"/>
  <c r="Z45" i="96"/>
  <c r="AA45" i="96"/>
  <c r="AB45" i="96"/>
  <c r="AC45" i="96"/>
  <c r="AD45" i="96"/>
  <c r="AE45" i="96"/>
  <c r="AF45" i="96"/>
  <c r="AG45" i="96"/>
  <c r="C46" i="96"/>
  <c r="D46" i="96"/>
  <c r="E46" i="96"/>
  <c r="F46" i="96"/>
  <c r="G46" i="96"/>
  <c r="H46" i="96"/>
  <c r="I46" i="96"/>
  <c r="J46" i="96"/>
  <c r="K46" i="96"/>
  <c r="L46" i="96"/>
  <c r="M46" i="96"/>
  <c r="N46" i="96"/>
  <c r="O46" i="96"/>
  <c r="P46" i="96"/>
  <c r="Q46" i="96"/>
  <c r="R46" i="96"/>
  <c r="S46" i="96"/>
  <c r="T46" i="96"/>
  <c r="U46" i="96"/>
  <c r="V46" i="96"/>
  <c r="W46" i="96"/>
  <c r="X46" i="96"/>
  <c r="Y46" i="96"/>
  <c r="Z46" i="96"/>
  <c r="AA46" i="96"/>
  <c r="AB46" i="96"/>
  <c r="AC46" i="96"/>
  <c r="AD46" i="96"/>
  <c r="AE46" i="96"/>
  <c r="AF46" i="96"/>
  <c r="AG46" i="96"/>
  <c r="C47" i="96"/>
  <c r="D47" i="96"/>
  <c r="E47" i="96"/>
  <c r="F47" i="96"/>
  <c r="G47" i="96"/>
  <c r="H47" i="96"/>
  <c r="I47" i="96"/>
  <c r="J47" i="96"/>
  <c r="K47" i="96"/>
  <c r="L47" i="96"/>
  <c r="M47" i="96"/>
  <c r="N47" i="96"/>
  <c r="O47" i="96"/>
  <c r="P47" i="96"/>
  <c r="Q47" i="96"/>
  <c r="R47" i="96"/>
  <c r="S47" i="96"/>
  <c r="T47" i="96"/>
  <c r="U47" i="96"/>
  <c r="V47" i="96"/>
  <c r="W47" i="96"/>
  <c r="X47" i="96"/>
  <c r="Y47" i="96"/>
  <c r="Z47" i="96"/>
  <c r="AA47" i="96"/>
  <c r="AB47" i="96"/>
  <c r="AC47" i="96"/>
  <c r="AD47" i="96"/>
  <c r="AE47" i="96"/>
  <c r="AF47" i="96"/>
  <c r="AG47" i="96"/>
  <c r="C48" i="96"/>
  <c r="D48" i="96"/>
  <c r="E48" i="96"/>
  <c r="F48" i="96"/>
  <c r="G48" i="96"/>
  <c r="H48" i="96"/>
  <c r="I48" i="96"/>
  <c r="J48" i="96"/>
  <c r="K48" i="96"/>
  <c r="L48" i="96"/>
  <c r="M48" i="96"/>
  <c r="N48" i="96"/>
  <c r="O48" i="96"/>
  <c r="P48" i="96"/>
  <c r="Q48" i="96"/>
  <c r="R48" i="96"/>
  <c r="S48" i="96"/>
  <c r="T48" i="96"/>
  <c r="U48" i="96"/>
  <c r="V48" i="96"/>
  <c r="W48" i="96"/>
  <c r="X48" i="96"/>
  <c r="Y48" i="96"/>
  <c r="Z48" i="96"/>
  <c r="AA48" i="96"/>
  <c r="AB48" i="96"/>
  <c r="AC48" i="96"/>
  <c r="AD48" i="96"/>
  <c r="AE48" i="96"/>
  <c r="AF48" i="96"/>
  <c r="AG48" i="96"/>
  <c r="C49" i="96"/>
  <c r="D49" i="96"/>
  <c r="E49" i="96"/>
  <c r="F49" i="96"/>
  <c r="G49" i="96"/>
  <c r="H49" i="96"/>
  <c r="I49" i="96"/>
  <c r="J49" i="96"/>
  <c r="K49" i="96"/>
  <c r="L49" i="96"/>
  <c r="M49" i="96"/>
  <c r="N49" i="96"/>
  <c r="O49" i="96"/>
  <c r="P49" i="96"/>
  <c r="Q49" i="96"/>
  <c r="R49" i="96"/>
  <c r="S49" i="96"/>
  <c r="T49" i="96"/>
  <c r="U49" i="96"/>
  <c r="V49" i="96"/>
  <c r="W49" i="96"/>
  <c r="X49" i="96"/>
  <c r="Y49" i="96"/>
  <c r="Z49" i="96"/>
  <c r="AA49" i="96"/>
  <c r="AB49" i="96"/>
  <c r="AC49" i="96"/>
  <c r="AD49" i="96"/>
  <c r="AE49" i="96"/>
  <c r="AF49" i="96"/>
  <c r="AG49" i="96"/>
  <c r="C50" i="96"/>
  <c r="D50" i="96"/>
  <c r="E50" i="96"/>
  <c r="F50" i="96"/>
  <c r="G50" i="96"/>
  <c r="H50" i="96"/>
  <c r="I50" i="96"/>
  <c r="J50" i="96"/>
  <c r="K50" i="96"/>
  <c r="L50" i="96"/>
  <c r="M50" i="96"/>
  <c r="N50" i="96"/>
  <c r="O50" i="96"/>
  <c r="P50" i="96"/>
  <c r="Q50" i="96"/>
  <c r="R50" i="96"/>
  <c r="S50" i="96"/>
  <c r="T50" i="96"/>
  <c r="U50" i="96"/>
  <c r="V50" i="96"/>
  <c r="W50" i="96"/>
  <c r="X50" i="96"/>
  <c r="Y50" i="96"/>
  <c r="Z50" i="96"/>
  <c r="AA50" i="96"/>
  <c r="AB50" i="96"/>
  <c r="AC50" i="96"/>
  <c r="AD50" i="96"/>
  <c r="AE50" i="96"/>
  <c r="AF50" i="96"/>
  <c r="AG50" i="96"/>
  <c r="C51" i="96"/>
  <c r="D51" i="96"/>
  <c r="E51" i="96"/>
  <c r="F51" i="96"/>
  <c r="G51" i="96"/>
  <c r="H51" i="96"/>
  <c r="I51" i="96"/>
  <c r="J51" i="96"/>
  <c r="K51" i="96"/>
  <c r="L51" i="96"/>
  <c r="M51" i="96"/>
  <c r="N51" i="96"/>
  <c r="O51" i="96"/>
  <c r="P51" i="96"/>
  <c r="Q51" i="96"/>
  <c r="R51" i="96"/>
  <c r="S51" i="96"/>
  <c r="T51" i="96"/>
  <c r="U51" i="96"/>
  <c r="V51" i="96"/>
  <c r="W51" i="96"/>
  <c r="X51" i="96"/>
  <c r="Y51" i="96"/>
  <c r="Z51" i="96"/>
  <c r="AA51" i="96"/>
  <c r="AB51" i="96"/>
  <c r="AC51" i="96"/>
  <c r="AD51" i="96"/>
  <c r="AE51" i="96"/>
  <c r="AF51" i="96"/>
  <c r="AG51" i="96"/>
  <c r="C52" i="96"/>
  <c r="D52" i="96"/>
  <c r="E52" i="96"/>
  <c r="F52" i="96"/>
  <c r="G52" i="96"/>
  <c r="H52" i="96"/>
  <c r="I52" i="96"/>
  <c r="J52" i="96"/>
  <c r="K52" i="96"/>
  <c r="L52" i="96"/>
  <c r="M52" i="96"/>
  <c r="N52" i="96"/>
  <c r="O52" i="96"/>
  <c r="P52" i="96"/>
  <c r="Q52" i="96"/>
  <c r="R52" i="96"/>
  <c r="S52" i="96"/>
  <c r="T52" i="96"/>
  <c r="U52" i="96"/>
  <c r="V52" i="96"/>
  <c r="W52" i="96"/>
  <c r="X52" i="96"/>
  <c r="Y52" i="96"/>
  <c r="Z52" i="96"/>
  <c r="AA52" i="96"/>
  <c r="AB52" i="96"/>
  <c r="AC52" i="96"/>
  <c r="AD52" i="96"/>
  <c r="AE52" i="96"/>
  <c r="AF52" i="96"/>
  <c r="AG52" i="96"/>
  <c r="C53" i="96"/>
  <c r="D53" i="96"/>
  <c r="E53" i="96"/>
  <c r="F53" i="96"/>
  <c r="G53" i="96"/>
  <c r="H53" i="96"/>
  <c r="I53" i="96"/>
  <c r="J53" i="96"/>
  <c r="K53" i="96"/>
  <c r="L53" i="96"/>
  <c r="M53" i="96"/>
  <c r="N53" i="96"/>
  <c r="O53" i="96"/>
  <c r="P53" i="96"/>
  <c r="Q53" i="96"/>
  <c r="R53" i="96"/>
  <c r="S53" i="96"/>
  <c r="T53" i="96"/>
  <c r="U53" i="96"/>
  <c r="V53" i="96"/>
  <c r="W53" i="96"/>
  <c r="X53" i="96"/>
  <c r="Y53" i="96"/>
  <c r="Z53" i="96"/>
  <c r="AA53" i="96"/>
  <c r="AB53" i="96"/>
  <c r="AC53" i="96"/>
  <c r="AD53" i="96"/>
  <c r="AE53" i="96"/>
  <c r="AF53" i="96"/>
  <c r="AG53" i="96"/>
  <c r="C54" i="96"/>
  <c r="D54" i="96"/>
  <c r="E54" i="96"/>
  <c r="F54" i="96"/>
  <c r="G54" i="96"/>
  <c r="H54" i="96"/>
  <c r="I54" i="96"/>
  <c r="J54" i="96"/>
  <c r="K54" i="96"/>
  <c r="L54" i="96"/>
  <c r="M54" i="96"/>
  <c r="N54" i="96"/>
  <c r="O54" i="96"/>
  <c r="P54" i="96"/>
  <c r="Q54" i="96"/>
  <c r="R54" i="96"/>
  <c r="S54" i="96"/>
  <c r="T54" i="96"/>
  <c r="U54" i="96"/>
  <c r="V54" i="96"/>
  <c r="W54" i="96"/>
  <c r="X54" i="96"/>
  <c r="Y54" i="96"/>
  <c r="Z54" i="96"/>
  <c r="AA54" i="96"/>
  <c r="AB54" i="96"/>
  <c r="AC54" i="96"/>
  <c r="AD54" i="96"/>
  <c r="AE54" i="96"/>
  <c r="AF54" i="96"/>
  <c r="AG54" i="96"/>
  <c r="C55" i="96"/>
  <c r="D55" i="96"/>
  <c r="E55" i="96"/>
  <c r="F55" i="96"/>
  <c r="G55" i="96"/>
  <c r="H55" i="96"/>
  <c r="I55" i="96"/>
  <c r="J55" i="96"/>
  <c r="K55" i="96"/>
  <c r="L55" i="96"/>
  <c r="M55" i="96"/>
  <c r="N55" i="96"/>
  <c r="O55" i="96"/>
  <c r="P55" i="96"/>
  <c r="Q55" i="96"/>
  <c r="R55" i="96"/>
  <c r="S55" i="96"/>
  <c r="T55" i="96"/>
  <c r="U55" i="96"/>
  <c r="V55" i="96"/>
  <c r="W55" i="96"/>
  <c r="X55" i="96"/>
  <c r="Y55" i="96"/>
  <c r="Z55" i="96"/>
  <c r="AA55" i="96"/>
  <c r="AB55" i="96"/>
  <c r="AC55" i="96"/>
  <c r="AD55" i="96"/>
  <c r="AE55" i="96"/>
  <c r="AF55" i="96"/>
  <c r="AG55" i="96"/>
  <c r="C56" i="96"/>
  <c r="D56" i="96"/>
  <c r="E56" i="96"/>
  <c r="F56" i="96"/>
  <c r="G56" i="96"/>
  <c r="H56" i="96"/>
  <c r="I56" i="96"/>
  <c r="J56" i="96"/>
  <c r="K56" i="96"/>
  <c r="L56" i="96"/>
  <c r="M56" i="96"/>
  <c r="N56" i="96"/>
  <c r="O56" i="96"/>
  <c r="P56" i="96"/>
  <c r="Q56" i="96"/>
  <c r="R56" i="96"/>
  <c r="S56" i="96"/>
  <c r="T56" i="96"/>
  <c r="U56" i="96"/>
  <c r="V56" i="96"/>
  <c r="W56" i="96"/>
  <c r="X56" i="96"/>
  <c r="Y56" i="96"/>
  <c r="Z56" i="96"/>
  <c r="AA56" i="96"/>
  <c r="AB56" i="96"/>
  <c r="AC56" i="96"/>
  <c r="AD56" i="96"/>
  <c r="AE56" i="96"/>
  <c r="AF56" i="96"/>
  <c r="AG56" i="96"/>
  <c r="C57" i="96"/>
  <c r="D57" i="96"/>
  <c r="E57" i="96"/>
  <c r="F57" i="96"/>
  <c r="G57" i="96"/>
  <c r="H57" i="96"/>
  <c r="I57" i="96"/>
  <c r="J57" i="96"/>
  <c r="K57" i="96"/>
  <c r="L57" i="96"/>
  <c r="M57" i="96"/>
  <c r="N57" i="96"/>
  <c r="O57" i="96"/>
  <c r="P57" i="96"/>
  <c r="Q57" i="96"/>
  <c r="R57" i="96"/>
  <c r="S57" i="96"/>
  <c r="T57" i="96"/>
  <c r="U57" i="96"/>
  <c r="V57" i="96"/>
  <c r="W57" i="96"/>
  <c r="X57" i="96"/>
  <c r="Y57" i="96"/>
  <c r="Z57" i="96"/>
  <c r="AA57" i="96"/>
  <c r="AB57" i="96"/>
  <c r="AC57" i="96"/>
  <c r="AD57" i="96"/>
  <c r="AE57" i="96"/>
  <c r="AF57" i="96"/>
  <c r="AG57" i="96"/>
  <c r="C58" i="96"/>
  <c r="D58" i="96"/>
  <c r="E58" i="96"/>
  <c r="F58" i="96"/>
  <c r="G58" i="96"/>
  <c r="H58" i="96"/>
  <c r="I58" i="96"/>
  <c r="J58" i="96"/>
  <c r="K58" i="96"/>
  <c r="L58" i="96"/>
  <c r="M58" i="96"/>
  <c r="N58" i="96"/>
  <c r="O58" i="96"/>
  <c r="P58" i="96"/>
  <c r="Q58" i="96"/>
  <c r="R58" i="96"/>
  <c r="S58" i="96"/>
  <c r="T58" i="96"/>
  <c r="U58" i="96"/>
  <c r="V58" i="96"/>
  <c r="W58" i="96"/>
  <c r="X58" i="96"/>
  <c r="Y58" i="96"/>
  <c r="Z58" i="96"/>
  <c r="AA58" i="96"/>
  <c r="AB58" i="96"/>
  <c r="AC58" i="96"/>
  <c r="AD58" i="96"/>
  <c r="AE58" i="96"/>
  <c r="AF58" i="96"/>
  <c r="AG58" i="96"/>
  <c r="C59" i="96"/>
  <c r="D59" i="96"/>
  <c r="E59" i="96"/>
  <c r="F59" i="96"/>
  <c r="G59" i="96"/>
  <c r="H59" i="96"/>
  <c r="I59" i="96"/>
  <c r="J59" i="96"/>
  <c r="K59" i="96"/>
  <c r="L59" i="96"/>
  <c r="M59" i="96"/>
  <c r="N59" i="96"/>
  <c r="O59" i="96"/>
  <c r="P59" i="96"/>
  <c r="Q59" i="96"/>
  <c r="R59" i="96"/>
  <c r="S59" i="96"/>
  <c r="T59" i="96"/>
  <c r="U59" i="96"/>
  <c r="V59" i="96"/>
  <c r="W59" i="96"/>
  <c r="X59" i="96"/>
  <c r="Y59" i="96"/>
  <c r="Z59" i="96"/>
  <c r="AA59" i="96"/>
  <c r="AB59" i="96"/>
  <c r="AC59" i="96"/>
  <c r="AD59" i="96"/>
  <c r="AE59" i="96"/>
  <c r="AF59" i="96"/>
  <c r="AG59" i="96"/>
  <c r="C60" i="96"/>
  <c r="D60" i="96"/>
  <c r="E60" i="96"/>
  <c r="F60" i="96"/>
  <c r="G60" i="96"/>
  <c r="H60" i="96"/>
  <c r="I60" i="96"/>
  <c r="J60" i="96"/>
  <c r="K60" i="96"/>
  <c r="L60" i="96"/>
  <c r="M60" i="96"/>
  <c r="N60" i="96"/>
  <c r="O60" i="96"/>
  <c r="P60" i="96"/>
  <c r="Q60" i="96"/>
  <c r="R60" i="96"/>
  <c r="S60" i="96"/>
  <c r="T60" i="96"/>
  <c r="U60" i="96"/>
  <c r="V60" i="96"/>
  <c r="W60" i="96"/>
  <c r="X60" i="96"/>
  <c r="Y60" i="96"/>
  <c r="Z60" i="96"/>
  <c r="AA60" i="96"/>
  <c r="AB60" i="96"/>
  <c r="AC60" i="96"/>
  <c r="AD60" i="96"/>
  <c r="AE60" i="96"/>
  <c r="AF60" i="96"/>
  <c r="AG60" i="96"/>
  <c r="C61" i="96"/>
  <c r="D61" i="96"/>
  <c r="E61" i="96"/>
  <c r="F61" i="96"/>
  <c r="G61" i="96"/>
  <c r="H61" i="96"/>
  <c r="I61" i="96"/>
  <c r="J61" i="96"/>
  <c r="K61" i="96"/>
  <c r="L61" i="96"/>
  <c r="M61" i="96"/>
  <c r="N61" i="96"/>
  <c r="O61" i="96"/>
  <c r="P61" i="96"/>
  <c r="Q61" i="96"/>
  <c r="R61" i="96"/>
  <c r="S61" i="96"/>
  <c r="T61" i="96"/>
  <c r="U61" i="96"/>
  <c r="V61" i="96"/>
  <c r="W61" i="96"/>
  <c r="X61" i="96"/>
  <c r="Y61" i="96"/>
  <c r="Z61" i="96"/>
  <c r="AA61" i="96"/>
  <c r="AB61" i="96"/>
  <c r="AC61" i="96"/>
  <c r="AD61" i="96"/>
  <c r="AE61" i="96"/>
  <c r="AF61" i="96"/>
  <c r="AG61" i="96"/>
  <c r="C62" i="96"/>
  <c r="D62" i="96"/>
  <c r="E62" i="96"/>
  <c r="F62" i="96"/>
  <c r="G62" i="96"/>
  <c r="H62" i="96"/>
  <c r="I62" i="96"/>
  <c r="J62" i="96"/>
  <c r="K62" i="96"/>
  <c r="L62" i="96"/>
  <c r="M62" i="96"/>
  <c r="N62" i="96"/>
  <c r="O62" i="96"/>
  <c r="P62" i="96"/>
  <c r="Q62" i="96"/>
  <c r="R62" i="96"/>
  <c r="S62" i="96"/>
  <c r="T62" i="96"/>
  <c r="U62" i="96"/>
  <c r="V62" i="96"/>
  <c r="W62" i="96"/>
  <c r="X62" i="96"/>
  <c r="Y62" i="96"/>
  <c r="Z62" i="96"/>
  <c r="AA62" i="96"/>
  <c r="AB62" i="96"/>
  <c r="AC62" i="96"/>
  <c r="AD62" i="96"/>
  <c r="AE62" i="96"/>
  <c r="AF62" i="96"/>
  <c r="AG62" i="96"/>
  <c r="C63" i="96"/>
  <c r="D63" i="96"/>
  <c r="E63" i="96"/>
  <c r="F63" i="96"/>
  <c r="G63" i="96"/>
  <c r="H63" i="96"/>
  <c r="I63" i="96"/>
  <c r="J63" i="96"/>
  <c r="K63" i="96"/>
  <c r="L63" i="96"/>
  <c r="M63" i="96"/>
  <c r="N63" i="96"/>
  <c r="O63" i="96"/>
  <c r="P63" i="96"/>
  <c r="Q63" i="96"/>
  <c r="R63" i="96"/>
  <c r="S63" i="96"/>
  <c r="T63" i="96"/>
  <c r="U63" i="96"/>
  <c r="V63" i="96"/>
  <c r="W63" i="96"/>
  <c r="X63" i="96"/>
  <c r="Y63" i="96"/>
  <c r="Z63" i="96"/>
  <c r="AA63" i="96"/>
  <c r="AB63" i="96"/>
  <c r="AC63" i="96"/>
  <c r="AD63" i="96"/>
  <c r="AE63" i="96"/>
  <c r="AF63" i="96"/>
  <c r="AG63" i="96"/>
  <c r="C64" i="96"/>
  <c r="D64" i="96"/>
  <c r="E64" i="96"/>
  <c r="F64" i="96"/>
  <c r="G64" i="96"/>
  <c r="H64" i="96"/>
  <c r="I64" i="96"/>
  <c r="J64" i="96"/>
  <c r="K64" i="96"/>
  <c r="L64" i="96"/>
  <c r="M64" i="96"/>
  <c r="N64" i="96"/>
  <c r="O64" i="96"/>
  <c r="P64" i="96"/>
  <c r="Q64" i="96"/>
  <c r="R64" i="96"/>
  <c r="S64" i="96"/>
  <c r="T64" i="96"/>
  <c r="U64" i="96"/>
  <c r="V64" i="96"/>
  <c r="W64" i="96"/>
  <c r="X64" i="96"/>
  <c r="Y64" i="96"/>
  <c r="Z64" i="96"/>
  <c r="AA64" i="96"/>
  <c r="AB64" i="96"/>
  <c r="AC64" i="96"/>
  <c r="AD64" i="96"/>
  <c r="AE64" i="96"/>
  <c r="AF64" i="96"/>
  <c r="AG64" i="96"/>
  <c r="C65" i="96"/>
  <c r="D65" i="96"/>
  <c r="E65" i="96"/>
  <c r="F65" i="96"/>
  <c r="G65" i="96"/>
  <c r="H65" i="96"/>
  <c r="I65" i="96"/>
  <c r="J65" i="96"/>
  <c r="K65" i="96"/>
  <c r="L65" i="96"/>
  <c r="M65" i="96"/>
  <c r="N65" i="96"/>
  <c r="O65" i="96"/>
  <c r="P65" i="96"/>
  <c r="Q65" i="96"/>
  <c r="R65" i="96"/>
  <c r="S65" i="96"/>
  <c r="T65" i="96"/>
  <c r="U65" i="96"/>
  <c r="V65" i="96"/>
  <c r="W65" i="96"/>
  <c r="X65" i="96"/>
  <c r="Y65" i="96"/>
  <c r="Z65" i="96"/>
  <c r="AA65" i="96"/>
  <c r="AB65" i="96"/>
  <c r="AC65" i="96"/>
  <c r="AD65" i="96"/>
  <c r="AE65" i="96"/>
  <c r="AF65" i="96"/>
  <c r="AG65" i="96"/>
  <c r="C66" i="96"/>
  <c r="D66" i="96"/>
  <c r="E66" i="96"/>
  <c r="F66" i="96"/>
  <c r="G66" i="96"/>
  <c r="H66" i="96"/>
  <c r="I66" i="96"/>
  <c r="J66" i="96"/>
  <c r="K66" i="96"/>
  <c r="L66" i="96"/>
  <c r="M66" i="96"/>
  <c r="N66" i="96"/>
  <c r="O66" i="96"/>
  <c r="P66" i="96"/>
  <c r="Q66" i="96"/>
  <c r="R66" i="96"/>
  <c r="S66" i="96"/>
  <c r="T66" i="96"/>
  <c r="U66" i="96"/>
  <c r="V66" i="96"/>
  <c r="W66" i="96"/>
  <c r="X66" i="96"/>
  <c r="Y66" i="96"/>
  <c r="Z66" i="96"/>
  <c r="AA66" i="96"/>
  <c r="AB66" i="96"/>
  <c r="AC66" i="96"/>
  <c r="AD66" i="96"/>
  <c r="AE66" i="96"/>
  <c r="AF66" i="96"/>
  <c r="AG66" i="96"/>
  <c r="C67" i="96"/>
  <c r="D67" i="96"/>
  <c r="E67" i="96"/>
  <c r="F67" i="96"/>
  <c r="G67" i="96"/>
  <c r="H67" i="96"/>
  <c r="I67" i="96"/>
  <c r="J67" i="96"/>
  <c r="K67" i="96"/>
  <c r="L67" i="96"/>
  <c r="M67" i="96"/>
  <c r="N67" i="96"/>
  <c r="O67" i="96"/>
  <c r="P67" i="96"/>
  <c r="Q67" i="96"/>
  <c r="R67" i="96"/>
  <c r="S67" i="96"/>
  <c r="T67" i="96"/>
  <c r="U67" i="96"/>
  <c r="V67" i="96"/>
  <c r="W67" i="96"/>
  <c r="X67" i="96"/>
  <c r="Y67" i="96"/>
  <c r="Z67" i="96"/>
  <c r="AA67" i="96"/>
  <c r="AB67" i="96"/>
  <c r="AC67" i="96"/>
  <c r="AD67" i="96"/>
  <c r="AE67" i="96"/>
  <c r="AF67" i="96"/>
  <c r="AG67" i="96"/>
  <c r="C68" i="96"/>
  <c r="D68" i="96"/>
  <c r="E68" i="96"/>
  <c r="F68" i="96"/>
  <c r="G68" i="96"/>
  <c r="H68" i="96"/>
  <c r="I68" i="96"/>
  <c r="J68" i="96"/>
  <c r="K68" i="96"/>
  <c r="L68" i="96"/>
  <c r="M68" i="96"/>
  <c r="N68" i="96"/>
  <c r="O68" i="96"/>
  <c r="P68" i="96"/>
  <c r="Q68" i="96"/>
  <c r="R68" i="96"/>
  <c r="S68" i="96"/>
  <c r="T68" i="96"/>
  <c r="U68" i="96"/>
  <c r="V68" i="96"/>
  <c r="W68" i="96"/>
  <c r="X68" i="96"/>
  <c r="Y68" i="96"/>
  <c r="Z68" i="96"/>
  <c r="AA68" i="96"/>
  <c r="AB68" i="96"/>
  <c r="AC68" i="96"/>
  <c r="AD68" i="96"/>
  <c r="AE68" i="96"/>
  <c r="AF68" i="96"/>
  <c r="AG68" i="96"/>
  <c r="C69" i="96"/>
  <c r="D69" i="96"/>
  <c r="E69" i="96"/>
  <c r="F69" i="96"/>
  <c r="G69" i="96"/>
  <c r="H69" i="96"/>
  <c r="I69" i="96"/>
  <c r="J69" i="96"/>
  <c r="K69" i="96"/>
  <c r="L69" i="96"/>
  <c r="M69" i="96"/>
  <c r="N69" i="96"/>
  <c r="O69" i="96"/>
  <c r="P69" i="96"/>
  <c r="Q69" i="96"/>
  <c r="R69" i="96"/>
  <c r="S69" i="96"/>
  <c r="T69" i="96"/>
  <c r="U69" i="96"/>
  <c r="V69" i="96"/>
  <c r="W69" i="96"/>
  <c r="X69" i="96"/>
  <c r="Y69" i="96"/>
  <c r="Z69" i="96"/>
  <c r="AA69" i="96"/>
  <c r="AB69" i="96"/>
  <c r="AC69" i="96"/>
  <c r="AD69" i="96"/>
  <c r="AE69" i="96"/>
  <c r="AF69" i="96"/>
  <c r="AG69" i="96"/>
  <c r="C70" i="96"/>
  <c r="D70" i="96"/>
  <c r="E70" i="96"/>
  <c r="F70" i="96"/>
  <c r="G70" i="96"/>
  <c r="H70" i="96"/>
  <c r="I70" i="96"/>
  <c r="J70" i="96"/>
  <c r="K70" i="96"/>
  <c r="L70" i="96"/>
  <c r="M70" i="96"/>
  <c r="N70" i="96"/>
  <c r="O70" i="96"/>
  <c r="P70" i="96"/>
  <c r="Q70" i="96"/>
  <c r="R70" i="96"/>
  <c r="S70" i="96"/>
  <c r="T70" i="96"/>
  <c r="U70" i="96"/>
  <c r="V70" i="96"/>
  <c r="W70" i="96"/>
  <c r="X70" i="96"/>
  <c r="Y70" i="96"/>
  <c r="Z70" i="96"/>
  <c r="AA70" i="96"/>
  <c r="AB70" i="96"/>
  <c r="AC70" i="96"/>
  <c r="AD70" i="96"/>
  <c r="AE70" i="96"/>
  <c r="AF70" i="96"/>
  <c r="AG70" i="96"/>
  <c r="C71" i="96"/>
  <c r="D71" i="96"/>
  <c r="E71" i="96"/>
  <c r="F71" i="96"/>
  <c r="G71" i="96"/>
  <c r="H71" i="96"/>
  <c r="I71" i="96"/>
  <c r="J71" i="96"/>
  <c r="K71" i="96"/>
  <c r="L71" i="96"/>
  <c r="M71" i="96"/>
  <c r="N71" i="96"/>
  <c r="O71" i="96"/>
  <c r="P71" i="96"/>
  <c r="Q71" i="96"/>
  <c r="R71" i="96"/>
  <c r="S71" i="96"/>
  <c r="T71" i="96"/>
  <c r="U71" i="96"/>
  <c r="V71" i="96"/>
  <c r="W71" i="96"/>
  <c r="X71" i="96"/>
  <c r="Y71" i="96"/>
  <c r="Z71" i="96"/>
  <c r="AA71" i="96"/>
  <c r="AB71" i="96"/>
  <c r="AC71" i="96"/>
  <c r="AD71" i="96"/>
  <c r="AE71" i="96"/>
  <c r="AF71" i="96"/>
  <c r="AG71" i="96"/>
  <c r="C72" i="96"/>
  <c r="D72" i="96"/>
  <c r="E72" i="96"/>
  <c r="F72" i="96"/>
  <c r="G72" i="96"/>
  <c r="H72" i="96"/>
  <c r="I72" i="96"/>
  <c r="J72" i="96"/>
  <c r="K72" i="96"/>
  <c r="L72" i="96"/>
  <c r="M72" i="96"/>
  <c r="N72" i="96"/>
  <c r="O72" i="96"/>
  <c r="P72" i="96"/>
  <c r="Q72" i="96"/>
  <c r="R72" i="96"/>
  <c r="S72" i="96"/>
  <c r="T72" i="96"/>
  <c r="U72" i="96"/>
  <c r="V72" i="96"/>
  <c r="W72" i="96"/>
  <c r="X72" i="96"/>
  <c r="Y72" i="96"/>
  <c r="Z72" i="96"/>
  <c r="AA72" i="96"/>
  <c r="AB72" i="96"/>
  <c r="AC72" i="96"/>
  <c r="AD72" i="96"/>
  <c r="AE72" i="96"/>
  <c r="AF72" i="96"/>
  <c r="AG72" i="96"/>
  <c r="C73" i="96"/>
  <c r="D73" i="96"/>
  <c r="E73" i="96"/>
  <c r="F73" i="96"/>
  <c r="G73" i="96"/>
  <c r="H73" i="96"/>
  <c r="I73" i="96"/>
  <c r="J73" i="96"/>
  <c r="K73" i="96"/>
  <c r="L73" i="96"/>
  <c r="M73" i="96"/>
  <c r="N73" i="96"/>
  <c r="O73" i="96"/>
  <c r="P73" i="96"/>
  <c r="Q73" i="96"/>
  <c r="R73" i="96"/>
  <c r="S73" i="96"/>
  <c r="T73" i="96"/>
  <c r="U73" i="96"/>
  <c r="V73" i="96"/>
  <c r="W73" i="96"/>
  <c r="X73" i="96"/>
  <c r="Y73" i="96"/>
  <c r="Z73" i="96"/>
  <c r="AA73" i="96"/>
  <c r="AB73" i="96"/>
  <c r="AC73" i="96"/>
  <c r="AD73" i="96"/>
  <c r="AE73" i="96"/>
  <c r="AF73" i="96"/>
  <c r="AG73" i="96"/>
  <c r="C74" i="96"/>
  <c r="D74" i="96"/>
  <c r="E74" i="96"/>
  <c r="F74" i="96"/>
  <c r="G74" i="96"/>
  <c r="H74" i="96"/>
  <c r="I74" i="96"/>
  <c r="J74" i="96"/>
  <c r="K74" i="96"/>
  <c r="L74" i="96"/>
  <c r="M74" i="96"/>
  <c r="N74" i="96"/>
  <c r="O74" i="96"/>
  <c r="P74" i="96"/>
  <c r="Q74" i="96"/>
  <c r="R74" i="96"/>
  <c r="S74" i="96"/>
  <c r="T74" i="96"/>
  <c r="U74" i="96"/>
  <c r="V74" i="96"/>
  <c r="W74" i="96"/>
  <c r="X74" i="96"/>
  <c r="Y74" i="96"/>
  <c r="Z74" i="96"/>
  <c r="AA74" i="96"/>
  <c r="AB74" i="96"/>
  <c r="AC74" i="96"/>
  <c r="AD74" i="96"/>
  <c r="AE74" i="96"/>
  <c r="AF74" i="96"/>
  <c r="AG74" i="96"/>
  <c r="C75" i="96"/>
  <c r="D75" i="96"/>
  <c r="E75" i="96"/>
  <c r="F75" i="96"/>
  <c r="G75" i="96"/>
  <c r="H75" i="96"/>
  <c r="I75" i="96"/>
  <c r="J75" i="96"/>
  <c r="K75" i="96"/>
  <c r="L75" i="96"/>
  <c r="M75" i="96"/>
  <c r="N75" i="96"/>
  <c r="O75" i="96"/>
  <c r="P75" i="96"/>
  <c r="Q75" i="96"/>
  <c r="R75" i="96"/>
  <c r="S75" i="96"/>
  <c r="T75" i="96"/>
  <c r="U75" i="96"/>
  <c r="V75" i="96"/>
  <c r="W75" i="96"/>
  <c r="X75" i="96"/>
  <c r="Y75" i="96"/>
  <c r="Z75" i="96"/>
  <c r="AA75" i="96"/>
  <c r="AB75" i="96"/>
  <c r="AC75" i="96"/>
  <c r="AD75" i="96"/>
  <c r="AE75" i="96"/>
  <c r="AF75" i="96"/>
  <c r="AG75" i="96"/>
  <c r="C76" i="96"/>
  <c r="D76" i="96"/>
  <c r="E76" i="96"/>
  <c r="F76" i="96"/>
  <c r="G76" i="96"/>
  <c r="H76" i="96"/>
  <c r="I76" i="96"/>
  <c r="J76" i="96"/>
  <c r="K76" i="96"/>
  <c r="L76" i="96"/>
  <c r="M76" i="96"/>
  <c r="N76" i="96"/>
  <c r="O76" i="96"/>
  <c r="P76" i="96"/>
  <c r="Q76" i="96"/>
  <c r="R76" i="96"/>
  <c r="S76" i="96"/>
  <c r="T76" i="96"/>
  <c r="U76" i="96"/>
  <c r="V76" i="96"/>
  <c r="W76" i="96"/>
  <c r="X76" i="96"/>
  <c r="Y76" i="96"/>
  <c r="Z76" i="96"/>
  <c r="AA76" i="96"/>
  <c r="AB76" i="96"/>
  <c r="AC76" i="96"/>
  <c r="AD76" i="96"/>
  <c r="AE76" i="96"/>
  <c r="AF76" i="96"/>
  <c r="AG76" i="96"/>
  <c r="C77" i="96"/>
  <c r="D77" i="96"/>
  <c r="E77" i="96"/>
  <c r="F77" i="96"/>
  <c r="G77" i="96"/>
  <c r="H77" i="96"/>
  <c r="I77" i="96"/>
  <c r="J77" i="96"/>
  <c r="K77" i="96"/>
  <c r="L77" i="96"/>
  <c r="M77" i="96"/>
  <c r="N77" i="96"/>
  <c r="O77" i="96"/>
  <c r="P77" i="96"/>
  <c r="Q77" i="96"/>
  <c r="R77" i="96"/>
  <c r="S77" i="96"/>
  <c r="T77" i="96"/>
  <c r="U77" i="96"/>
  <c r="V77" i="96"/>
  <c r="W77" i="96"/>
  <c r="X77" i="96"/>
  <c r="Y77" i="96"/>
  <c r="Z77" i="96"/>
  <c r="AA77" i="96"/>
  <c r="AB77" i="96"/>
  <c r="AC77" i="96"/>
  <c r="AD77" i="96"/>
  <c r="AE77" i="96"/>
  <c r="AF77" i="96"/>
  <c r="AG77" i="96"/>
  <c r="C78" i="96"/>
  <c r="D78" i="96"/>
  <c r="E78" i="96"/>
  <c r="F78" i="96"/>
  <c r="G78" i="96"/>
  <c r="H78" i="96"/>
  <c r="I78" i="96"/>
  <c r="J78" i="96"/>
  <c r="K78" i="96"/>
  <c r="L78" i="96"/>
  <c r="M78" i="96"/>
  <c r="N78" i="96"/>
  <c r="O78" i="96"/>
  <c r="P78" i="96"/>
  <c r="Q78" i="96"/>
  <c r="R78" i="96"/>
  <c r="S78" i="96"/>
  <c r="T78" i="96"/>
  <c r="U78" i="96"/>
  <c r="V78" i="96"/>
  <c r="W78" i="96"/>
  <c r="X78" i="96"/>
  <c r="Y78" i="96"/>
  <c r="Z78" i="96"/>
  <c r="AA78" i="96"/>
  <c r="AB78" i="96"/>
  <c r="AC78" i="96"/>
  <c r="AD78" i="96"/>
  <c r="AE78" i="96"/>
  <c r="AF78" i="96"/>
  <c r="AG78" i="96"/>
  <c r="C79" i="96"/>
  <c r="D79" i="96"/>
  <c r="E79" i="96"/>
  <c r="F79" i="96"/>
  <c r="G79" i="96"/>
  <c r="H79" i="96"/>
  <c r="I79" i="96"/>
  <c r="J79" i="96"/>
  <c r="K79" i="96"/>
  <c r="L79" i="96"/>
  <c r="M79" i="96"/>
  <c r="N79" i="96"/>
  <c r="O79" i="96"/>
  <c r="P79" i="96"/>
  <c r="Q79" i="96"/>
  <c r="R79" i="96"/>
  <c r="S79" i="96"/>
  <c r="T79" i="96"/>
  <c r="U79" i="96"/>
  <c r="V79" i="96"/>
  <c r="W79" i="96"/>
  <c r="X79" i="96"/>
  <c r="Y79" i="96"/>
  <c r="Z79" i="96"/>
  <c r="AA79" i="96"/>
  <c r="AB79" i="96"/>
  <c r="AC79" i="96"/>
  <c r="AD79" i="96"/>
  <c r="AE79" i="96"/>
  <c r="AF79" i="96"/>
  <c r="AG79" i="96"/>
  <c r="C80" i="96"/>
  <c r="D80" i="96"/>
  <c r="E80" i="96"/>
  <c r="F80" i="96"/>
  <c r="G80" i="96"/>
  <c r="H80" i="96"/>
  <c r="I80" i="96"/>
  <c r="J80" i="96"/>
  <c r="K80" i="96"/>
  <c r="L80" i="96"/>
  <c r="M80" i="96"/>
  <c r="N80" i="96"/>
  <c r="O80" i="96"/>
  <c r="P80" i="96"/>
  <c r="Q80" i="96"/>
  <c r="R80" i="96"/>
  <c r="S80" i="96"/>
  <c r="T80" i="96"/>
  <c r="U80" i="96"/>
  <c r="V80" i="96"/>
  <c r="W80" i="96"/>
  <c r="X80" i="96"/>
  <c r="Y80" i="96"/>
  <c r="Z80" i="96"/>
  <c r="AA80" i="96"/>
  <c r="AB80" i="96"/>
  <c r="AC80" i="96"/>
  <c r="AD80" i="96"/>
  <c r="AE80" i="96"/>
  <c r="AF80" i="96"/>
  <c r="AG80" i="96"/>
  <c r="C81" i="96"/>
  <c r="D81" i="96"/>
  <c r="E81" i="96"/>
  <c r="F81" i="96"/>
  <c r="G81" i="96"/>
  <c r="H81" i="96"/>
  <c r="I81" i="96"/>
  <c r="J81" i="96"/>
  <c r="K81" i="96"/>
  <c r="L81" i="96"/>
  <c r="M81" i="96"/>
  <c r="N81" i="96"/>
  <c r="O81" i="96"/>
  <c r="P81" i="96"/>
  <c r="Q81" i="96"/>
  <c r="R81" i="96"/>
  <c r="S81" i="96"/>
  <c r="T81" i="96"/>
  <c r="U81" i="96"/>
  <c r="V81" i="96"/>
  <c r="W81" i="96"/>
  <c r="X81" i="96"/>
  <c r="Y81" i="96"/>
  <c r="Z81" i="96"/>
  <c r="AA81" i="96"/>
  <c r="AB81" i="96"/>
  <c r="AC81" i="96"/>
  <c r="AD81" i="96"/>
  <c r="AE81" i="96"/>
  <c r="AF81" i="96"/>
  <c r="AG81" i="96"/>
  <c r="C82" i="96"/>
  <c r="D82" i="96"/>
  <c r="E82" i="96"/>
  <c r="F82" i="96"/>
  <c r="G82" i="96"/>
  <c r="H82" i="96"/>
  <c r="I82" i="96"/>
  <c r="J82" i="96"/>
  <c r="K82" i="96"/>
  <c r="L82" i="96"/>
  <c r="M82" i="96"/>
  <c r="N82" i="96"/>
  <c r="O82" i="96"/>
  <c r="P82" i="96"/>
  <c r="Q82" i="96"/>
  <c r="R82" i="96"/>
  <c r="S82" i="96"/>
  <c r="T82" i="96"/>
  <c r="U82" i="96"/>
  <c r="V82" i="96"/>
  <c r="W82" i="96"/>
  <c r="X82" i="96"/>
  <c r="Y82" i="96"/>
  <c r="Z82" i="96"/>
  <c r="AA82" i="96"/>
  <c r="AB82" i="96"/>
  <c r="AC82" i="96"/>
  <c r="AD82" i="96"/>
  <c r="AE82" i="96"/>
  <c r="AF82" i="96"/>
  <c r="AG82" i="96"/>
  <c r="C83" i="96"/>
  <c r="D83" i="96"/>
  <c r="E83" i="96"/>
  <c r="F83" i="96"/>
  <c r="G83" i="96"/>
  <c r="H83" i="96"/>
  <c r="I83" i="96"/>
  <c r="J83" i="96"/>
  <c r="K83" i="96"/>
  <c r="L83" i="96"/>
  <c r="M83" i="96"/>
  <c r="N83" i="96"/>
  <c r="O83" i="96"/>
  <c r="P83" i="96"/>
  <c r="Q83" i="96"/>
  <c r="R83" i="96"/>
  <c r="S83" i="96"/>
  <c r="T83" i="96"/>
  <c r="U83" i="96"/>
  <c r="V83" i="96"/>
  <c r="W83" i="96"/>
  <c r="X83" i="96"/>
  <c r="Y83" i="96"/>
  <c r="Z83" i="96"/>
  <c r="AA83" i="96"/>
  <c r="AB83" i="96"/>
  <c r="AC83" i="96"/>
  <c r="AD83" i="96"/>
  <c r="AE83" i="96"/>
  <c r="AF83" i="96"/>
  <c r="AG83" i="96"/>
  <c r="C84" i="96"/>
  <c r="D84" i="96"/>
  <c r="E84" i="96"/>
  <c r="F84" i="96"/>
  <c r="G84" i="96"/>
  <c r="H84" i="96"/>
  <c r="I84" i="96"/>
  <c r="J84" i="96"/>
  <c r="K84" i="96"/>
  <c r="L84" i="96"/>
  <c r="M84" i="96"/>
  <c r="N84" i="96"/>
  <c r="O84" i="96"/>
  <c r="P84" i="96"/>
  <c r="Q84" i="96"/>
  <c r="R84" i="96"/>
  <c r="S84" i="96"/>
  <c r="T84" i="96"/>
  <c r="U84" i="96"/>
  <c r="V84" i="96"/>
  <c r="W84" i="96"/>
  <c r="X84" i="96"/>
  <c r="Y84" i="96"/>
  <c r="Z84" i="96"/>
  <c r="AA84" i="96"/>
  <c r="AB84" i="96"/>
  <c r="AC84" i="96"/>
  <c r="AD84" i="96"/>
  <c r="AE84" i="96"/>
  <c r="AF84" i="96"/>
  <c r="AG84" i="96"/>
  <c r="C85" i="96"/>
  <c r="D85" i="96"/>
  <c r="E85" i="96"/>
  <c r="F85" i="96"/>
  <c r="G85" i="96"/>
  <c r="H85" i="96"/>
  <c r="I85" i="96"/>
  <c r="J85" i="96"/>
  <c r="K85" i="96"/>
  <c r="L85" i="96"/>
  <c r="M85" i="96"/>
  <c r="N85" i="96"/>
  <c r="O85" i="96"/>
  <c r="P85" i="96"/>
  <c r="Q85" i="96"/>
  <c r="R85" i="96"/>
  <c r="S85" i="96"/>
  <c r="T85" i="96"/>
  <c r="U85" i="96"/>
  <c r="V85" i="96"/>
  <c r="W85" i="96"/>
  <c r="X85" i="96"/>
  <c r="Y85" i="96"/>
  <c r="Z85" i="96"/>
  <c r="AA85" i="96"/>
  <c r="AB85" i="96"/>
  <c r="AC85" i="96"/>
  <c r="AD85" i="96"/>
  <c r="AE85" i="96"/>
  <c r="AF85" i="96"/>
  <c r="AG85" i="96"/>
  <c r="C86" i="96"/>
  <c r="D86" i="96"/>
  <c r="E86" i="96"/>
  <c r="F86" i="96"/>
  <c r="G86" i="96"/>
  <c r="H86" i="96"/>
  <c r="I86" i="96"/>
  <c r="J86" i="96"/>
  <c r="K86" i="96"/>
  <c r="L86" i="96"/>
  <c r="M86" i="96"/>
  <c r="N86" i="96"/>
  <c r="O86" i="96"/>
  <c r="P86" i="96"/>
  <c r="Q86" i="96"/>
  <c r="R86" i="96"/>
  <c r="S86" i="96"/>
  <c r="T86" i="96"/>
  <c r="U86" i="96"/>
  <c r="V86" i="96"/>
  <c r="W86" i="96"/>
  <c r="X86" i="96"/>
  <c r="Y86" i="96"/>
  <c r="Z86" i="96"/>
  <c r="AA86" i="96"/>
  <c r="AB86" i="96"/>
  <c r="AC86" i="96"/>
  <c r="AD86" i="96"/>
  <c r="AE86" i="96"/>
  <c r="AF86" i="96"/>
  <c r="AG86" i="96"/>
  <c r="C87" i="96"/>
  <c r="D87" i="96"/>
  <c r="E87" i="96"/>
  <c r="F87" i="96"/>
  <c r="G87" i="96"/>
  <c r="H87" i="96"/>
  <c r="I87" i="96"/>
  <c r="J87" i="96"/>
  <c r="K87" i="96"/>
  <c r="L87" i="96"/>
  <c r="M87" i="96"/>
  <c r="N87" i="96"/>
  <c r="O87" i="96"/>
  <c r="P87" i="96"/>
  <c r="Q87" i="96"/>
  <c r="R87" i="96"/>
  <c r="S87" i="96"/>
  <c r="T87" i="96"/>
  <c r="U87" i="96"/>
  <c r="V87" i="96"/>
  <c r="W87" i="96"/>
  <c r="X87" i="96"/>
  <c r="Y87" i="96"/>
  <c r="Z87" i="96"/>
  <c r="AA87" i="96"/>
  <c r="AB87" i="96"/>
  <c r="AC87" i="96"/>
  <c r="AD87" i="96"/>
  <c r="AE87" i="96"/>
  <c r="AF87" i="96"/>
  <c r="AG87" i="96"/>
  <c r="C88" i="96"/>
  <c r="D88" i="96"/>
  <c r="E88" i="96"/>
  <c r="F88" i="96"/>
  <c r="G88" i="96"/>
  <c r="H88" i="96"/>
  <c r="I88" i="96"/>
  <c r="J88" i="96"/>
  <c r="K88" i="96"/>
  <c r="L88" i="96"/>
  <c r="M88" i="96"/>
  <c r="N88" i="96"/>
  <c r="O88" i="96"/>
  <c r="P88" i="96"/>
  <c r="Q88" i="96"/>
  <c r="R88" i="96"/>
  <c r="S88" i="96"/>
  <c r="T88" i="96"/>
  <c r="U88" i="96"/>
  <c r="V88" i="96"/>
  <c r="W88" i="96"/>
  <c r="X88" i="96"/>
  <c r="Y88" i="96"/>
  <c r="Z88" i="96"/>
  <c r="AA88" i="96"/>
  <c r="AB88" i="96"/>
  <c r="AC88" i="96"/>
  <c r="AD88" i="96"/>
  <c r="AE88" i="96"/>
  <c r="AF88" i="96"/>
  <c r="AG88" i="96"/>
  <c r="C89" i="96"/>
  <c r="D89" i="96"/>
  <c r="E89" i="96"/>
  <c r="F89" i="96"/>
  <c r="G89" i="96"/>
  <c r="H89" i="96"/>
  <c r="I89" i="96"/>
  <c r="J89" i="96"/>
  <c r="K89" i="96"/>
  <c r="L89" i="96"/>
  <c r="M89" i="96"/>
  <c r="N89" i="96"/>
  <c r="O89" i="96"/>
  <c r="P89" i="96"/>
  <c r="Q89" i="96"/>
  <c r="R89" i="96"/>
  <c r="S89" i="96"/>
  <c r="T89" i="96"/>
  <c r="U89" i="96"/>
  <c r="V89" i="96"/>
  <c r="W89" i="96"/>
  <c r="X89" i="96"/>
  <c r="Y89" i="96"/>
  <c r="Z89" i="96"/>
  <c r="AA89" i="96"/>
  <c r="AB89" i="96"/>
  <c r="AC89" i="96"/>
  <c r="AD89" i="96"/>
  <c r="AE89" i="96"/>
  <c r="AF89" i="96"/>
  <c r="AG89" i="96"/>
  <c r="C90" i="96"/>
  <c r="D90" i="96"/>
  <c r="E90" i="96"/>
  <c r="F90" i="96"/>
  <c r="G90" i="96"/>
  <c r="H90" i="96"/>
  <c r="I90" i="96"/>
  <c r="J90" i="96"/>
  <c r="K90" i="96"/>
  <c r="L90" i="96"/>
  <c r="M90" i="96"/>
  <c r="N90" i="96"/>
  <c r="O90" i="96"/>
  <c r="P90" i="96"/>
  <c r="Q90" i="96"/>
  <c r="R90" i="96"/>
  <c r="S90" i="96"/>
  <c r="T90" i="96"/>
  <c r="U90" i="96"/>
  <c r="V90" i="96"/>
  <c r="W90" i="96"/>
  <c r="X90" i="96"/>
  <c r="Y90" i="96"/>
  <c r="Z90" i="96"/>
  <c r="AA90" i="96"/>
  <c r="AB90" i="96"/>
  <c r="AC90" i="96"/>
  <c r="AD90" i="96"/>
  <c r="AE90" i="96"/>
  <c r="AF90" i="96"/>
  <c r="AG90" i="96"/>
  <c r="C91" i="96"/>
  <c r="D91" i="96"/>
  <c r="E91" i="96"/>
  <c r="F91" i="96"/>
  <c r="G91" i="96"/>
  <c r="H91" i="96"/>
  <c r="I91" i="96"/>
  <c r="J91" i="96"/>
  <c r="K91" i="96"/>
  <c r="L91" i="96"/>
  <c r="M91" i="96"/>
  <c r="N91" i="96"/>
  <c r="O91" i="96"/>
  <c r="P91" i="96"/>
  <c r="Q91" i="96"/>
  <c r="R91" i="96"/>
  <c r="S91" i="96"/>
  <c r="T91" i="96"/>
  <c r="U91" i="96"/>
  <c r="V91" i="96"/>
  <c r="W91" i="96"/>
  <c r="X91" i="96"/>
  <c r="Y91" i="96"/>
  <c r="Z91" i="96"/>
  <c r="AA91" i="96"/>
  <c r="AB91" i="96"/>
  <c r="AC91" i="96"/>
  <c r="AD91" i="96"/>
  <c r="AE91" i="96"/>
  <c r="AF91" i="96"/>
  <c r="AG91" i="96"/>
  <c r="C92" i="96"/>
  <c r="D92" i="96"/>
  <c r="E92" i="96"/>
  <c r="F92" i="96"/>
  <c r="G92" i="96"/>
  <c r="H92" i="96"/>
  <c r="I92" i="96"/>
  <c r="J92" i="96"/>
  <c r="K92" i="96"/>
  <c r="L92" i="96"/>
  <c r="M92" i="96"/>
  <c r="N92" i="96"/>
  <c r="O92" i="96"/>
  <c r="P92" i="96"/>
  <c r="Q92" i="96"/>
  <c r="R92" i="96"/>
  <c r="S92" i="96"/>
  <c r="T92" i="96"/>
  <c r="U92" i="96"/>
  <c r="V92" i="96"/>
  <c r="W92" i="96"/>
  <c r="X92" i="96"/>
  <c r="Y92" i="96"/>
  <c r="Z92" i="96"/>
  <c r="AA92" i="96"/>
  <c r="AB92" i="96"/>
  <c r="AC92" i="96"/>
  <c r="AD92" i="96"/>
  <c r="AE92" i="96"/>
  <c r="AF92" i="96"/>
  <c r="AG92" i="96"/>
  <c r="C93" i="96"/>
  <c r="D93" i="96"/>
  <c r="E93" i="96"/>
  <c r="F93" i="96"/>
  <c r="G93" i="96"/>
  <c r="H93" i="96"/>
  <c r="I93" i="96"/>
  <c r="J93" i="96"/>
  <c r="K93" i="96"/>
  <c r="L93" i="96"/>
  <c r="M93" i="96"/>
  <c r="N93" i="96"/>
  <c r="O93" i="96"/>
  <c r="P93" i="96"/>
  <c r="Q93" i="96"/>
  <c r="R93" i="96"/>
  <c r="S93" i="96"/>
  <c r="T93" i="96"/>
  <c r="U93" i="96"/>
  <c r="V93" i="96"/>
  <c r="W93" i="96"/>
  <c r="X93" i="96"/>
  <c r="Y93" i="96"/>
  <c r="Z93" i="96"/>
  <c r="AA93" i="96"/>
  <c r="AB93" i="96"/>
  <c r="AC93" i="96"/>
  <c r="AD93" i="96"/>
  <c r="AE93" i="96"/>
  <c r="AF93" i="96"/>
  <c r="AG93" i="96"/>
  <c r="C94" i="96"/>
  <c r="D94" i="96"/>
  <c r="E94" i="96"/>
  <c r="F94" i="96"/>
  <c r="G94" i="96"/>
  <c r="H94" i="96"/>
  <c r="I94" i="96"/>
  <c r="J94" i="96"/>
  <c r="K94" i="96"/>
  <c r="L94" i="96"/>
  <c r="M94" i="96"/>
  <c r="N94" i="96"/>
  <c r="O94" i="96"/>
  <c r="P94" i="96"/>
  <c r="Q94" i="96"/>
  <c r="R94" i="96"/>
  <c r="S94" i="96"/>
  <c r="T94" i="96"/>
  <c r="U94" i="96"/>
  <c r="V94" i="96"/>
  <c r="W94" i="96"/>
  <c r="X94" i="96"/>
  <c r="Y94" i="96"/>
  <c r="Z94" i="96"/>
  <c r="AA94" i="96"/>
  <c r="AB94" i="96"/>
  <c r="AC94" i="96"/>
  <c r="AD94" i="96"/>
  <c r="AE94" i="96"/>
  <c r="AF94" i="96"/>
  <c r="AG94" i="96"/>
  <c r="C95" i="96"/>
  <c r="D95" i="96"/>
  <c r="E95" i="96"/>
  <c r="F95" i="96"/>
  <c r="G95" i="96"/>
  <c r="H95" i="96"/>
  <c r="I95" i="96"/>
  <c r="J95" i="96"/>
  <c r="K95" i="96"/>
  <c r="L95" i="96"/>
  <c r="M95" i="96"/>
  <c r="N95" i="96"/>
  <c r="O95" i="96"/>
  <c r="P95" i="96"/>
  <c r="Q95" i="96"/>
  <c r="R95" i="96"/>
  <c r="S95" i="96"/>
  <c r="T95" i="96"/>
  <c r="U95" i="96"/>
  <c r="V95" i="96"/>
  <c r="W95" i="96"/>
  <c r="X95" i="96"/>
  <c r="Y95" i="96"/>
  <c r="Z95" i="96"/>
  <c r="AA95" i="96"/>
  <c r="AB95" i="96"/>
  <c r="AC95" i="96"/>
  <c r="AD95" i="96"/>
  <c r="AE95" i="96"/>
  <c r="AF95" i="96"/>
  <c r="AG95" i="96"/>
  <c r="C96" i="96"/>
  <c r="D96" i="96"/>
  <c r="E96" i="96"/>
  <c r="F96" i="96"/>
  <c r="G96" i="96"/>
  <c r="H96" i="96"/>
  <c r="I96" i="96"/>
  <c r="J96" i="96"/>
  <c r="K96" i="96"/>
  <c r="L96" i="96"/>
  <c r="M96" i="96"/>
  <c r="N96" i="96"/>
  <c r="O96" i="96"/>
  <c r="P96" i="96"/>
  <c r="Q96" i="96"/>
  <c r="R96" i="96"/>
  <c r="S96" i="96"/>
  <c r="T96" i="96"/>
  <c r="U96" i="96"/>
  <c r="V96" i="96"/>
  <c r="W96" i="96"/>
  <c r="X96" i="96"/>
  <c r="Y96" i="96"/>
  <c r="Z96" i="96"/>
  <c r="AA96" i="96"/>
  <c r="AB96" i="96"/>
  <c r="AC96" i="96"/>
  <c r="AD96" i="96"/>
  <c r="AE96" i="96"/>
  <c r="AF96" i="96"/>
  <c r="AG96" i="96"/>
  <c r="C97" i="96"/>
  <c r="D97" i="96"/>
  <c r="E97" i="96"/>
  <c r="F97" i="96"/>
  <c r="G97" i="96"/>
  <c r="H97" i="96"/>
  <c r="I97" i="96"/>
  <c r="J97" i="96"/>
  <c r="K97" i="96"/>
  <c r="L97" i="96"/>
  <c r="M97" i="96"/>
  <c r="N97" i="96"/>
  <c r="O97" i="96"/>
  <c r="P97" i="96"/>
  <c r="Q97" i="96"/>
  <c r="R97" i="96"/>
  <c r="S97" i="96"/>
  <c r="T97" i="96"/>
  <c r="U97" i="96"/>
  <c r="V97" i="96"/>
  <c r="W97" i="96"/>
  <c r="X97" i="96"/>
  <c r="Y97" i="96"/>
  <c r="Z97" i="96"/>
  <c r="AA97" i="96"/>
  <c r="AB97" i="96"/>
  <c r="AC97" i="96"/>
  <c r="AD97" i="96"/>
  <c r="AE97" i="96"/>
  <c r="AF97" i="96"/>
  <c r="AG97" i="96"/>
  <c r="C99" i="96"/>
  <c r="D99" i="96"/>
  <c r="E99" i="96"/>
  <c r="F99" i="96"/>
  <c r="G99" i="96"/>
  <c r="H99" i="96"/>
  <c r="I99" i="96"/>
  <c r="J99" i="96"/>
  <c r="K99" i="96"/>
  <c r="L99" i="96"/>
  <c r="M99" i="96"/>
  <c r="N99" i="96"/>
  <c r="O99" i="96"/>
  <c r="P99" i="96"/>
  <c r="Q99" i="96"/>
  <c r="R99" i="96"/>
  <c r="S99" i="96"/>
  <c r="T99" i="96"/>
  <c r="U99" i="96"/>
  <c r="V99" i="96"/>
  <c r="W99" i="96"/>
  <c r="X99" i="96"/>
  <c r="Y99" i="96"/>
  <c r="Z99" i="96"/>
  <c r="AA99" i="96"/>
  <c r="AB99" i="96"/>
  <c r="AC99" i="96"/>
  <c r="AD99" i="96"/>
  <c r="AE99" i="96"/>
  <c r="AF99" i="96"/>
  <c r="AG99" i="96"/>
  <c r="C100" i="96"/>
  <c r="D100" i="96"/>
  <c r="E100" i="96"/>
  <c r="F100" i="96"/>
  <c r="G100" i="96"/>
  <c r="H100" i="96"/>
  <c r="I100" i="96"/>
  <c r="J100" i="96"/>
  <c r="K100" i="96"/>
  <c r="L100" i="96"/>
  <c r="M100" i="96"/>
  <c r="N100" i="96"/>
  <c r="O100" i="96"/>
  <c r="P100" i="96"/>
  <c r="Q100" i="96"/>
  <c r="R100" i="96"/>
  <c r="S100" i="96"/>
  <c r="T100" i="96"/>
  <c r="U100" i="96"/>
  <c r="V100" i="96"/>
  <c r="W100" i="96"/>
  <c r="X100" i="96"/>
  <c r="Y100" i="96"/>
  <c r="Z100" i="96"/>
  <c r="AA100" i="96"/>
  <c r="AB100" i="96"/>
  <c r="AC100" i="96"/>
  <c r="AD100" i="96"/>
  <c r="AE100" i="96"/>
  <c r="AF100" i="96"/>
  <c r="AG100" i="96"/>
  <c r="C101" i="96"/>
  <c r="D101" i="96"/>
  <c r="E101" i="96"/>
  <c r="F101" i="96"/>
  <c r="G101" i="96"/>
  <c r="H101" i="96"/>
  <c r="I101" i="96"/>
  <c r="J101" i="96"/>
  <c r="K101" i="96"/>
  <c r="L101" i="96"/>
  <c r="M101" i="96"/>
  <c r="N101" i="96"/>
  <c r="O101" i="96"/>
  <c r="P101" i="96"/>
  <c r="Q101" i="96"/>
  <c r="R101" i="96"/>
  <c r="S101" i="96"/>
  <c r="T101" i="96"/>
  <c r="U101" i="96"/>
  <c r="V101" i="96"/>
  <c r="W101" i="96"/>
  <c r="X101" i="96"/>
  <c r="Y101" i="96"/>
  <c r="Z101" i="96"/>
  <c r="AA101" i="96"/>
  <c r="AB101" i="96"/>
  <c r="AC101" i="96"/>
  <c r="AD101" i="96"/>
  <c r="AE101" i="96"/>
  <c r="AF101" i="96"/>
  <c r="AG101" i="96"/>
  <c r="C102" i="96"/>
  <c r="D102" i="96"/>
  <c r="E102" i="96"/>
  <c r="F102" i="96"/>
  <c r="G102" i="96"/>
  <c r="H102" i="96"/>
  <c r="I102" i="96"/>
  <c r="J102" i="96"/>
  <c r="K102" i="96"/>
  <c r="L102" i="96"/>
  <c r="M102" i="96"/>
  <c r="N102" i="96"/>
  <c r="O102" i="96"/>
  <c r="P102" i="96"/>
  <c r="Q102" i="96"/>
  <c r="R102" i="96"/>
  <c r="S102" i="96"/>
  <c r="T102" i="96"/>
  <c r="U102" i="96"/>
  <c r="V102" i="96"/>
  <c r="W102" i="96"/>
  <c r="X102" i="96"/>
  <c r="Y102" i="96"/>
  <c r="Z102" i="96"/>
  <c r="AA102" i="96"/>
  <c r="AB102" i="96"/>
  <c r="AC102" i="96"/>
  <c r="AD102" i="96"/>
  <c r="AE102" i="96"/>
  <c r="AF102" i="96"/>
  <c r="AG102" i="96"/>
  <c r="C103" i="96"/>
  <c r="D103" i="96"/>
  <c r="E103" i="96"/>
  <c r="F103" i="96"/>
  <c r="G103" i="96"/>
  <c r="H103" i="96"/>
  <c r="I103" i="96"/>
  <c r="J103" i="96"/>
  <c r="K103" i="96"/>
  <c r="L103" i="96"/>
  <c r="M103" i="96"/>
  <c r="N103" i="96"/>
  <c r="O103" i="96"/>
  <c r="P103" i="96"/>
  <c r="Q103" i="96"/>
  <c r="R103" i="96"/>
  <c r="S103" i="96"/>
  <c r="T103" i="96"/>
  <c r="U103" i="96"/>
  <c r="V103" i="96"/>
  <c r="W103" i="96"/>
  <c r="X103" i="96"/>
  <c r="Y103" i="96"/>
  <c r="Z103" i="96"/>
  <c r="AA103" i="96"/>
  <c r="AB103" i="96"/>
  <c r="AC103" i="96"/>
  <c r="AD103" i="96"/>
  <c r="AE103" i="96"/>
  <c r="AF103" i="96"/>
  <c r="AG103" i="96"/>
  <c r="C104" i="96"/>
  <c r="D104" i="96"/>
  <c r="E104" i="96"/>
  <c r="F104" i="96"/>
  <c r="G104" i="96"/>
  <c r="H104" i="96"/>
  <c r="I104" i="96"/>
  <c r="J104" i="96"/>
  <c r="K104" i="96"/>
  <c r="L104" i="96"/>
  <c r="M104" i="96"/>
  <c r="N104" i="96"/>
  <c r="O104" i="96"/>
  <c r="P104" i="96"/>
  <c r="Q104" i="96"/>
  <c r="R104" i="96"/>
  <c r="S104" i="96"/>
  <c r="T104" i="96"/>
  <c r="U104" i="96"/>
  <c r="V104" i="96"/>
  <c r="W104" i="96"/>
  <c r="X104" i="96"/>
  <c r="Y104" i="96"/>
  <c r="Z104" i="96"/>
  <c r="AA104" i="96"/>
  <c r="AB104" i="96"/>
  <c r="AC104" i="96"/>
  <c r="AD104" i="96"/>
  <c r="AE104" i="96"/>
  <c r="AF104" i="96"/>
  <c r="AG104" i="96"/>
  <c r="C105" i="96"/>
  <c r="D105" i="96"/>
  <c r="E105" i="96"/>
  <c r="F105" i="96"/>
  <c r="G105" i="96"/>
  <c r="H105" i="96"/>
  <c r="I105" i="96"/>
  <c r="J105" i="96"/>
  <c r="K105" i="96"/>
  <c r="L105" i="96"/>
  <c r="M105" i="96"/>
  <c r="N105" i="96"/>
  <c r="O105" i="96"/>
  <c r="P105" i="96"/>
  <c r="Q105" i="96"/>
  <c r="R105" i="96"/>
  <c r="S105" i="96"/>
  <c r="T105" i="96"/>
  <c r="U105" i="96"/>
  <c r="V105" i="96"/>
  <c r="W105" i="96"/>
  <c r="X105" i="96"/>
  <c r="Y105" i="96"/>
  <c r="Z105" i="96"/>
  <c r="AA105" i="96"/>
  <c r="AB105" i="96"/>
  <c r="AC105" i="96"/>
  <c r="AD105" i="96"/>
  <c r="AE105" i="96"/>
  <c r="AF105" i="96"/>
  <c r="AG105" i="96"/>
  <c r="C106" i="96"/>
  <c r="D106" i="96"/>
  <c r="E106" i="96"/>
  <c r="F106" i="96"/>
  <c r="G106" i="96"/>
  <c r="H106" i="96"/>
  <c r="I106" i="96"/>
  <c r="J106" i="96"/>
  <c r="K106" i="96"/>
  <c r="L106" i="96"/>
  <c r="M106" i="96"/>
  <c r="N106" i="96"/>
  <c r="O106" i="96"/>
  <c r="P106" i="96"/>
  <c r="Q106" i="96"/>
  <c r="R106" i="96"/>
  <c r="S106" i="96"/>
  <c r="T106" i="96"/>
  <c r="U106" i="96"/>
  <c r="V106" i="96"/>
  <c r="W106" i="96"/>
  <c r="X106" i="96"/>
  <c r="Y106" i="96"/>
  <c r="Z106" i="96"/>
  <c r="AA106" i="96"/>
  <c r="AB106" i="96"/>
  <c r="AC106" i="96"/>
  <c r="AD106" i="96"/>
  <c r="AE106" i="96"/>
  <c r="AF106" i="96"/>
  <c r="AG106" i="96"/>
  <c r="C107" i="96"/>
  <c r="D107" i="96"/>
  <c r="E107" i="96"/>
  <c r="F107" i="96"/>
  <c r="G107" i="96"/>
  <c r="H107" i="96"/>
  <c r="I107" i="96"/>
  <c r="J107" i="96"/>
  <c r="K107" i="96"/>
  <c r="L107" i="96"/>
  <c r="M107" i="96"/>
  <c r="N107" i="96"/>
  <c r="O107" i="96"/>
  <c r="P107" i="96"/>
  <c r="Q107" i="96"/>
  <c r="R107" i="96"/>
  <c r="S107" i="96"/>
  <c r="T107" i="96"/>
  <c r="U107" i="96"/>
  <c r="V107" i="96"/>
  <c r="W107" i="96"/>
  <c r="X107" i="96"/>
  <c r="Y107" i="96"/>
  <c r="Z107" i="96"/>
  <c r="AA107" i="96"/>
  <c r="AB107" i="96"/>
  <c r="AC107" i="96"/>
  <c r="AD107" i="96"/>
  <c r="AE107" i="96"/>
  <c r="AF107" i="96"/>
  <c r="AG107" i="96"/>
  <c r="C108" i="96"/>
  <c r="D108" i="96"/>
  <c r="E108" i="96"/>
  <c r="F108" i="96"/>
  <c r="G108" i="96"/>
  <c r="H108" i="96"/>
  <c r="I108" i="96"/>
  <c r="J108" i="96"/>
  <c r="K108" i="96"/>
  <c r="L108" i="96"/>
  <c r="M108" i="96"/>
  <c r="N108" i="96"/>
  <c r="O108" i="96"/>
  <c r="P108" i="96"/>
  <c r="Q108" i="96"/>
  <c r="R108" i="96"/>
  <c r="S108" i="96"/>
  <c r="T108" i="96"/>
  <c r="U108" i="96"/>
  <c r="V108" i="96"/>
  <c r="W108" i="96"/>
  <c r="X108" i="96"/>
  <c r="Y108" i="96"/>
  <c r="Z108" i="96"/>
  <c r="AA108" i="96"/>
  <c r="AB108" i="96"/>
  <c r="AC108" i="96"/>
  <c r="AD108" i="96"/>
  <c r="AE108" i="96"/>
  <c r="AF108" i="96"/>
  <c r="AG108" i="96"/>
  <c r="C109" i="96"/>
  <c r="D109" i="96"/>
  <c r="E109" i="96"/>
  <c r="F109" i="96"/>
  <c r="G109" i="96"/>
  <c r="H109" i="96"/>
  <c r="I109" i="96"/>
  <c r="J109" i="96"/>
  <c r="K109" i="96"/>
  <c r="L109" i="96"/>
  <c r="M109" i="96"/>
  <c r="N109" i="96"/>
  <c r="O109" i="96"/>
  <c r="P109" i="96"/>
  <c r="Q109" i="96"/>
  <c r="R109" i="96"/>
  <c r="S109" i="96"/>
  <c r="T109" i="96"/>
  <c r="U109" i="96"/>
  <c r="V109" i="96"/>
  <c r="W109" i="96"/>
  <c r="X109" i="96"/>
  <c r="Y109" i="96"/>
  <c r="Z109" i="96"/>
  <c r="AA109" i="96"/>
  <c r="AB109" i="96"/>
  <c r="AC109" i="96"/>
  <c r="AD109" i="96"/>
  <c r="AE109" i="96"/>
  <c r="AF109" i="96"/>
  <c r="AG109" i="96"/>
  <c r="C110" i="96"/>
  <c r="D110" i="96"/>
  <c r="E110" i="96"/>
  <c r="F110" i="96"/>
  <c r="G110" i="96"/>
  <c r="H110" i="96"/>
  <c r="I110" i="96"/>
  <c r="J110" i="96"/>
  <c r="K110" i="96"/>
  <c r="L110" i="96"/>
  <c r="M110" i="96"/>
  <c r="N110" i="96"/>
  <c r="O110" i="96"/>
  <c r="P110" i="96"/>
  <c r="Q110" i="96"/>
  <c r="R110" i="96"/>
  <c r="S110" i="96"/>
  <c r="T110" i="96"/>
  <c r="U110" i="96"/>
  <c r="V110" i="96"/>
  <c r="W110" i="96"/>
  <c r="X110" i="96"/>
  <c r="Y110" i="96"/>
  <c r="Z110" i="96"/>
  <c r="AA110" i="96"/>
  <c r="AB110" i="96"/>
  <c r="AC110" i="96"/>
  <c r="AD110" i="96"/>
  <c r="AE110" i="96"/>
  <c r="AF110" i="96"/>
  <c r="AG110" i="96"/>
  <c r="C111" i="96"/>
  <c r="D111" i="96"/>
  <c r="E111" i="96"/>
  <c r="F111" i="96"/>
  <c r="G111" i="96"/>
  <c r="H111" i="96"/>
  <c r="I111" i="96"/>
  <c r="J111" i="96"/>
  <c r="K111" i="96"/>
  <c r="L111" i="96"/>
  <c r="M111" i="96"/>
  <c r="N111" i="96"/>
  <c r="O111" i="96"/>
  <c r="P111" i="96"/>
  <c r="Q111" i="96"/>
  <c r="R111" i="96"/>
  <c r="S111" i="96"/>
  <c r="T111" i="96"/>
  <c r="U111" i="96"/>
  <c r="V111" i="96"/>
  <c r="W111" i="96"/>
  <c r="X111" i="96"/>
  <c r="Y111" i="96"/>
  <c r="Z111" i="96"/>
  <c r="AA111" i="96"/>
  <c r="AB111" i="96"/>
  <c r="AC111" i="96"/>
  <c r="AD111" i="96"/>
  <c r="AE111" i="96"/>
  <c r="AF111" i="96"/>
  <c r="AG111" i="96"/>
  <c r="C112" i="96"/>
  <c r="D112" i="96"/>
  <c r="E112" i="96"/>
  <c r="F112" i="96"/>
  <c r="G112" i="96"/>
  <c r="H112" i="96"/>
  <c r="I112" i="96"/>
  <c r="J112" i="96"/>
  <c r="K112" i="96"/>
  <c r="L112" i="96"/>
  <c r="M112" i="96"/>
  <c r="N112" i="96"/>
  <c r="O112" i="96"/>
  <c r="P112" i="96"/>
  <c r="Q112" i="96"/>
  <c r="R112" i="96"/>
  <c r="S112" i="96"/>
  <c r="T112" i="96"/>
  <c r="U112" i="96"/>
  <c r="V112" i="96"/>
  <c r="W112" i="96"/>
  <c r="X112" i="96"/>
  <c r="Y112" i="96"/>
  <c r="Z112" i="96"/>
  <c r="AA112" i="96"/>
  <c r="AB112" i="96"/>
  <c r="AC112" i="96"/>
  <c r="AD112" i="96"/>
  <c r="AE112" i="96"/>
  <c r="AF112" i="96"/>
  <c r="AG112" i="96"/>
  <c r="C113" i="96"/>
  <c r="D113" i="96"/>
  <c r="E113" i="96"/>
  <c r="F113" i="96"/>
  <c r="G113" i="96"/>
  <c r="H113" i="96"/>
  <c r="I113" i="96"/>
  <c r="J113" i="96"/>
  <c r="K113" i="96"/>
  <c r="L113" i="96"/>
  <c r="M113" i="96"/>
  <c r="N113" i="96"/>
  <c r="O113" i="96"/>
  <c r="P113" i="96"/>
  <c r="Q113" i="96"/>
  <c r="R113" i="96"/>
  <c r="S113" i="96"/>
  <c r="T113" i="96"/>
  <c r="U113" i="96"/>
  <c r="V113" i="96"/>
  <c r="W113" i="96"/>
  <c r="X113" i="96"/>
  <c r="Y113" i="96"/>
  <c r="Z113" i="96"/>
  <c r="AA113" i="96"/>
  <c r="AB113" i="96"/>
  <c r="AC113" i="96"/>
  <c r="AD113" i="96"/>
  <c r="AE113" i="96"/>
  <c r="AF113" i="96"/>
  <c r="AG113" i="96"/>
  <c r="C114" i="96"/>
  <c r="D114" i="96"/>
  <c r="E114" i="96"/>
  <c r="F114" i="96"/>
  <c r="G114" i="96"/>
  <c r="H114" i="96"/>
  <c r="I114" i="96"/>
  <c r="J114" i="96"/>
  <c r="K114" i="96"/>
  <c r="L114" i="96"/>
  <c r="M114" i="96"/>
  <c r="N114" i="96"/>
  <c r="O114" i="96"/>
  <c r="P114" i="96"/>
  <c r="Q114" i="96"/>
  <c r="R114" i="96"/>
  <c r="S114" i="96"/>
  <c r="T114" i="96"/>
  <c r="U114" i="96"/>
  <c r="V114" i="96"/>
  <c r="W114" i="96"/>
  <c r="X114" i="96"/>
  <c r="Y114" i="96"/>
  <c r="Z114" i="96"/>
  <c r="AA114" i="96"/>
  <c r="AB114" i="96"/>
  <c r="AC114" i="96"/>
  <c r="AD114" i="96"/>
  <c r="AE114" i="96"/>
  <c r="AF114" i="96"/>
  <c r="AG114" i="96"/>
  <c r="C115" i="96"/>
  <c r="D115" i="96"/>
  <c r="E115" i="96"/>
  <c r="F115" i="96"/>
  <c r="G115" i="96"/>
  <c r="H115" i="96"/>
  <c r="I115" i="96"/>
  <c r="J115" i="96"/>
  <c r="K115" i="96"/>
  <c r="L115" i="96"/>
  <c r="M115" i="96"/>
  <c r="N115" i="96"/>
  <c r="O115" i="96"/>
  <c r="P115" i="96"/>
  <c r="Q115" i="96"/>
  <c r="R115" i="96"/>
  <c r="S115" i="96"/>
  <c r="T115" i="96"/>
  <c r="U115" i="96"/>
  <c r="V115" i="96"/>
  <c r="W115" i="96"/>
  <c r="X115" i="96"/>
  <c r="Y115" i="96"/>
  <c r="Z115" i="96"/>
  <c r="AA115" i="96"/>
  <c r="AB115" i="96"/>
  <c r="AC115" i="96"/>
  <c r="AD115" i="96"/>
  <c r="AE115" i="96"/>
  <c r="AF115" i="96"/>
  <c r="AG115" i="96"/>
  <c r="C116" i="96"/>
  <c r="D116" i="96"/>
  <c r="E116" i="96"/>
  <c r="F116" i="96"/>
  <c r="G116" i="96"/>
  <c r="H116" i="96"/>
  <c r="I116" i="96"/>
  <c r="J116" i="96"/>
  <c r="K116" i="96"/>
  <c r="L116" i="96"/>
  <c r="M116" i="96"/>
  <c r="N116" i="96"/>
  <c r="O116" i="96"/>
  <c r="P116" i="96"/>
  <c r="Q116" i="96"/>
  <c r="R116" i="96"/>
  <c r="S116" i="96"/>
  <c r="T116" i="96"/>
  <c r="U116" i="96"/>
  <c r="V116" i="96"/>
  <c r="W116" i="96"/>
  <c r="X116" i="96"/>
  <c r="Y116" i="96"/>
  <c r="Z116" i="96"/>
  <c r="AA116" i="96"/>
  <c r="AB116" i="96"/>
  <c r="AC116" i="96"/>
  <c r="AD116" i="96"/>
  <c r="AE116" i="96"/>
  <c r="AF116" i="96"/>
  <c r="AG116" i="96"/>
  <c r="C117" i="96"/>
  <c r="D117" i="96"/>
  <c r="E117" i="96"/>
  <c r="F117" i="96"/>
  <c r="G117" i="96"/>
  <c r="H117" i="96"/>
  <c r="I117" i="96"/>
  <c r="J117" i="96"/>
  <c r="K117" i="96"/>
  <c r="L117" i="96"/>
  <c r="M117" i="96"/>
  <c r="N117" i="96"/>
  <c r="O117" i="96"/>
  <c r="P117" i="96"/>
  <c r="Q117" i="96"/>
  <c r="R117" i="96"/>
  <c r="S117" i="96"/>
  <c r="T117" i="96"/>
  <c r="U117" i="96"/>
  <c r="V117" i="96"/>
  <c r="W117" i="96"/>
  <c r="X117" i="96"/>
  <c r="Y117" i="96"/>
  <c r="Z117" i="96"/>
  <c r="AA117" i="96"/>
  <c r="AB117" i="96"/>
  <c r="AC117" i="96"/>
  <c r="AD117" i="96"/>
  <c r="AE117" i="96"/>
  <c r="AF117" i="96"/>
  <c r="AG117" i="96"/>
  <c r="C118" i="96"/>
  <c r="D118" i="96"/>
  <c r="E118" i="96"/>
  <c r="F118" i="96"/>
  <c r="G118" i="96"/>
  <c r="H118" i="96"/>
  <c r="I118" i="96"/>
  <c r="J118" i="96"/>
  <c r="K118" i="96"/>
  <c r="L118" i="96"/>
  <c r="M118" i="96"/>
  <c r="N118" i="96"/>
  <c r="O118" i="96"/>
  <c r="P118" i="96"/>
  <c r="Q118" i="96"/>
  <c r="R118" i="96"/>
  <c r="S118" i="96"/>
  <c r="T118" i="96"/>
  <c r="U118" i="96"/>
  <c r="V118" i="96"/>
  <c r="W118" i="96"/>
  <c r="X118" i="96"/>
  <c r="Y118" i="96"/>
  <c r="Z118" i="96"/>
  <c r="AA118" i="96"/>
  <c r="AB118" i="96"/>
  <c r="AC118" i="96"/>
  <c r="AD118" i="96"/>
  <c r="AE118" i="96"/>
  <c r="AF118" i="96"/>
  <c r="AG118" i="96"/>
  <c r="C119" i="96"/>
  <c r="D119" i="96"/>
  <c r="E119" i="96"/>
  <c r="F119" i="96"/>
  <c r="G119" i="96"/>
  <c r="H119" i="96"/>
  <c r="I119" i="96"/>
  <c r="J119" i="96"/>
  <c r="K119" i="96"/>
  <c r="L119" i="96"/>
  <c r="M119" i="96"/>
  <c r="N119" i="96"/>
  <c r="O119" i="96"/>
  <c r="P119" i="96"/>
  <c r="Q119" i="96"/>
  <c r="R119" i="96"/>
  <c r="S119" i="96"/>
  <c r="T119" i="96"/>
  <c r="U119" i="96"/>
  <c r="V119" i="96"/>
  <c r="W119" i="96"/>
  <c r="X119" i="96"/>
  <c r="Y119" i="96"/>
  <c r="Z119" i="96"/>
  <c r="AA119" i="96"/>
  <c r="AB119" i="96"/>
  <c r="AC119" i="96"/>
  <c r="AD119" i="96"/>
  <c r="AE119" i="96"/>
  <c r="AF119" i="96"/>
  <c r="AG119" i="96"/>
  <c r="C120" i="96"/>
  <c r="D120" i="96"/>
  <c r="E120" i="96"/>
  <c r="F120" i="96"/>
  <c r="G120" i="96"/>
  <c r="H120" i="96"/>
  <c r="I120" i="96"/>
  <c r="J120" i="96"/>
  <c r="K120" i="96"/>
  <c r="L120" i="96"/>
  <c r="M120" i="96"/>
  <c r="N120" i="96"/>
  <c r="O120" i="96"/>
  <c r="P120" i="96"/>
  <c r="Q120" i="96"/>
  <c r="R120" i="96"/>
  <c r="S120" i="96"/>
  <c r="T120" i="96"/>
  <c r="U120" i="96"/>
  <c r="V120" i="96"/>
  <c r="W120" i="96"/>
  <c r="X120" i="96"/>
  <c r="Y120" i="96"/>
  <c r="Z120" i="96"/>
  <c r="AA120" i="96"/>
  <c r="AB120" i="96"/>
  <c r="AC120" i="96"/>
  <c r="AD120" i="96"/>
  <c r="AE120" i="96"/>
  <c r="AF120" i="96"/>
  <c r="AG120" i="96"/>
  <c r="C121" i="96"/>
  <c r="D121" i="96"/>
  <c r="E121" i="96"/>
  <c r="F121" i="96"/>
  <c r="G121" i="96"/>
  <c r="H121" i="96"/>
  <c r="I121" i="96"/>
  <c r="J121" i="96"/>
  <c r="K121" i="96"/>
  <c r="L121" i="96"/>
  <c r="M121" i="96"/>
  <c r="N121" i="96"/>
  <c r="O121" i="96"/>
  <c r="P121" i="96"/>
  <c r="Q121" i="96"/>
  <c r="R121" i="96"/>
  <c r="S121" i="96"/>
  <c r="T121" i="96"/>
  <c r="U121" i="96"/>
  <c r="V121" i="96"/>
  <c r="W121" i="96"/>
  <c r="X121" i="96"/>
  <c r="Y121" i="96"/>
  <c r="Z121" i="96"/>
  <c r="AA121" i="96"/>
  <c r="AB121" i="96"/>
  <c r="AC121" i="96"/>
  <c r="AD121" i="96"/>
  <c r="AE121" i="96"/>
  <c r="AF121" i="96"/>
  <c r="AG121" i="96"/>
  <c r="C122" i="96"/>
  <c r="D122" i="96"/>
  <c r="E122" i="96"/>
  <c r="F122" i="96"/>
  <c r="G122" i="96"/>
  <c r="H122" i="96"/>
  <c r="I122" i="96"/>
  <c r="J122" i="96"/>
  <c r="K122" i="96"/>
  <c r="L122" i="96"/>
  <c r="M122" i="96"/>
  <c r="N122" i="96"/>
  <c r="O122" i="96"/>
  <c r="P122" i="96"/>
  <c r="Q122" i="96"/>
  <c r="R122" i="96"/>
  <c r="S122" i="96"/>
  <c r="T122" i="96"/>
  <c r="U122" i="96"/>
  <c r="V122" i="96"/>
  <c r="W122" i="96"/>
  <c r="X122" i="96"/>
  <c r="Y122" i="96"/>
  <c r="Z122" i="96"/>
  <c r="AA122" i="96"/>
  <c r="AB122" i="96"/>
  <c r="AC122" i="96"/>
  <c r="AD122" i="96"/>
  <c r="AE122" i="96"/>
  <c r="AF122" i="96"/>
  <c r="AG122" i="96"/>
  <c r="C123" i="96"/>
  <c r="D123" i="96"/>
  <c r="E123" i="96"/>
  <c r="F123" i="96"/>
  <c r="G123" i="96"/>
  <c r="H123" i="96"/>
  <c r="I123" i="96"/>
  <c r="J123" i="96"/>
  <c r="K123" i="96"/>
  <c r="L123" i="96"/>
  <c r="M123" i="96"/>
  <c r="N123" i="96"/>
  <c r="O123" i="96"/>
  <c r="P123" i="96"/>
  <c r="Q123" i="96"/>
  <c r="R123" i="96"/>
  <c r="S123" i="96"/>
  <c r="T123" i="96"/>
  <c r="U123" i="96"/>
  <c r="V123" i="96"/>
  <c r="W123" i="96"/>
  <c r="X123" i="96"/>
  <c r="Y123" i="96"/>
  <c r="Z123" i="96"/>
  <c r="AA123" i="96"/>
  <c r="AB123" i="96"/>
  <c r="AC123" i="96"/>
  <c r="AD123" i="96"/>
  <c r="AE123" i="96"/>
  <c r="AF123" i="96"/>
  <c r="AG123" i="96"/>
  <c r="C124" i="96"/>
  <c r="D124" i="96"/>
  <c r="E124" i="96"/>
  <c r="F124" i="96"/>
  <c r="G124" i="96"/>
  <c r="H124" i="96"/>
  <c r="I124" i="96"/>
  <c r="J124" i="96"/>
  <c r="K124" i="96"/>
  <c r="L124" i="96"/>
  <c r="M124" i="96"/>
  <c r="N124" i="96"/>
  <c r="O124" i="96"/>
  <c r="P124" i="96"/>
  <c r="Q124" i="96"/>
  <c r="R124" i="96"/>
  <c r="S124" i="96"/>
  <c r="T124" i="96"/>
  <c r="U124" i="96"/>
  <c r="V124" i="96"/>
  <c r="W124" i="96"/>
  <c r="X124" i="96"/>
  <c r="Y124" i="96"/>
  <c r="Z124" i="96"/>
  <c r="AA124" i="96"/>
  <c r="AB124" i="96"/>
  <c r="AC124" i="96"/>
  <c r="AD124" i="96"/>
  <c r="AE124" i="96"/>
  <c r="AF124" i="96"/>
  <c r="AG124" i="96"/>
  <c r="C125" i="96"/>
  <c r="D125" i="96"/>
  <c r="E125" i="96"/>
  <c r="F125" i="96"/>
  <c r="G125" i="96"/>
  <c r="H125" i="96"/>
  <c r="I125" i="96"/>
  <c r="J125" i="96"/>
  <c r="K125" i="96"/>
  <c r="L125" i="96"/>
  <c r="M125" i="96"/>
  <c r="N125" i="96"/>
  <c r="O125" i="96"/>
  <c r="P125" i="96"/>
  <c r="Q125" i="96"/>
  <c r="R125" i="96"/>
  <c r="S125" i="96"/>
  <c r="T125" i="96"/>
  <c r="U125" i="96"/>
  <c r="V125" i="96"/>
  <c r="W125" i="96"/>
  <c r="X125" i="96"/>
  <c r="Y125" i="96"/>
  <c r="Z125" i="96"/>
  <c r="AA125" i="96"/>
  <c r="AB125" i="96"/>
  <c r="AC125" i="96"/>
  <c r="AD125" i="96"/>
  <c r="AE125" i="96"/>
  <c r="AF125" i="96"/>
  <c r="AG125" i="96"/>
  <c r="C126" i="96"/>
  <c r="D126" i="96"/>
  <c r="E126" i="96"/>
  <c r="F126" i="96"/>
  <c r="G126" i="96"/>
  <c r="H126" i="96"/>
  <c r="I126" i="96"/>
  <c r="J126" i="96"/>
  <c r="K126" i="96"/>
  <c r="L126" i="96"/>
  <c r="M126" i="96"/>
  <c r="N126" i="96"/>
  <c r="O126" i="96"/>
  <c r="P126" i="96"/>
  <c r="Q126" i="96"/>
  <c r="R126" i="96"/>
  <c r="S126" i="96"/>
  <c r="T126" i="96"/>
  <c r="U126" i="96"/>
  <c r="V126" i="96"/>
  <c r="W126" i="96"/>
  <c r="X126" i="96"/>
  <c r="Y126" i="96"/>
  <c r="Z126" i="96"/>
  <c r="AA126" i="96"/>
  <c r="AB126" i="96"/>
  <c r="AC126" i="96"/>
  <c r="AD126" i="96"/>
  <c r="AE126" i="96"/>
  <c r="AF126" i="96"/>
  <c r="AG126" i="96"/>
  <c r="C127" i="96"/>
  <c r="D127" i="96"/>
  <c r="E127" i="96"/>
  <c r="F127" i="96"/>
  <c r="G127" i="96"/>
  <c r="H127" i="96"/>
  <c r="I127" i="96"/>
  <c r="J127" i="96"/>
  <c r="K127" i="96"/>
  <c r="L127" i="96"/>
  <c r="M127" i="96"/>
  <c r="N127" i="96"/>
  <c r="O127" i="96"/>
  <c r="P127" i="96"/>
  <c r="Q127" i="96"/>
  <c r="R127" i="96"/>
  <c r="S127" i="96"/>
  <c r="T127" i="96"/>
  <c r="U127" i="96"/>
  <c r="V127" i="96"/>
  <c r="W127" i="96"/>
  <c r="X127" i="96"/>
  <c r="Y127" i="96"/>
  <c r="Z127" i="96"/>
  <c r="AA127" i="96"/>
  <c r="AB127" i="96"/>
  <c r="AC127" i="96"/>
  <c r="AD127" i="96"/>
  <c r="AE127" i="96"/>
  <c r="AF127" i="96"/>
  <c r="AG127" i="96"/>
  <c r="B3" i="97"/>
  <c r="B4" i="97"/>
  <c r="B5" i="97"/>
  <c r="B6" i="97"/>
  <c r="B7" i="97"/>
  <c r="B8" i="97"/>
  <c r="B9" i="97"/>
  <c r="B10" i="97"/>
  <c r="B11" i="97"/>
  <c r="B12" i="97"/>
  <c r="B13" i="97"/>
  <c r="B14" i="97"/>
  <c r="B15" i="97"/>
  <c r="B16" i="97"/>
  <c r="B17" i="97"/>
  <c r="B18" i="97"/>
  <c r="B19" i="97"/>
  <c r="B20" i="97"/>
  <c r="B21" i="97"/>
  <c r="B22" i="97"/>
  <c r="B23" i="97"/>
  <c r="B24" i="97"/>
  <c r="B25" i="97"/>
  <c r="B26" i="97"/>
  <c r="B27" i="97"/>
  <c r="B28" i="97"/>
  <c r="B29" i="97"/>
  <c r="B30" i="97"/>
  <c r="B31" i="97"/>
  <c r="B32" i="97"/>
  <c r="B33" i="97"/>
  <c r="B34" i="97"/>
  <c r="B35" i="97"/>
  <c r="B36" i="97"/>
  <c r="B37" i="97"/>
  <c r="B38" i="97"/>
  <c r="B39" i="97"/>
  <c r="B40" i="97"/>
  <c r="B41" i="97"/>
  <c r="B42" i="97"/>
  <c r="B43" i="97"/>
  <c r="B44" i="97"/>
  <c r="B45" i="97"/>
  <c r="B46" i="97"/>
  <c r="B47" i="97"/>
  <c r="B48" i="97"/>
  <c r="B49" i="97"/>
  <c r="B50" i="97"/>
  <c r="B51" i="97"/>
  <c r="B52" i="97"/>
  <c r="B53" i="97"/>
  <c r="B54" i="97"/>
  <c r="B55" i="97"/>
  <c r="B56" i="97"/>
  <c r="B57" i="97"/>
  <c r="B58" i="97"/>
  <c r="B59" i="97"/>
  <c r="B60" i="97"/>
  <c r="B61" i="97"/>
  <c r="B62" i="97"/>
  <c r="B63" i="97"/>
  <c r="B64" i="97"/>
  <c r="B65" i="97"/>
  <c r="B66" i="97"/>
  <c r="B67" i="97"/>
  <c r="B68" i="97"/>
  <c r="B69" i="97"/>
  <c r="B70" i="97"/>
  <c r="B71" i="97"/>
  <c r="B72" i="97"/>
  <c r="B73" i="97"/>
  <c r="B74" i="97"/>
  <c r="B75" i="97"/>
  <c r="B76" i="97"/>
  <c r="B77" i="97"/>
  <c r="B78" i="97"/>
  <c r="B79" i="97"/>
  <c r="B80" i="97"/>
  <c r="B81" i="97"/>
  <c r="B82" i="97"/>
  <c r="B83" i="97"/>
  <c r="B84" i="97"/>
  <c r="B85" i="97"/>
  <c r="B86" i="97"/>
  <c r="B87" i="97"/>
  <c r="B88" i="97"/>
  <c r="B89" i="97"/>
  <c r="B90" i="97"/>
  <c r="B91" i="97"/>
  <c r="B92" i="97"/>
  <c r="B93" i="97"/>
  <c r="B94" i="97"/>
  <c r="B95" i="97"/>
  <c r="B96" i="97"/>
  <c r="B97" i="97"/>
  <c r="B99" i="97"/>
  <c r="B100" i="97"/>
  <c r="B101" i="97"/>
  <c r="B102" i="97"/>
  <c r="B103" i="97"/>
  <c r="B104" i="97"/>
  <c r="B105" i="97"/>
  <c r="B106" i="97"/>
  <c r="B107" i="97"/>
  <c r="B108" i="97"/>
  <c r="B109" i="97"/>
  <c r="B110" i="97"/>
  <c r="B111" i="97"/>
  <c r="B112" i="97"/>
  <c r="B113" i="97"/>
  <c r="B114" i="97"/>
  <c r="B115" i="97"/>
  <c r="B116" i="97"/>
  <c r="B117" i="97"/>
  <c r="B118" i="97"/>
  <c r="B119" i="97"/>
  <c r="B120" i="97"/>
  <c r="B121" i="97"/>
  <c r="B122" i="97"/>
  <c r="B123" i="97"/>
  <c r="B124" i="97"/>
  <c r="B125" i="97"/>
  <c r="B126" i="97"/>
  <c r="B127" i="97"/>
  <c r="B3" i="96"/>
  <c r="B4" i="96"/>
  <c r="B5" i="96"/>
  <c r="B6" i="96"/>
  <c r="B7" i="96"/>
  <c r="B8" i="96"/>
  <c r="B9" i="96"/>
  <c r="B10" i="96"/>
  <c r="B11" i="96"/>
  <c r="B12" i="96"/>
  <c r="B13" i="96"/>
  <c r="B14" i="96"/>
  <c r="B15" i="96"/>
  <c r="B16" i="96"/>
  <c r="B17" i="96"/>
  <c r="B18" i="96"/>
  <c r="B19" i="96"/>
  <c r="B20" i="96"/>
  <c r="B21" i="96"/>
  <c r="B22" i="96"/>
  <c r="B23" i="96"/>
  <c r="B24" i="96"/>
  <c r="B25" i="96"/>
  <c r="B26" i="96"/>
  <c r="B27" i="96"/>
  <c r="B28" i="96"/>
  <c r="B29" i="96"/>
  <c r="B30" i="96"/>
  <c r="B31" i="96"/>
  <c r="B32" i="96"/>
  <c r="B33" i="96"/>
  <c r="B34" i="96"/>
  <c r="B35" i="96"/>
  <c r="B36" i="96"/>
  <c r="B37" i="96"/>
  <c r="B38" i="96"/>
  <c r="B39" i="96"/>
  <c r="B40" i="96"/>
  <c r="B41" i="96"/>
  <c r="B42" i="96"/>
  <c r="B43" i="96"/>
  <c r="B44" i="96"/>
  <c r="B45" i="96"/>
  <c r="B46" i="96"/>
  <c r="B47" i="96"/>
  <c r="B48" i="96"/>
  <c r="B49" i="96"/>
  <c r="B50" i="96"/>
  <c r="B51" i="96"/>
  <c r="B52" i="96"/>
  <c r="B53" i="96"/>
  <c r="B54" i="96"/>
  <c r="B55" i="96"/>
  <c r="B56" i="96"/>
  <c r="B57" i="96"/>
  <c r="B58" i="96"/>
  <c r="B59" i="96"/>
  <c r="B60" i="96"/>
  <c r="B61" i="96"/>
  <c r="B62" i="96"/>
  <c r="B63" i="96"/>
  <c r="B64" i="96"/>
  <c r="B65" i="96"/>
  <c r="B66" i="96"/>
  <c r="B67" i="96"/>
  <c r="B68" i="96"/>
  <c r="B69" i="96"/>
  <c r="B70" i="96"/>
  <c r="B71" i="96"/>
  <c r="B72" i="96"/>
  <c r="B73" i="96"/>
  <c r="B74" i="96"/>
  <c r="B75" i="96"/>
  <c r="B76" i="96"/>
  <c r="B77" i="96"/>
  <c r="B78" i="96"/>
  <c r="B79" i="96"/>
  <c r="B80" i="96"/>
  <c r="B81" i="96"/>
  <c r="B82" i="96"/>
  <c r="B83" i="96"/>
  <c r="B84" i="96"/>
  <c r="B85" i="96"/>
  <c r="B86" i="96"/>
  <c r="B87" i="96"/>
  <c r="B88" i="96"/>
  <c r="B89" i="96"/>
  <c r="B90" i="96"/>
  <c r="B91" i="96"/>
  <c r="B92" i="96"/>
  <c r="B93" i="96"/>
  <c r="B94" i="96"/>
  <c r="B95" i="96"/>
  <c r="B96" i="96"/>
  <c r="B97" i="96"/>
  <c r="B99" i="96"/>
  <c r="B100" i="96"/>
  <c r="B101" i="96"/>
  <c r="B102" i="96"/>
  <c r="B103" i="96"/>
  <c r="B104" i="96"/>
  <c r="B105" i="96"/>
  <c r="B106" i="96"/>
  <c r="B107" i="96"/>
  <c r="B108" i="96"/>
  <c r="B109" i="96"/>
  <c r="B110" i="96"/>
  <c r="B111" i="96"/>
  <c r="B112" i="96"/>
  <c r="B113" i="96"/>
  <c r="B114" i="96"/>
  <c r="B115" i="96"/>
  <c r="B116" i="96"/>
  <c r="B117" i="96"/>
  <c r="B118" i="96"/>
  <c r="B119" i="96"/>
  <c r="B120" i="96"/>
  <c r="B121" i="96"/>
  <c r="B122" i="96"/>
  <c r="B123" i="96"/>
  <c r="B124" i="96"/>
  <c r="B125" i="96"/>
  <c r="B126" i="96"/>
  <c r="B127" i="96"/>
  <c r="B2" i="97"/>
  <c r="AI127" i="97"/>
  <c r="AI126" i="97"/>
  <c r="AI125" i="97"/>
  <c r="AI124" i="97"/>
  <c r="AI123" i="97"/>
  <c r="AI122" i="97"/>
  <c r="AI121" i="97"/>
  <c r="AI120" i="97"/>
  <c r="AI119" i="97"/>
  <c r="AI118" i="97"/>
  <c r="AI117" i="97"/>
  <c r="AI116" i="97"/>
  <c r="AI115" i="97"/>
  <c r="AI114" i="97"/>
  <c r="AI113" i="97"/>
  <c r="AI112" i="97"/>
  <c r="AI111" i="97"/>
  <c r="AI110" i="97"/>
  <c r="AI109" i="97"/>
  <c r="AI108" i="97"/>
  <c r="AI107" i="97"/>
  <c r="AI106" i="97"/>
  <c r="AI105" i="97"/>
  <c r="AI104" i="97"/>
  <c r="AI103" i="97"/>
  <c r="AI102" i="97"/>
  <c r="AI101" i="97"/>
  <c r="AI100" i="97"/>
  <c r="AI99" i="97"/>
  <c r="AI97" i="97"/>
  <c r="AI96" i="97"/>
  <c r="AI95" i="97"/>
  <c r="AI94" i="97"/>
  <c r="AI93" i="97"/>
  <c r="AI92" i="97"/>
  <c r="AI91" i="97"/>
  <c r="AI90" i="97"/>
  <c r="AI89" i="97"/>
  <c r="AI88" i="97"/>
  <c r="AI87" i="97"/>
  <c r="AI86" i="97"/>
  <c r="AI85" i="97"/>
  <c r="AI84" i="97"/>
  <c r="AI83" i="97"/>
  <c r="AI82" i="97"/>
  <c r="AI81" i="97"/>
  <c r="AI80" i="97"/>
  <c r="AI79" i="97"/>
  <c r="AI78" i="97"/>
  <c r="AI77" i="97"/>
  <c r="AI76" i="97"/>
  <c r="AI75" i="97"/>
  <c r="AI74" i="97"/>
  <c r="AI73" i="97"/>
  <c r="AI72" i="97"/>
  <c r="AI71" i="97"/>
  <c r="AI70" i="97"/>
  <c r="AI69" i="97"/>
  <c r="AI68" i="97"/>
  <c r="AI67" i="97"/>
  <c r="AI66" i="97"/>
  <c r="AI65" i="97"/>
  <c r="AI64" i="97"/>
  <c r="AI63" i="97"/>
  <c r="AI62" i="97"/>
  <c r="AI61" i="97"/>
  <c r="AI60" i="97"/>
  <c r="AI59" i="97"/>
  <c r="AI58" i="97"/>
  <c r="AI57" i="97"/>
  <c r="AI56" i="97"/>
  <c r="AI55" i="97"/>
  <c r="AI54" i="97"/>
  <c r="AI53" i="97"/>
  <c r="AI52" i="97"/>
  <c r="AI51" i="97"/>
  <c r="AI50" i="97"/>
  <c r="AI49" i="97"/>
  <c r="AI48" i="97"/>
  <c r="AI47" i="97"/>
  <c r="AI46" i="97"/>
  <c r="AI45" i="97"/>
  <c r="AI44" i="97"/>
  <c r="AI43" i="97"/>
  <c r="AI42" i="97"/>
  <c r="AI41" i="97"/>
  <c r="AI40" i="97"/>
  <c r="AI39" i="97"/>
  <c r="AI38" i="97"/>
  <c r="AI37" i="97"/>
  <c r="AI36" i="97"/>
  <c r="AI35" i="97"/>
  <c r="AI34" i="97"/>
  <c r="AI33" i="97"/>
  <c r="AI32" i="97"/>
  <c r="AI31" i="97"/>
  <c r="AI30" i="97"/>
  <c r="AI29" i="97"/>
  <c r="AI28" i="97"/>
  <c r="AI27" i="97"/>
  <c r="AI26" i="97"/>
  <c r="AI25" i="97"/>
  <c r="AI24" i="97"/>
  <c r="AI23" i="97"/>
  <c r="AI22" i="97"/>
  <c r="AI21" i="97"/>
  <c r="AI20" i="97"/>
  <c r="AI19" i="97"/>
  <c r="AI18" i="97"/>
  <c r="AI17" i="97"/>
  <c r="AI16" i="97"/>
  <c r="AI15" i="97"/>
  <c r="AI14" i="97"/>
  <c r="AI13" i="97"/>
  <c r="AI12" i="97"/>
  <c r="AI11" i="97"/>
  <c r="AI10" i="97"/>
  <c r="AI9" i="97"/>
  <c r="AI8" i="97"/>
  <c r="AI7" i="97"/>
  <c r="AI6" i="97"/>
  <c r="AI5" i="97"/>
  <c r="AI4" i="97"/>
  <c r="AI3" i="97"/>
  <c r="AI2" i="97"/>
  <c r="AG1" i="97"/>
  <c r="AF1" i="97"/>
  <c r="AE1" i="97"/>
  <c r="AD1" i="97"/>
  <c r="AC1" i="97"/>
  <c r="AB1" i="97"/>
  <c r="AA1" i="97"/>
  <c r="Z1" i="97"/>
  <c r="Y1" i="97"/>
  <c r="X1" i="97"/>
  <c r="W1" i="97"/>
  <c r="V1" i="97"/>
  <c r="U1" i="97"/>
  <c r="T1" i="97"/>
  <c r="S1" i="97"/>
  <c r="R1" i="97"/>
  <c r="Q1" i="97"/>
  <c r="P1" i="97"/>
  <c r="O1" i="97"/>
  <c r="N1" i="97"/>
  <c r="M1" i="97"/>
  <c r="L1" i="97"/>
  <c r="K1" i="97"/>
  <c r="J1" i="97"/>
  <c r="I1" i="97"/>
  <c r="H1" i="97"/>
  <c r="G1" i="97"/>
  <c r="F1" i="97"/>
  <c r="E1" i="97"/>
  <c r="D1" i="97"/>
  <c r="C1" i="97"/>
  <c r="B1" i="97"/>
  <c r="AJ2" i="97" l="1"/>
  <c r="AK2" i="97"/>
  <c r="AK30" i="97"/>
  <c r="AJ30" i="97"/>
  <c r="E38" i="98" s="1"/>
  <c r="AK46" i="97"/>
  <c r="AJ46" i="97"/>
  <c r="E57" i="98" s="1"/>
  <c r="AK63" i="97"/>
  <c r="AJ63" i="97"/>
  <c r="E76" i="98" s="1"/>
  <c r="AK120" i="97"/>
  <c r="AJ120" i="97"/>
  <c r="E140" i="98" s="1"/>
  <c r="AK112" i="97"/>
  <c r="AJ112" i="97"/>
  <c r="E132" i="98" s="1"/>
  <c r="AK72" i="97"/>
  <c r="AJ72" i="97"/>
  <c r="AK110" i="97"/>
  <c r="AJ110" i="97"/>
  <c r="E130" i="98" s="1"/>
  <c r="E6" i="98"/>
  <c r="F128" i="97"/>
  <c r="AH35" i="97"/>
  <c r="AJ35" i="97" s="1"/>
  <c r="E44" i="98" s="1"/>
  <c r="D128" i="97"/>
  <c r="AH108" i="97"/>
  <c r="AJ108" i="97" s="1"/>
  <c r="E127" i="98" s="1"/>
  <c r="AH23" i="97"/>
  <c r="AJ23" i="97" s="1"/>
  <c r="E30" i="98" s="1"/>
  <c r="T128" i="97"/>
  <c r="P128" i="97"/>
  <c r="L128" i="97"/>
  <c r="H128" i="97"/>
  <c r="AH91" i="97"/>
  <c r="AK91" i="97" s="1"/>
  <c r="AH122" i="97"/>
  <c r="AJ122" i="97" s="1"/>
  <c r="E142" i="98" s="1"/>
  <c r="AH116" i="97"/>
  <c r="AJ116" i="97" s="1"/>
  <c r="E136" i="98" s="1"/>
  <c r="AH75" i="97"/>
  <c r="AJ75" i="97" s="1"/>
  <c r="E90" i="98" s="1"/>
  <c r="AH71" i="97"/>
  <c r="AJ71" i="97" s="1"/>
  <c r="E85" i="98" s="1"/>
  <c r="AH51" i="97"/>
  <c r="AJ51" i="97" s="1"/>
  <c r="E62" i="98" s="1"/>
  <c r="AH126" i="97"/>
  <c r="AK126" i="97" s="1"/>
  <c r="AH124" i="97"/>
  <c r="AK124" i="97" s="1"/>
  <c r="AH120" i="97"/>
  <c r="AH114" i="97"/>
  <c r="AJ114" i="97" s="1"/>
  <c r="E134" i="98" s="1"/>
  <c r="AH112" i="97"/>
  <c r="AH106" i="97"/>
  <c r="AJ106" i="97" s="1"/>
  <c r="E125" i="98" s="1"/>
  <c r="AH104" i="97"/>
  <c r="AJ104" i="97" s="1"/>
  <c r="E123" i="98" s="1"/>
  <c r="AH100" i="97"/>
  <c r="AK100" i="97" s="1"/>
  <c r="AH95" i="97"/>
  <c r="AK95" i="97" s="1"/>
  <c r="AH87" i="97"/>
  <c r="AK87" i="97" s="1"/>
  <c r="AH83" i="97"/>
  <c r="AK83" i="97" s="1"/>
  <c r="AH79" i="97"/>
  <c r="AJ79" i="97" s="1"/>
  <c r="E94" i="98" s="1"/>
  <c r="AH67" i="97"/>
  <c r="AK67" i="97" s="1"/>
  <c r="AH63" i="97"/>
  <c r="AH59" i="97"/>
  <c r="AK59" i="97" s="1"/>
  <c r="AH55" i="97"/>
  <c r="AJ55" i="97" s="1"/>
  <c r="E67" i="98" s="1"/>
  <c r="AH47" i="97"/>
  <c r="AK47" i="97" s="1"/>
  <c r="AH43" i="97"/>
  <c r="AK43" i="97" s="1"/>
  <c r="AH39" i="97"/>
  <c r="AJ39" i="97" s="1"/>
  <c r="E48" i="98" s="1"/>
  <c r="AH31" i="97"/>
  <c r="AJ31" i="97" s="1"/>
  <c r="E39" i="98" s="1"/>
  <c r="AH27" i="97"/>
  <c r="AK27" i="97" s="1"/>
  <c r="AH19" i="97"/>
  <c r="AK19" i="97" s="1"/>
  <c r="AH15" i="97"/>
  <c r="AJ15" i="97" s="1"/>
  <c r="E21" i="98" s="1"/>
  <c r="AH11" i="97"/>
  <c r="AK11" i="97" s="1"/>
  <c r="AH7" i="97"/>
  <c r="AK7" i="97" s="1"/>
  <c r="AH6" i="97"/>
  <c r="AH118" i="97"/>
  <c r="AK118" i="97" s="1"/>
  <c r="AH110" i="97"/>
  <c r="AH3" i="97"/>
  <c r="AH8" i="97"/>
  <c r="AJ8" i="97" s="1"/>
  <c r="E13" i="98" s="1"/>
  <c r="AH12" i="97"/>
  <c r="AK12" i="97" s="1"/>
  <c r="AH16" i="97"/>
  <c r="AJ16" i="97" s="1"/>
  <c r="E22" i="98" s="1"/>
  <c r="AH20" i="97"/>
  <c r="AK20" i="97" s="1"/>
  <c r="AH24" i="97"/>
  <c r="AK24" i="97" s="1"/>
  <c r="AH28" i="97"/>
  <c r="AJ28" i="97" s="1"/>
  <c r="AH32" i="97"/>
  <c r="AK32" i="97" s="1"/>
  <c r="AH36" i="97"/>
  <c r="AK36" i="97" s="1"/>
  <c r="AH40" i="97"/>
  <c r="AJ40" i="97" s="1"/>
  <c r="AH44" i="97"/>
  <c r="AK44" i="97" s="1"/>
  <c r="AH48" i="97"/>
  <c r="AJ48" i="97" s="1"/>
  <c r="E59" i="98" s="1"/>
  <c r="AH52" i="97"/>
  <c r="AK52" i="97" s="1"/>
  <c r="AH56" i="97"/>
  <c r="AK56" i="97" s="1"/>
  <c r="AH60" i="97"/>
  <c r="AJ60" i="97" s="1"/>
  <c r="E73" i="98" s="1"/>
  <c r="AH64" i="97"/>
  <c r="AJ64" i="97" s="1"/>
  <c r="E77" i="98" s="1"/>
  <c r="AH68" i="97"/>
  <c r="AK68" i="97" s="1"/>
  <c r="AH72" i="97"/>
  <c r="AH76" i="97"/>
  <c r="AK76" i="97" s="1"/>
  <c r="AH80" i="97"/>
  <c r="AK80" i="97" s="1"/>
  <c r="AH84" i="97"/>
  <c r="AK84" i="97" s="1"/>
  <c r="AH88" i="97"/>
  <c r="AK88" i="97" s="1"/>
  <c r="AH92" i="97"/>
  <c r="AJ92" i="97" s="1"/>
  <c r="E110" i="98" s="1"/>
  <c r="AH96" i="97"/>
  <c r="AJ96" i="97" s="1"/>
  <c r="E114" i="98" s="1"/>
  <c r="AH101" i="97"/>
  <c r="AJ101" i="97" s="1"/>
  <c r="E120" i="98" s="1"/>
  <c r="AH105" i="97"/>
  <c r="AJ105" i="97" s="1"/>
  <c r="E124" i="98" s="1"/>
  <c r="AH109" i="97"/>
  <c r="AK109" i="97" s="1"/>
  <c r="AH113" i="97"/>
  <c r="AJ113" i="97" s="1"/>
  <c r="E133" i="98" s="1"/>
  <c r="AH117" i="97"/>
  <c r="AJ117" i="97" s="1"/>
  <c r="E137" i="98" s="1"/>
  <c r="AH121" i="97"/>
  <c r="AJ121" i="97" s="1"/>
  <c r="E141" i="98" s="1"/>
  <c r="AH125" i="97"/>
  <c r="AJ125" i="97" s="1"/>
  <c r="E145" i="98" s="1"/>
  <c r="X128" i="97"/>
  <c r="AB128" i="97"/>
  <c r="AF128" i="97"/>
  <c r="AH4" i="97"/>
  <c r="AH5" i="97"/>
  <c r="AH128" i="97"/>
  <c r="AH9" i="97"/>
  <c r="AJ9" i="97" s="1"/>
  <c r="E14" i="98" s="1"/>
  <c r="AH13" i="97"/>
  <c r="AK13" i="97" s="1"/>
  <c r="AH17" i="97"/>
  <c r="AJ17" i="97" s="1"/>
  <c r="E23" i="98" s="1"/>
  <c r="AH21" i="97"/>
  <c r="AK21" i="97" s="1"/>
  <c r="AH25" i="97"/>
  <c r="AJ25" i="97" s="1"/>
  <c r="E32" i="98" s="1"/>
  <c r="AH29" i="97"/>
  <c r="AK29" i="97" s="1"/>
  <c r="AH33" i="97"/>
  <c r="AJ33" i="97" s="1"/>
  <c r="E41" i="98" s="1"/>
  <c r="AH37" i="97"/>
  <c r="AK37" i="97" s="1"/>
  <c r="AH41" i="97"/>
  <c r="AJ41" i="97" s="1"/>
  <c r="E51" i="98" s="1"/>
  <c r="AH45" i="97"/>
  <c r="AK45" i="97" s="1"/>
  <c r="AH49" i="97"/>
  <c r="AJ49" i="97" s="1"/>
  <c r="E60" i="98" s="1"/>
  <c r="AH53" i="97"/>
  <c r="AK53" i="97" s="1"/>
  <c r="AH57" i="97"/>
  <c r="AJ57" i="97" s="1"/>
  <c r="E69" i="98" s="1"/>
  <c r="AH61" i="97"/>
  <c r="AK61" i="97" s="1"/>
  <c r="AH65" i="97"/>
  <c r="AJ65" i="97" s="1"/>
  <c r="AH69" i="97"/>
  <c r="AK69" i="97" s="1"/>
  <c r="AH73" i="97"/>
  <c r="AJ73" i="97" s="1"/>
  <c r="E88" i="98" s="1"/>
  <c r="AH77" i="97"/>
  <c r="AK77" i="97" s="1"/>
  <c r="AH81" i="97"/>
  <c r="AJ81" i="97" s="1"/>
  <c r="E97" i="98" s="1"/>
  <c r="AH85" i="97"/>
  <c r="AK85" i="97" s="1"/>
  <c r="AH89" i="97"/>
  <c r="AK89" i="97" s="1"/>
  <c r="AH93" i="97"/>
  <c r="AJ93" i="97" s="1"/>
  <c r="E111" i="98" s="1"/>
  <c r="AH97" i="97"/>
  <c r="AK97" i="97" s="1"/>
  <c r="AH102" i="97"/>
  <c r="AK102" i="97" s="1"/>
  <c r="G128" i="97"/>
  <c r="K128" i="97"/>
  <c r="O128" i="97"/>
  <c r="S128" i="97"/>
  <c r="W128" i="97"/>
  <c r="AA128" i="97"/>
  <c r="AE128" i="97"/>
  <c r="E128" i="97"/>
  <c r="I128" i="97"/>
  <c r="M128" i="97"/>
  <c r="Q128" i="97"/>
  <c r="U128" i="97"/>
  <c r="Y128" i="97"/>
  <c r="AC128" i="97"/>
  <c r="AG128" i="97"/>
  <c r="AH10" i="97"/>
  <c r="AK10" i="97" s="1"/>
  <c r="AH14" i="97"/>
  <c r="AK14" i="97" s="1"/>
  <c r="AH18" i="97"/>
  <c r="AJ18" i="97" s="1"/>
  <c r="E24" i="98" s="1"/>
  <c r="AH22" i="97"/>
  <c r="AK22" i="97" s="1"/>
  <c r="AH26" i="97"/>
  <c r="AK26" i="97" s="1"/>
  <c r="AH30" i="97"/>
  <c r="AH34" i="97"/>
  <c r="AJ34" i="97" s="1"/>
  <c r="AH38" i="97"/>
  <c r="AK38" i="97" s="1"/>
  <c r="AH42" i="97"/>
  <c r="AK42" i="97" s="1"/>
  <c r="AH46" i="97"/>
  <c r="AH50" i="97"/>
  <c r="AJ50" i="97" s="1"/>
  <c r="E61" i="98" s="1"/>
  <c r="AH54" i="97"/>
  <c r="AK54" i="97" s="1"/>
  <c r="AH58" i="97"/>
  <c r="AK58" i="97" s="1"/>
  <c r="AH62" i="97"/>
  <c r="AK62" i="97" s="1"/>
  <c r="AH66" i="97"/>
  <c r="AJ66" i="97" s="1"/>
  <c r="E80" i="98" s="1"/>
  <c r="AH70" i="97"/>
  <c r="AK70" i="97" s="1"/>
  <c r="AH74" i="97"/>
  <c r="AK74" i="97" s="1"/>
  <c r="AH78" i="97"/>
  <c r="AK78" i="97" s="1"/>
  <c r="AH82" i="97"/>
  <c r="AJ82" i="97" s="1"/>
  <c r="E98" i="98" s="1"/>
  <c r="AH86" i="97"/>
  <c r="AK86" i="97" s="1"/>
  <c r="AH90" i="97"/>
  <c r="AK90" i="97" s="1"/>
  <c r="AH94" i="97"/>
  <c r="AK94" i="97" s="1"/>
  <c r="AH99" i="97"/>
  <c r="AJ99" i="97" s="1"/>
  <c r="AH103" i="97"/>
  <c r="AK103" i="97" s="1"/>
  <c r="AH107" i="97"/>
  <c r="AK107" i="97" s="1"/>
  <c r="AH111" i="97"/>
  <c r="AJ111" i="97" s="1"/>
  <c r="E131" i="98" s="1"/>
  <c r="AH115" i="97"/>
  <c r="AJ115" i="97" s="1"/>
  <c r="E135" i="98" s="1"/>
  <c r="AH119" i="97"/>
  <c r="AK119" i="97" s="1"/>
  <c r="AH123" i="97"/>
  <c r="AK123" i="97" s="1"/>
  <c r="AH127" i="97"/>
  <c r="AK127" i="97" s="1"/>
  <c r="AH2" i="97"/>
  <c r="C128" i="97"/>
  <c r="B128" i="97"/>
  <c r="AD128" i="97"/>
  <c r="Z128" i="97"/>
  <c r="V128" i="97"/>
  <c r="R128" i="97"/>
  <c r="N128" i="97"/>
  <c r="J128" i="97"/>
  <c r="AI128" i="97"/>
  <c r="AG129" i="96"/>
  <c r="AG128" i="96"/>
  <c r="U129" i="96"/>
  <c r="M128" i="96"/>
  <c r="F128" i="96"/>
  <c r="E129" i="96"/>
  <c r="AI115" i="96"/>
  <c r="B2" i="96"/>
  <c r="AI99" i="96"/>
  <c r="AI66" i="96"/>
  <c r="AI63" i="96"/>
  <c r="AH58" i="96"/>
  <c r="AI55" i="96"/>
  <c r="AH54" i="96"/>
  <c r="AH50" i="96"/>
  <c r="AH46" i="96"/>
  <c r="AH42" i="96"/>
  <c r="AH38" i="96"/>
  <c r="AH34" i="96"/>
  <c r="AH30" i="96"/>
  <c r="AH26" i="96"/>
  <c r="AH22" i="96"/>
  <c r="AH18" i="96"/>
  <c r="AH14" i="96"/>
  <c r="AH10" i="96"/>
  <c r="AH6" i="96"/>
  <c r="AK127" i="96"/>
  <c r="AK126" i="96"/>
  <c r="AK125" i="96"/>
  <c r="AK124" i="96"/>
  <c r="AK123" i="96"/>
  <c r="AK122" i="96"/>
  <c r="AK121" i="96"/>
  <c r="AK120" i="96"/>
  <c r="AK119" i="96"/>
  <c r="AK118" i="96"/>
  <c r="AK117" i="96"/>
  <c r="AK116" i="96"/>
  <c r="AK115" i="96"/>
  <c r="AK114" i="96"/>
  <c r="AK113" i="96"/>
  <c r="AK112" i="96"/>
  <c r="AK111" i="96"/>
  <c r="AK110" i="96"/>
  <c r="AK109" i="96"/>
  <c r="AK108" i="96"/>
  <c r="AK107" i="96"/>
  <c r="AK106" i="96"/>
  <c r="AK105" i="96"/>
  <c r="AK104" i="96"/>
  <c r="AK103" i="96"/>
  <c r="AK102" i="96"/>
  <c r="AK101" i="96"/>
  <c r="AK100" i="96"/>
  <c r="AK99" i="96"/>
  <c r="AK97" i="96"/>
  <c r="AK96" i="96"/>
  <c r="AK95" i="96"/>
  <c r="AK94" i="96"/>
  <c r="AK93" i="96"/>
  <c r="AK92" i="96"/>
  <c r="AK91" i="96"/>
  <c r="AK90" i="96"/>
  <c r="AK89" i="96"/>
  <c r="AK88" i="96"/>
  <c r="AK87" i="96"/>
  <c r="AK86" i="96"/>
  <c r="AK85" i="96"/>
  <c r="AI85" i="96"/>
  <c r="AK84" i="96"/>
  <c r="AK83" i="96"/>
  <c r="AK82" i="96"/>
  <c r="AI82" i="96"/>
  <c r="AK81" i="96"/>
  <c r="AK80" i="96"/>
  <c r="AK79" i="96"/>
  <c r="AI79" i="96"/>
  <c r="AK78" i="96"/>
  <c r="AK77" i="96"/>
  <c r="AK76" i="96"/>
  <c r="AK75" i="96"/>
  <c r="AK74" i="96"/>
  <c r="AK73" i="96"/>
  <c r="AK72" i="96"/>
  <c r="AK71" i="96"/>
  <c r="AK70" i="96"/>
  <c r="AK69" i="96"/>
  <c r="AK68" i="96"/>
  <c r="AK67" i="96"/>
  <c r="AK66" i="96"/>
  <c r="AK65" i="96"/>
  <c r="AK64" i="96"/>
  <c r="AK63" i="96"/>
  <c r="AK62" i="96"/>
  <c r="AK61" i="96"/>
  <c r="AK60" i="96"/>
  <c r="AK59" i="96"/>
  <c r="AK58" i="96"/>
  <c r="AK57" i="96"/>
  <c r="AK56" i="96"/>
  <c r="AK55" i="96"/>
  <c r="AK54" i="96"/>
  <c r="AK53" i="96"/>
  <c r="AK52" i="96"/>
  <c r="AK51" i="96"/>
  <c r="AK50" i="96"/>
  <c r="AK49" i="96"/>
  <c r="AK48" i="96"/>
  <c r="AK47" i="96"/>
  <c r="AK46" i="96"/>
  <c r="AK45" i="96"/>
  <c r="AK44" i="96"/>
  <c r="AK43" i="96"/>
  <c r="AK42" i="96"/>
  <c r="AK41" i="96"/>
  <c r="AK40" i="96"/>
  <c r="AK39" i="96"/>
  <c r="AK38" i="96"/>
  <c r="AK37" i="96"/>
  <c r="AK36" i="96"/>
  <c r="AK35" i="96"/>
  <c r="AK34" i="96"/>
  <c r="AK33" i="96"/>
  <c r="AK32" i="96"/>
  <c r="AK31" i="96"/>
  <c r="AK30" i="96"/>
  <c r="AK29" i="96"/>
  <c r="AK28" i="96"/>
  <c r="AK27" i="96"/>
  <c r="AK26" i="96"/>
  <c r="AK25" i="96"/>
  <c r="AK24" i="96"/>
  <c r="AK23" i="96"/>
  <c r="AK22" i="96"/>
  <c r="AK21" i="96"/>
  <c r="AK20" i="96"/>
  <c r="AK19" i="96"/>
  <c r="AK18" i="96"/>
  <c r="AK17" i="96"/>
  <c r="AK16" i="96"/>
  <c r="AK15" i="96"/>
  <c r="AK14" i="96"/>
  <c r="AK13" i="96"/>
  <c r="AK12" i="96"/>
  <c r="AK11" i="96"/>
  <c r="AK10" i="96"/>
  <c r="AK9" i="96"/>
  <c r="AK8" i="96"/>
  <c r="AK7" i="96"/>
  <c r="AK6" i="96"/>
  <c r="AK5" i="96"/>
  <c r="AK4" i="96"/>
  <c r="AK3" i="96"/>
  <c r="AK2" i="96"/>
  <c r="AC128" i="96"/>
  <c r="AG1" i="96"/>
  <c r="AF1" i="96"/>
  <c r="AE1" i="96"/>
  <c r="AD1" i="96"/>
  <c r="AC1" i="96"/>
  <c r="AB1" i="96"/>
  <c r="AA1" i="96"/>
  <c r="Z1" i="96"/>
  <c r="Y1" i="96"/>
  <c r="X1" i="96"/>
  <c r="W1" i="96"/>
  <c r="V1" i="96"/>
  <c r="U1" i="96"/>
  <c r="T1" i="96"/>
  <c r="S1" i="96"/>
  <c r="R1" i="96"/>
  <c r="Q1" i="96"/>
  <c r="P1" i="96"/>
  <c r="O1" i="96"/>
  <c r="N1" i="96"/>
  <c r="M1" i="96"/>
  <c r="L1" i="96"/>
  <c r="K1" i="96"/>
  <c r="J1" i="96"/>
  <c r="I1" i="96"/>
  <c r="H1" i="96"/>
  <c r="G1" i="96"/>
  <c r="F1" i="96"/>
  <c r="E1" i="96"/>
  <c r="D1" i="96"/>
  <c r="C1" i="96"/>
  <c r="B1" i="96"/>
  <c r="AG1" i="63"/>
  <c r="AF1" i="63"/>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D177" i="95"/>
  <c r="D176" i="95"/>
  <c r="D175" i="95"/>
  <c r="D174" i="95"/>
  <c r="D173" i="95"/>
  <c r="D172" i="95"/>
  <c r="B172" i="95"/>
  <c r="D171" i="95"/>
  <c r="B171" i="95"/>
  <c r="D170" i="95"/>
  <c r="F170" i="95" s="1"/>
  <c r="B170" i="95"/>
  <c r="D169" i="95"/>
  <c r="F169" i="95" s="1"/>
  <c r="B169" i="95"/>
  <c r="D168" i="95"/>
  <c r="F168" i="95" s="1"/>
  <c r="B168" i="95"/>
  <c r="D167" i="95"/>
  <c r="F167" i="95" s="1"/>
  <c r="B167" i="95"/>
  <c r="D166" i="95"/>
  <c r="F166" i="95" s="1"/>
  <c r="B166" i="95"/>
  <c r="D165" i="95"/>
  <c r="F165" i="95" s="1"/>
  <c r="B165" i="95"/>
  <c r="D164" i="95"/>
  <c r="F164" i="95" s="1"/>
  <c r="B164" i="95"/>
  <c r="D163" i="95"/>
  <c r="F163" i="95" s="1"/>
  <c r="B163" i="95"/>
  <c r="D162" i="95"/>
  <c r="B162" i="95"/>
  <c r="D161" i="95"/>
  <c r="B161" i="95"/>
  <c r="D160" i="95"/>
  <c r="F160" i="95" s="1"/>
  <c r="B160" i="95"/>
  <c r="D159" i="95"/>
  <c r="F159" i="95" s="1"/>
  <c r="B159" i="95"/>
  <c r="D158" i="95"/>
  <c r="F158" i="95" s="1"/>
  <c r="B158" i="95"/>
  <c r="D157" i="95"/>
  <c r="F157" i="95" s="1"/>
  <c r="B157" i="95"/>
  <c r="D156" i="95"/>
  <c r="B156" i="95"/>
  <c r="F155" i="95"/>
  <c r="E155" i="95"/>
  <c r="D155" i="95"/>
  <c r="C155" i="95"/>
  <c r="B155" i="95"/>
  <c r="A155" i="95"/>
  <c r="A154" i="95"/>
  <c r="B149" i="95"/>
  <c r="B145" i="95"/>
  <c r="A145" i="95"/>
  <c r="B144" i="95"/>
  <c r="A144" i="95"/>
  <c r="B143" i="95"/>
  <c r="A143" i="95"/>
  <c r="B142" i="95"/>
  <c r="A142" i="95"/>
  <c r="B141" i="95"/>
  <c r="A141" i="95"/>
  <c r="B140" i="95"/>
  <c r="A140" i="95"/>
  <c r="B139" i="95"/>
  <c r="A139" i="95"/>
  <c r="B138" i="95"/>
  <c r="A138" i="95"/>
  <c r="B137" i="95"/>
  <c r="A137" i="95"/>
  <c r="B136" i="95"/>
  <c r="A136" i="95"/>
  <c r="B135" i="95"/>
  <c r="A135" i="95"/>
  <c r="B134" i="95"/>
  <c r="A134" i="95"/>
  <c r="B133" i="95"/>
  <c r="A133" i="95"/>
  <c r="B132" i="95"/>
  <c r="A132" i="95"/>
  <c r="B131" i="95"/>
  <c r="A131" i="95"/>
  <c r="B130" i="95"/>
  <c r="A130" i="95"/>
  <c r="B129" i="95"/>
  <c r="A129" i="95"/>
  <c r="B128" i="95"/>
  <c r="A128" i="95"/>
  <c r="B127" i="95"/>
  <c r="A127" i="95"/>
  <c r="B126" i="95"/>
  <c r="A126" i="95"/>
  <c r="B125" i="95"/>
  <c r="A125" i="95"/>
  <c r="B124" i="95"/>
  <c r="A124" i="95"/>
  <c r="B123" i="95"/>
  <c r="A123" i="95"/>
  <c r="B122" i="95"/>
  <c r="A122" i="95"/>
  <c r="B121" i="95"/>
  <c r="A121" i="95"/>
  <c r="B120" i="95"/>
  <c r="A120" i="95"/>
  <c r="B119" i="95"/>
  <c r="A119" i="95"/>
  <c r="B118" i="95"/>
  <c r="A118" i="95"/>
  <c r="B117" i="95"/>
  <c r="A117" i="95"/>
  <c r="B116" i="95"/>
  <c r="A116" i="95"/>
  <c r="B115" i="95"/>
  <c r="A115" i="95"/>
  <c r="B114" i="95"/>
  <c r="A114" i="95"/>
  <c r="B113" i="95"/>
  <c r="A113" i="95"/>
  <c r="B112" i="95"/>
  <c r="A112" i="95"/>
  <c r="B111" i="95"/>
  <c r="A111" i="95"/>
  <c r="B110" i="95"/>
  <c r="A110" i="95"/>
  <c r="B109" i="95"/>
  <c r="A109" i="95"/>
  <c r="B108" i="95"/>
  <c r="A108" i="95"/>
  <c r="B107" i="95"/>
  <c r="A107" i="95"/>
  <c r="B106" i="95"/>
  <c r="A106" i="95"/>
  <c r="B105" i="95"/>
  <c r="A105" i="95"/>
  <c r="B104" i="95"/>
  <c r="A104" i="95"/>
  <c r="B103" i="95"/>
  <c r="A103" i="95"/>
  <c r="B102" i="95"/>
  <c r="A102" i="95"/>
  <c r="B101" i="95"/>
  <c r="A101" i="95"/>
  <c r="B100" i="95"/>
  <c r="A100" i="95"/>
  <c r="B99" i="95"/>
  <c r="A99" i="95"/>
  <c r="B98" i="95"/>
  <c r="A98" i="95"/>
  <c r="B97" i="95"/>
  <c r="A97" i="95"/>
  <c r="B96" i="95"/>
  <c r="A96" i="95"/>
  <c r="B95" i="95"/>
  <c r="A95" i="95"/>
  <c r="B94" i="95"/>
  <c r="A94" i="95"/>
  <c r="B93" i="95"/>
  <c r="A93" i="95"/>
  <c r="B92" i="95"/>
  <c r="A92" i="95"/>
  <c r="B91" i="95"/>
  <c r="A91" i="95"/>
  <c r="B90" i="95"/>
  <c r="A90" i="95"/>
  <c r="B89" i="95"/>
  <c r="A89" i="95"/>
  <c r="B88" i="95"/>
  <c r="A88" i="95"/>
  <c r="B87" i="95"/>
  <c r="A87" i="95"/>
  <c r="B86" i="95"/>
  <c r="A86" i="95"/>
  <c r="B85" i="95"/>
  <c r="A85" i="95"/>
  <c r="B84" i="95"/>
  <c r="A84" i="95"/>
  <c r="B83" i="95"/>
  <c r="A83" i="95"/>
  <c r="B82" i="95"/>
  <c r="A82" i="95"/>
  <c r="B81" i="95"/>
  <c r="A81" i="95"/>
  <c r="B80" i="95"/>
  <c r="A80" i="95"/>
  <c r="B79" i="95"/>
  <c r="A79" i="95"/>
  <c r="B78" i="95"/>
  <c r="A78" i="95"/>
  <c r="B77" i="95"/>
  <c r="A77" i="95"/>
  <c r="B76" i="95"/>
  <c r="A76" i="95"/>
  <c r="B75" i="95"/>
  <c r="A75" i="95"/>
  <c r="B74" i="95"/>
  <c r="A74" i="95"/>
  <c r="B73" i="95"/>
  <c r="A73" i="95"/>
  <c r="B72" i="95"/>
  <c r="A72" i="95"/>
  <c r="B71" i="95"/>
  <c r="A71" i="95"/>
  <c r="B70" i="95"/>
  <c r="A70" i="95"/>
  <c r="B69" i="95"/>
  <c r="A69" i="95"/>
  <c r="B68" i="95"/>
  <c r="A68" i="95"/>
  <c r="B67" i="95"/>
  <c r="A67" i="95"/>
  <c r="B66" i="95"/>
  <c r="A66" i="95"/>
  <c r="B65" i="95"/>
  <c r="A65" i="95"/>
  <c r="B64" i="95"/>
  <c r="A64" i="95"/>
  <c r="B63" i="95"/>
  <c r="A63" i="95"/>
  <c r="B62" i="95"/>
  <c r="A62" i="95"/>
  <c r="B61" i="95"/>
  <c r="A61" i="95"/>
  <c r="B60" i="95"/>
  <c r="A60" i="95"/>
  <c r="B59" i="95"/>
  <c r="A59" i="95"/>
  <c r="B58" i="95"/>
  <c r="A58" i="95"/>
  <c r="B57" i="95"/>
  <c r="A57" i="95"/>
  <c r="B56" i="95"/>
  <c r="A56" i="95"/>
  <c r="B55" i="95"/>
  <c r="A55" i="95"/>
  <c r="B54" i="95"/>
  <c r="A54" i="95"/>
  <c r="B53" i="95"/>
  <c r="A53" i="95"/>
  <c r="B52" i="95"/>
  <c r="A52" i="95"/>
  <c r="B51" i="95"/>
  <c r="A51" i="95"/>
  <c r="B50" i="95"/>
  <c r="A50" i="95"/>
  <c r="B49" i="95"/>
  <c r="A49" i="95"/>
  <c r="B48" i="95"/>
  <c r="A48" i="95"/>
  <c r="B47" i="95"/>
  <c r="A47" i="95"/>
  <c r="B46" i="95"/>
  <c r="A46" i="95"/>
  <c r="B45" i="95"/>
  <c r="A45" i="95"/>
  <c r="B44" i="95"/>
  <c r="A44" i="95"/>
  <c r="B43" i="95"/>
  <c r="A43" i="95"/>
  <c r="B42" i="95"/>
  <c r="A42" i="95"/>
  <c r="B41" i="95"/>
  <c r="A41" i="95"/>
  <c r="B40" i="95"/>
  <c r="A40" i="95"/>
  <c r="B39" i="95"/>
  <c r="A39" i="95"/>
  <c r="B38" i="95"/>
  <c r="A38" i="95"/>
  <c r="B37" i="95"/>
  <c r="A37" i="95"/>
  <c r="B36" i="95"/>
  <c r="A36" i="95"/>
  <c r="B35" i="95"/>
  <c r="A35" i="95"/>
  <c r="B34" i="95"/>
  <c r="A34" i="95"/>
  <c r="B33" i="95"/>
  <c r="A33" i="95"/>
  <c r="B32" i="95"/>
  <c r="A32" i="95"/>
  <c r="B31" i="95"/>
  <c r="A31" i="95"/>
  <c r="B30" i="95"/>
  <c r="A30" i="95"/>
  <c r="B29" i="95"/>
  <c r="A29" i="95"/>
  <c r="B28" i="95"/>
  <c r="A28" i="95"/>
  <c r="B27" i="95"/>
  <c r="A27" i="95"/>
  <c r="B26" i="95"/>
  <c r="A26" i="95"/>
  <c r="B25" i="95"/>
  <c r="A25" i="95"/>
  <c r="B24" i="95"/>
  <c r="A24" i="95"/>
  <c r="B23" i="95"/>
  <c r="A23" i="95"/>
  <c r="B22" i="95"/>
  <c r="A22" i="95"/>
  <c r="B21" i="95"/>
  <c r="A21" i="95"/>
  <c r="B20" i="95"/>
  <c r="A20" i="95"/>
  <c r="B19" i="95"/>
  <c r="A19" i="95"/>
  <c r="B18" i="95"/>
  <c r="A18" i="95"/>
  <c r="B17" i="95"/>
  <c r="A17" i="95"/>
  <c r="B16" i="95"/>
  <c r="A16" i="95"/>
  <c r="B15" i="95"/>
  <c r="A15" i="95"/>
  <c r="B14" i="95"/>
  <c r="A14" i="95"/>
  <c r="B13" i="95"/>
  <c r="A13" i="95"/>
  <c r="B12" i="95"/>
  <c r="A12" i="95"/>
  <c r="B11" i="95"/>
  <c r="A11" i="95"/>
  <c r="B10" i="95"/>
  <c r="A10" i="95"/>
  <c r="B9" i="95"/>
  <c r="A9" i="95"/>
  <c r="B8" i="95"/>
  <c r="A8" i="95"/>
  <c r="B7" i="95"/>
  <c r="A7" i="95"/>
  <c r="B6" i="95"/>
  <c r="A6" i="95"/>
  <c r="B5" i="95"/>
  <c r="A5" i="95"/>
  <c r="B4" i="95"/>
  <c r="A4" i="95"/>
  <c r="B3" i="95"/>
  <c r="A3" i="95"/>
  <c r="I2" i="95"/>
  <c r="H2" i="95"/>
  <c r="G2" i="95"/>
  <c r="F2" i="95"/>
  <c r="E2" i="95"/>
  <c r="D2" i="95"/>
  <c r="C2" i="95"/>
  <c r="A2" i="95"/>
  <c r="D177" i="94"/>
  <c r="D176" i="94"/>
  <c r="D175" i="94"/>
  <c r="D174" i="94"/>
  <c r="D173" i="94"/>
  <c r="D172" i="94"/>
  <c r="B172" i="94"/>
  <c r="D171" i="94"/>
  <c r="B171" i="94"/>
  <c r="D170" i="94"/>
  <c r="F170" i="94" s="1"/>
  <c r="B170" i="94"/>
  <c r="D169" i="94"/>
  <c r="F169" i="94" s="1"/>
  <c r="B169" i="94"/>
  <c r="D168" i="94"/>
  <c r="F168" i="94" s="1"/>
  <c r="B168" i="94"/>
  <c r="D167" i="94"/>
  <c r="F167" i="94" s="1"/>
  <c r="B167" i="94"/>
  <c r="D166" i="94"/>
  <c r="F166" i="94" s="1"/>
  <c r="B166" i="94"/>
  <c r="D165" i="94"/>
  <c r="F165" i="94" s="1"/>
  <c r="B165" i="94"/>
  <c r="D164" i="94"/>
  <c r="F164" i="94" s="1"/>
  <c r="B164" i="94"/>
  <c r="D163" i="94"/>
  <c r="F163" i="94" s="1"/>
  <c r="B163" i="94"/>
  <c r="D162" i="94"/>
  <c r="B162" i="94"/>
  <c r="D161" i="94"/>
  <c r="B161" i="94"/>
  <c r="D160" i="94"/>
  <c r="F160" i="94" s="1"/>
  <c r="B160" i="94"/>
  <c r="D159" i="94"/>
  <c r="F159" i="94" s="1"/>
  <c r="B159" i="94"/>
  <c r="D158" i="94"/>
  <c r="F158" i="94" s="1"/>
  <c r="B158" i="94"/>
  <c r="D157" i="94"/>
  <c r="F157" i="94" s="1"/>
  <c r="B157" i="94"/>
  <c r="D156" i="94"/>
  <c r="B156" i="94"/>
  <c r="F155" i="94"/>
  <c r="E155" i="94"/>
  <c r="D155" i="94"/>
  <c r="C155" i="94"/>
  <c r="B155" i="94"/>
  <c r="A155" i="94"/>
  <c r="A154" i="94"/>
  <c r="B149" i="94"/>
  <c r="B145" i="94"/>
  <c r="A145" i="94"/>
  <c r="B144" i="94"/>
  <c r="A144" i="94"/>
  <c r="B143" i="94"/>
  <c r="A143" i="94"/>
  <c r="B142" i="94"/>
  <c r="A142" i="94"/>
  <c r="B141" i="94"/>
  <c r="A141" i="94"/>
  <c r="B140" i="94"/>
  <c r="A140" i="94"/>
  <c r="B139" i="94"/>
  <c r="A139" i="94"/>
  <c r="B138" i="94"/>
  <c r="A138" i="94"/>
  <c r="B137" i="94"/>
  <c r="A137" i="94"/>
  <c r="B136" i="94"/>
  <c r="A136" i="94"/>
  <c r="B135" i="94"/>
  <c r="A135" i="94"/>
  <c r="B134" i="94"/>
  <c r="A134" i="94"/>
  <c r="B133" i="94"/>
  <c r="A133" i="94"/>
  <c r="B132" i="94"/>
  <c r="A132" i="94"/>
  <c r="B131" i="94"/>
  <c r="A131" i="94"/>
  <c r="B130" i="94"/>
  <c r="A130" i="94"/>
  <c r="B129" i="94"/>
  <c r="A129" i="94"/>
  <c r="B128" i="94"/>
  <c r="A128" i="94"/>
  <c r="B127" i="94"/>
  <c r="A127" i="94"/>
  <c r="B126" i="94"/>
  <c r="A126" i="94"/>
  <c r="B125" i="94"/>
  <c r="A125" i="94"/>
  <c r="B124" i="94"/>
  <c r="A124" i="94"/>
  <c r="B123" i="94"/>
  <c r="A123" i="94"/>
  <c r="B122" i="94"/>
  <c r="A122" i="94"/>
  <c r="B121" i="94"/>
  <c r="A121" i="94"/>
  <c r="B120" i="94"/>
  <c r="A120" i="94"/>
  <c r="B119" i="94"/>
  <c r="A119" i="94"/>
  <c r="B118" i="94"/>
  <c r="A118" i="94"/>
  <c r="B117" i="94"/>
  <c r="A117" i="94"/>
  <c r="B116" i="94"/>
  <c r="A116" i="94"/>
  <c r="B115" i="94"/>
  <c r="A115" i="94"/>
  <c r="B114" i="94"/>
  <c r="A114" i="94"/>
  <c r="B113" i="94"/>
  <c r="A113" i="94"/>
  <c r="B112" i="94"/>
  <c r="A112" i="94"/>
  <c r="B111" i="94"/>
  <c r="A111" i="94"/>
  <c r="B110" i="94"/>
  <c r="A110" i="94"/>
  <c r="B109" i="94"/>
  <c r="A109" i="94"/>
  <c r="B108" i="94"/>
  <c r="A108" i="94"/>
  <c r="B107" i="94"/>
  <c r="A107" i="94"/>
  <c r="B106" i="94"/>
  <c r="A106" i="94"/>
  <c r="B105" i="94"/>
  <c r="A105" i="94"/>
  <c r="B104" i="94"/>
  <c r="A104" i="94"/>
  <c r="B103" i="94"/>
  <c r="A103" i="94"/>
  <c r="B102" i="94"/>
  <c r="A102" i="94"/>
  <c r="B101" i="94"/>
  <c r="A101" i="94"/>
  <c r="B100" i="94"/>
  <c r="A100" i="94"/>
  <c r="B99" i="94"/>
  <c r="A99" i="94"/>
  <c r="B98" i="94"/>
  <c r="A98" i="94"/>
  <c r="B97" i="94"/>
  <c r="A97" i="94"/>
  <c r="B96" i="94"/>
  <c r="A96" i="94"/>
  <c r="B95" i="94"/>
  <c r="A95" i="94"/>
  <c r="B94" i="94"/>
  <c r="A94" i="94"/>
  <c r="B93" i="94"/>
  <c r="A93" i="94"/>
  <c r="B92" i="94"/>
  <c r="A92" i="94"/>
  <c r="B91" i="94"/>
  <c r="A91" i="94"/>
  <c r="B90" i="94"/>
  <c r="A90" i="94"/>
  <c r="B89" i="94"/>
  <c r="A89" i="94"/>
  <c r="B88" i="94"/>
  <c r="A88" i="94"/>
  <c r="B87" i="94"/>
  <c r="A87" i="94"/>
  <c r="B86" i="94"/>
  <c r="A86" i="94"/>
  <c r="B85" i="94"/>
  <c r="A85" i="94"/>
  <c r="B84" i="94"/>
  <c r="A84" i="94"/>
  <c r="B83" i="94"/>
  <c r="A83" i="94"/>
  <c r="B82" i="94"/>
  <c r="A82" i="94"/>
  <c r="B81" i="94"/>
  <c r="A81" i="94"/>
  <c r="B80" i="94"/>
  <c r="A80" i="94"/>
  <c r="B79" i="94"/>
  <c r="A79" i="94"/>
  <c r="B78" i="94"/>
  <c r="A78" i="94"/>
  <c r="B77" i="94"/>
  <c r="A77" i="94"/>
  <c r="B76" i="94"/>
  <c r="A76" i="94"/>
  <c r="B75" i="94"/>
  <c r="A75" i="94"/>
  <c r="B74" i="94"/>
  <c r="A74" i="94"/>
  <c r="B73" i="94"/>
  <c r="A73" i="94"/>
  <c r="B72" i="94"/>
  <c r="A72" i="94"/>
  <c r="B71" i="94"/>
  <c r="A71" i="94"/>
  <c r="B70" i="94"/>
  <c r="A70" i="94"/>
  <c r="B69" i="94"/>
  <c r="A69" i="94"/>
  <c r="B68" i="94"/>
  <c r="A68" i="94"/>
  <c r="B67" i="94"/>
  <c r="A67" i="94"/>
  <c r="B66" i="94"/>
  <c r="A66" i="94"/>
  <c r="B65" i="94"/>
  <c r="A65" i="94"/>
  <c r="B64" i="94"/>
  <c r="A64" i="94"/>
  <c r="B63" i="94"/>
  <c r="A63" i="94"/>
  <c r="B62" i="94"/>
  <c r="A62" i="94"/>
  <c r="B61" i="94"/>
  <c r="A61" i="94"/>
  <c r="B60" i="94"/>
  <c r="A60" i="94"/>
  <c r="B59" i="94"/>
  <c r="A59" i="94"/>
  <c r="B58" i="94"/>
  <c r="A58" i="94"/>
  <c r="B57" i="94"/>
  <c r="A57" i="94"/>
  <c r="B56" i="94"/>
  <c r="A56" i="94"/>
  <c r="B55" i="94"/>
  <c r="A55" i="94"/>
  <c r="B54" i="94"/>
  <c r="A54" i="94"/>
  <c r="B53" i="94"/>
  <c r="A53" i="94"/>
  <c r="B52" i="94"/>
  <c r="A52" i="94"/>
  <c r="B51" i="94"/>
  <c r="A51" i="94"/>
  <c r="B50" i="94"/>
  <c r="A50" i="94"/>
  <c r="B49" i="94"/>
  <c r="A49" i="94"/>
  <c r="B48" i="94"/>
  <c r="A48" i="94"/>
  <c r="B47" i="94"/>
  <c r="A47" i="94"/>
  <c r="B46" i="94"/>
  <c r="A46" i="94"/>
  <c r="B45" i="94"/>
  <c r="A45" i="94"/>
  <c r="B44" i="94"/>
  <c r="A44" i="94"/>
  <c r="B43" i="94"/>
  <c r="A43" i="94"/>
  <c r="B42" i="94"/>
  <c r="A42" i="94"/>
  <c r="B41" i="94"/>
  <c r="A41" i="94"/>
  <c r="B40" i="94"/>
  <c r="A40" i="94"/>
  <c r="B39" i="94"/>
  <c r="A39" i="94"/>
  <c r="B38" i="94"/>
  <c r="A38" i="94"/>
  <c r="B37" i="94"/>
  <c r="A37" i="94"/>
  <c r="B36" i="94"/>
  <c r="A36" i="94"/>
  <c r="B35" i="94"/>
  <c r="A35" i="94"/>
  <c r="B34" i="94"/>
  <c r="A34" i="94"/>
  <c r="B33" i="94"/>
  <c r="A33" i="94"/>
  <c r="B32" i="94"/>
  <c r="A32" i="94"/>
  <c r="B31" i="94"/>
  <c r="A31" i="94"/>
  <c r="B30" i="94"/>
  <c r="A30" i="94"/>
  <c r="B29" i="94"/>
  <c r="A29" i="94"/>
  <c r="B28" i="94"/>
  <c r="A28" i="94"/>
  <c r="B27" i="94"/>
  <c r="A27" i="94"/>
  <c r="B26" i="94"/>
  <c r="A26" i="94"/>
  <c r="B25" i="94"/>
  <c r="A25" i="94"/>
  <c r="B24" i="94"/>
  <c r="A24" i="94"/>
  <c r="B23" i="94"/>
  <c r="A23" i="94"/>
  <c r="B22" i="94"/>
  <c r="A22" i="94"/>
  <c r="B21" i="94"/>
  <c r="A21" i="94"/>
  <c r="B20" i="94"/>
  <c r="A20" i="94"/>
  <c r="B19" i="94"/>
  <c r="A19" i="94"/>
  <c r="B18" i="94"/>
  <c r="A18" i="94"/>
  <c r="B17" i="94"/>
  <c r="A17" i="94"/>
  <c r="B16" i="94"/>
  <c r="A16" i="94"/>
  <c r="B15" i="94"/>
  <c r="A15" i="94"/>
  <c r="B14" i="94"/>
  <c r="A14" i="94"/>
  <c r="B13" i="94"/>
  <c r="A13" i="94"/>
  <c r="B12" i="94"/>
  <c r="A12" i="94"/>
  <c r="B11" i="94"/>
  <c r="A11" i="94"/>
  <c r="B10" i="94"/>
  <c r="A10" i="94"/>
  <c r="B9" i="94"/>
  <c r="A9" i="94"/>
  <c r="B8" i="94"/>
  <c r="A8" i="94"/>
  <c r="B7" i="94"/>
  <c r="A7" i="94"/>
  <c r="B6" i="94"/>
  <c r="A6" i="94"/>
  <c r="B5" i="94"/>
  <c r="A5" i="94"/>
  <c r="B4" i="94"/>
  <c r="A4" i="94"/>
  <c r="B3" i="94"/>
  <c r="A3" i="94"/>
  <c r="I2" i="94"/>
  <c r="H2" i="94"/>
  <c r="G2" i="94"/>
  <c r="F2" i="94"/>
  <c r="E2" i="94"/>
  <c r="D2" i="94"/>
  <c r="C2" i="94"/>
  <c r="A2" i="94"/>
  <c r="D177" i="93"/>
  <c r="D176" i="93"/>
  <c r="D175" i="93"/>
  <c r="D174" i="93"/>
  <c r="D173" i="93"/>
  <c r="D172" i="93"/>
  <c r="B172" i="93"/>
  <c r="D171" i="93"/>
  <c r="B171" i="93"/>
  <c r="D170" i="93"/>
  <c r="F170" i="93" s="1"/>
  <c r="B170" i="93"/>
  <c r="D169" i="93"/>
  <c r="F169" i="93" s="1"/>
  <c r="B169" i="93"/>
  <c r="D168" i="93"/>
  <c r="F168" i="93" s="1"/>
  <c r="B168" i="93"/>
  <c r="D167" i="93"/>
  <c r="F167" i="93" s="1"/>
  <c r="B167" i="93"/>
  <c r="D166" i="93"/>
  <c r="F166" i="93" s="1"/>
  <c r="B166" i="93"/>
  <c r="D165" i="93"/>
  <c r="F165" i="93" s="1"/>
  <c r="B165" i="93"/>
  <c r="D164" i="93"/>
  <c r="F164" i="93" s="1"/>
  <c r="B164" i="93"/>
  <c r="D163" i="93"/>
  <c r="F163" i="93" s="1"/>
  <c r="B163" i="93"/>
  <c r="D162" i="93"/>
  <c r="B162" i="93"/>
  <c r="D161" i="93"/>
  <c r="B161" i="93"/>
  <c r="D160" i="93"/>
  <c r="F160" i="93" s="1"/>
  <c r="B160" i="93"/>
  <c r="D159" i="93"/>
  <c r="F159" i="93" s="1"/>
  <c r="B159" i="93"/>
  <c r="D158" i="93"/>
  <c r="F158" i="93" s="1"/>
  <c r="B158" i="93"/>
  <c r="D157" i="93"/>
  <c r="F157" i="93" s="1"/>
  <c r="B157" i="93"/>
  <c r="D156" i="93"/>
  <c r="B156" i="93"/>
  <c r="F155" i="93"/>
  <c r="E155" i="93"/>
  <c r="D155" i="93"/>
  <c r="C155" i="93"/>
  <c r="B155" i="93"/>
  <c r="A155" i="93"/>
  <c r="A154" i="93"/>
  <c r="B149" i="93"/>
  <c r="B145" i="93"/>
  <c r="A145" i="93"/>
  <c r="B144" i="93"/>
  <c r="A144" i="93"/>
  <c r="B143" i="93"/>
  <c r="A143" i="93"/>
  <c r="B142" i="93"/>
  <c r="A142" i="93"/>
  <c r="B141" i="93"/>
  <c r="A141" i="93"/>
  <c r="B140" i="93"/>
  <c r="A140" i="93"/>
  <c r="B139" i="93"/>
  <c r="A139" i="93"/>
  <c r="B138" i="93"/>
  <c r="A138" i="93"/>
  <c r="B137" i="93"/>
  <c r="A137" i="93"/>
  <c r="B136" i="93"/>
  <c r="A136" i="93"/>
  <c r="B135" i="93"/>
  <c r="A135" i="93"/>
  <c r="B134" i="93"/>
  <c r="A134" i="93"/>
  <c r="B133" i="93"/>
  <c r="A133" i="93"/>
  <c r="B132" i="93"/>
  <c r="A132" i="93"/>
  <c r="B131" i="93"/>
  <c r="A131" i="93"/>
  <c r="B130" i="93"/>
  <c r="A130" i="93"/>
  <c r="B129" i="93"/>
  <c r="A129" i="93"/>
  <c r="B128" i="93"/>
  <c r="A128" i="93"/>
  <c r="B127" i="93"/>
  <c r="A127" i="93"/>
  <c r="B126" i="93"/>
  <c r="A126" i="93"/>
  <c r="B125" i="93"/>
  <c r="A125" i="93"/>
  <c r="B124" i="93"/>
  <c r="A124" i="93"/>
  <c r="B123" i="93"/>
  <c r="A123" i="93"/>
  <c r="B122" i="93"/>
  <c r="A122" i="93"/>
  <c r="B121" i="93"/>
  <c r="A121" i="93"/>
  <c r="B120" i="93"/>
  <c r="A120" i="93"/>
  <c r="B119" i="93"/>
  <c r="A119" i="93"/>
  <c r="B118" i="93"/>
  <c r="A118" i="93"/>
  <c r="B117" i="93"/>
  <c r="A117" i="93"/>
  <c r="B116" i="93"/>
  <c r="A116" i="93"/>
  <c r="B115" i="93"/>
  <c r="A115" i="93"/>
  <c r="B114" i="93"/>
  <c r="A114" i="93"/>
  <c r="B113" i="93"/>
  <c r="A113" i="93"/>
  <c r="B112" i="93"/>
  <c r="A112" i="93"/>
  <c r="B111" i="93"/>
  <c r="A111" i="93"/>
  <c r="B110" i="93"/>
  <c r="A110" i="93"/>
  <c r="B109" i="93"/>
  <c r="A109" i="93"/>
  <c r="B108" i="93"/>
  <c r="A108" i="93"/>
  <c r="B107" i="93"/>
  <c r="A107" i="93"/>
  <c r="B106" i="93"/>
  <c r="A106" i="93"/>
  <c r="B105" i="93"/>
  <c r="A105" i="93"/>
  <c r="B104" i="93"/>
  <c r="A104" i="93"/>
  <c r="B103" i="93"/>
  <c r="A103" i="93"/>
  <c r="B102" i="93"/>
  <c r="A102" i="93"/>
  <c r="B101" i="93"/>
  <c r="A101" i="93"/>
  <c r="B100" i="93"/>
  <c r="A100" i="93"/>
  <c r="B99" i="93"/>
  <c r="A99" i="93"/>
  <c r="B98" i="93"/>
  <c r="A98" i="93"/>
  <c r="B97" i="93"/>
  <c r="A97" i="93"/>
  <c r="B96" i="93"/>
  <c r="A96" i="93"/>
  <c r="B95" i="93"/>
  <c r="A95" i="93"/>
  <c r="B94" i="93"/>
  <c r="A94" i="93"/>
  <c r="B93" i="93"/>
  <c r="A93" i="93"/>
  <c r="B92" i="93"/>
  <c r="A92" i="93"/>
  <c r="B91" i="93"/>
  <c r="A91" i="93"/>
  <c r="B90" i="93"/>
  <c r="A90" i="93"/>
  <c r="B89" i="93"/>
  <c r="A89" i="93"/>
  <c r="B88" i="93"/>
  <c r="A88" i="93"/>
  <c r="B87" i="93"/>
  <c r="A87" i="93"/>
  <c r="B86" i="93"/>
  <c r="A86" i="93"/>
  <c r="B85" i="93"/>
  <c r="A85" i="93"/>
  <c r="B84" i="93"/>
  <c r="A84" i="93"/>
  <c r="B83" i="93"/>
  <c r="A83" i="93"/>
  <c r="B82" i="93"/>
  <c r="A82" i="93"/>
  <c r="B81" i="93"/>
  <c r="A81" i="93"/>
  <c r="B80" i="93"/>
  <c r="A80" i="93"/>
  <c r="B79" i="93"/>
  <c r="A79" i="93"/>
  <c r="B78" i="93"/>
  <c r="A78" i="93"/>
  <c r="B77" i="93"/>
  <c r="A77" i="93"/>
  <c r="B76" i="93"/>
  <c r="A76" i="93"/>
  <c r="B75" i="93"/>
  <c r="A75" i="93"/>
  <c r="B74" i="93"/>
  <c r="A74" i="93"/>
  <c r="B73" i="93"/>
  <c r="A73" i="93"/>
  <c r="B72" i="93"/>
  <c r="A72" i="93"/>
  <c r="B71" i="93"/>
  <c r="A71" i="93"/>
  <c r="B70" i="93"/>
  <c r="A70" i="93"/>
  <c r="B69" i="93"/>
  <c r="A69" i="93"/>
  <c r="B68" i="93"/>
  <c r="A68" i="93"/>
  <c r="B67" i="93"/>
  <c r="A67" i="93"/>
  <c r="B66" i="93"/>
  <c r="A66" i="93"/>
  <c r="B65" i="93"/>
  <c r="A65" i="93"/>
  <c r="B64" i="93"/>
  <c r="A64" i="93"/>
  <c r="B63" i="93"/>
  <c r="A63" i="93"/>
  <c r="B62" i="93"/>
  <c r="A62" i="93"/>
  <c r="B61" i="93"/>
  <c r="A61" i="93"/>
  <c r="B60" i="93"/>
  <c r="A60" i="93"/>
  <c r="B59" i="93"/>
  <c r="A59" i="93"/>
  <c r="B58" i="93"/>
  <c r="A58" i="93"/>
  <c r="B57" i="93"/>
  <c r="A57" i="93"/>
  <c r="B56" i="93"/>
  <c r="A56" i="93"/>
  <c r="B55" i="93"/>
  <c r="A55" i="93"/>
  <c r="B54" i="93"/>
  <c r="A54" i="93"/>
  <c r="B53" i="93"/>
  <c r="A53" i="93"/>
  <c r="B52" i="93"/>
  <c r="A52" i="93"/>
  <c r="B51" i="93"/>
  <c r="A51" i="93"/>
  <c r="B50" i="93"/>
  <c r="A50" i="93"/>
  <c r="B49" i="93"/>
  <c r="A49" i="93"/>
  <c r="B48" i="93"/>
  <c r="A48" i="93"/>
  <c r="B47" i="93"/>
  <c r="A47" i="93"/>
  <c r="B46" i="93"/>
  <c r="A46" i="93"/>
  <c r="B45" i="93"/>
  <c r="A45" i="93"/>
  <c r="B44" i="93"/>
  <c r="A44" i="93"/>
  <c r="B43" i="93"/>
  <c r="A43" i="93"/>
  <c r="B42" i="93"/>
  <c r="A42" i="93"/>
  <c r="B41" i="93"/>
  <c r="A41" i="93"/>
  <c r="B40" i="93"/>
  <c r="A40" i="93"/>
  <c r="B39" i="93"/>
  <c r="A39" i="93"/>
  <c r="B38" i="93"/>
  <c r="A38" i="93"/>
  <c r="B37" i="93"/>
  <c r="A37" i="93"/>
  <c r="B36" i="93"/>
  <c r="A36" i="93"/>
  <c r="B35" i="93"/>
  <c r="A35" i="93"/>
  <c r="B34" i="93"/>
  <c r="A34" i="93"/>
  <c r="B33" i="93"/>
  <c r="A33" i="93"/>
  <c r="B32" i="93"/>
  <c r="A32" i="93"/>
  <c r="B31" i="93"/>
  <c r="A31" i="93"/>
  <c r="B30" i="93"/>
  <c r="A30" i="93"/>
  <c r="B29" i="93"/>
  <c r="A29" i="93"/>
  <c r="B28" i="93"/>
  <c r="A28" i="93"/>
  <c r="B27" i="93"/>
  <c r="A27" i="93"/>
  <c r="B26" i="93"/>
  <c r="A26" i="93"/>
  <c r="B25" i="93"/>
  <c r="A25" i="93"/>
  <c r="B24" i="93"/>
  <c r="A24" i="93"/>
  <c r="B23" i="93"/>
  <c r="A23" i="93"/>
  <c r="B22" i="93"/>
  <c r="A22" i="93"/>
  <c r="B21" i="93"/>
  <c r="A21" i="93"/>
  <c r="B20" i="93"/>
  <c r="A20" i="93"/>
  <c r="B19" i="93"/>
  <c r="A19" i="93"/>
  <c r="B18" i="93"/>
  <c r="A18" i="93"/>
  <c r="B17" i="93"/>
  <c r="A17" i="93"/>
  <c r="B16" i="93"/>
  <c r="A16" i="93"/>
  <c r="B15" i="93"/>
  <c r="A15" i="93"/>
  <c r="B14" i="93"/>
  <c r="A14" i="93"/>
  <c r="B13" i="93"/>
  <c r="A13" i="93"/>
  <c r="B12" i="93"/>
  <c r="A12" i="93"/>
  <c r="B11" i="93"/>
  <c r="A11" i="93"/>
  <c r="B10" i="93"/>
  <c r="A10" i="93"/>
  <c r="B9" i="93"/>
  <c r="A9" i="93"/>
  <c r="B8" i="93"/>
  <c r="A8" i="93"/>
  <c r="B7" i="93"/>
  <c r="A7" i="93"/>
  <c r="B6" i="93"/>
  <c r="A6" i="93"/>
  <c r="B5" i="93"/>
  <c r="A5" i="93"/>
  <c r="B4" i="93"/>
  <c r="A4" i="93"/>
  <c r="B3" i="93"/>
  <c r="A3" i="93"/>
  <c r="I2" i="93"/>
  <c r="H2" i="93"/>
  <c r="G2" i="93"/>
  <c r="F2" i="93"/>
  <c r="E2" i="93"/>
  <c r="D2" i="93"/>
  <c r="C2" i="93"/>
  <c r="A2" i="93"/>
  <c r="D177" i="92"/>
  <c r="D176" i="92"/>
  <c r="D175" i="92"/>
  <c r="D174" i="92"/>
  <c r="D173" i="92"/>
  <c r="D172" i="92"/>
  <c r="B172" i="92"/>
  <c r="D171" i="92"/>
  <c r="B171" i="92"/>
  <c r="D170" i="92"/>
  <c r="F170" i="92" s="1"/>
  <c r="B170" i="92"/>
  <c r="D169" i="92"/>
  <c r="F169" i="92" s="1"/>
  <c r="B169" i="92"/>
  <c r="D168" i="92"/>
  <c r="F168" i="92" s="1"/>
  <c r="B168" i="92"/>
  <c r="D167" i="92"/>
  <c r="F167" i="92" s="1"/>
  <c r="B167" i="92"/>
  <c r="D166" i="92"/>
  <c r="F166" i="92" s="1"/>
  <c r="B166" i="92"/>
  <c r="D165" i="92"/>
  <c r="F165" i="92" s="1"/>
  <c r="B165" i="92"/>
  <c r="D164" i="92"/>
  <c r="F164" i="92" s="1"/>
  <c r="B164" i="92"/>
  <c r="D163" i="92"/>
  <c r="F163" i="92" s="1"/>
  <c r="B163" i="92"/>
  <c r="D162" i="92"/>
  <c r="B162" i="92"/>
  <c r="D161" i="92"/>
  <c r="B161" i="92"/>
  <c r="D160" i="92"/>
  <c r="F160" i="92" s="1"/>
  <c r="B160" i="92"/>
  <c r="D159" i="92"/>
  <c r="F159" i="92" s="1"/>
  <c r="B159" i="92"/>
  <c r="D158" i="92"/>
  <c r="F158" i="92" s="1"/>
  <c r="B158" i="92"/>
  <c r="D157" i="92"/>
  <c r="F157" i="92" s="1"/>
  <c r="B157" i="92"/>
  <c r="D156" i="92"/>
  <c r="B156" i="92"/>
  <c r="F155" i="92"/>
  <c r="E155" i="92"/>
  <c r="D155" i="92"/>
  <c r="C155" i="92"/>
  <c r="B155" i="92"/>
  <c r="A155" i="92"/>
  <c r="A154" i="92"/>
  <c r="B149" i="92"/>
  <c r="B145" i="92"/>
  <c r="A145" i="92"/>
  <c r="B144" i="92"/>
  <c r="A144" i="92"/>
  <c r="B143" i="92"/>
  <c r="A143" i="92"/>
  <c r="B142" i="92"/>
  <c r="A142" i="92"/>
  <c r="B141" i="92"/>
  <c r="A141" i="92"/>
  <c r="B140" i="92"/>
  <c r="A140" i="92"/>
  <c r="B139" i="92"/>
  <c r="A139" i="92"/>
  <c r="B138" i="92"/>
  <c r="A138" i="92"/>
  <c r="B137" i="92"/>
  <c r="A137" i="92"/>
  <c r="B136" i="92"/>
  <c r="A136" i="92"/>
  <c r="B135" i="92"/>
  <c r="A135" i="92"/>
  <c r="B134" i="92"/>
  <c r="A134" i="92"/>
  <c r="B133" i="92"/>
  <c r="A133" i="92"/>
  <c r="B132" i="92"/>
  <c r="A132" i="92"/>
  <c r="B131" i="92"/>
  <c r="A131" i="92"/>
  <c r="B130" i="92"/>
  <c r="A130" i="92"/>
  <c r="B129" i="92"/>
  <c r="A129" i="92"/>
  <c r="B128" i="92"/>
  <c r="A128" i="92"/>
  <c r="B127" i="92"/>
  <c r="A127" i="92"/>
  <c r="B126" i="92"/>
  <c r="A126" i="92"/>
  <c r="B125" i="92"/>
  <c r="A125" i="92"/>
  <c r="B124" i="92"/>
  <c r="A124" i="92"/>
  <c r="B123" i="92"/>
  <c r="A123" i="92"/>
  <c r="B122" i="92"/>
  <c r="A122" i="92"/>
  <c r="B121" i="92"/>
  <c r="A121" i="92"/>
  <c r="B120" i="92"/>
  <c r="A120" i="92"/>
  <c r="B119" i="92"/>
  <c r="A119" i="92"/>
  <c r="B118" i="92"/>
  <c r="A118" i="92"/>
  <c r="B117" i="92"/>
  <c r="A117" i="92"/>
  <c r="B116" i="92"/>
  <c r="A116" i="92"/>
  <c r="B115" i="92"/>
  <c r="A115" i="92"/>
  <c r="B114" i="92"/>
  <c r="A114" i="92"/>
  <c r="B113" i="92"/>
  <c r="A113" i="92"/>
  <c r="B112" i="92"/>
  <c r="A112" i="92"/>
  <c r="B111" i="92"/>
  <c r="A111" i="92"/>
  <c r="B110" i="92"/>
  <c r="A110" i="92"/>
  <c r="B109" i="92"/>
  <c r="A109" i="92"/>
  <c r="B108" i="92"/>
  <c r="A108" i="92"/>
  <c r="B107" i="92"/>
  <c r="A107" i="92"/>
  <c r="B106" i="92"/>
  <c r="A106" i="92"/>
  <c r="B105" i="92"/>
  <c r="A105" i="92"/>
  <c r="B104" i="92"/>
  <c r="A104" i="92"/>
  <c r="B103" i="92"/>
  <c r="A103" i="92"/>
  <c r="B102" i="92"/>
  <c r="A102" i="92"/>
  <c r="B101" i="92"/>
  <c r="A101" i="92"/>
  <c r="B100" i="92"/>
  <c r="A100" i="92"/>
  <c r="B99" i="92"/>
  <c r="A99" i="92"/>
  <c r="B98" i="92"/>
  <c r="A98" i="92"/>
  <c r="B97" i="92"/>
  <c r="A97" i="92"/>
  <c r="B96" i="92"/>
  <c r="A96" i="92"/>
  <c r="B95" i="92"/>
  <c r="A95" i="92"/>
  <c r="B94" i="92"/>
  <c r="A94" i="92"/>
  <c r="B93" i="92"/>
  <c r="A93" i="92"/>
  <c r="B92" i="92"/>
  <c r="A92" i="92"/>
  <c r="B91" i="92"/>
  <c r="A91" i="92"/>
  <c r="B90" i="92"/>
  <c r="A90" i="92"/>
  <c r="B89" i="92"/>
  <c r="A89" i="92"/>
  <c r="B88" i="92"/>
  <c r="A88" i="92"/>
  <c r="B87" i="92"/>
  <c r="A87" i="92"/>
  <c r="B86" i="92"/>
  <c r="A86" i="92"/>
  <c r="B85" i="92"/>
  <c r="A85" i="92"/>
  <c r="B84" i="92"/>
  <c r="A84" i="92"/>
  <c r="B83" i="92"/>
  <c r="A83" i="92"/>
  <c r="B82" i="92"/>
  <c r="A82" i="92"/>
  <c r="B81" i="92"/>
  <c r="A81" i="92"/>
  <c r="B80" i="92"/>
  <c r="A80" i="92"/>
  <c r="B79" i="92"/>
  <c r="A79" i="92"/>
  <c r="B78" i="92"/>
  <c r="A78" i="92"/>
  <c r="B77" i="92"/>
  <c r="A77" i="92"/>
  <c r="B76" i="92"/>
  <c r="A76" i="92"/>
  <c r="B75" i="92"/>
  <c r="A75" i="92"/>
  <c r="B74" i="92"/>
  <c r="A74" i="92"/>
  <c r="B73" i="92"/>
  <c r="A73" i="92"/>
  <c r="B72" i="92"/>
  <c r="A72" i="92"/>
  <c r="B71" i="92"/>
  <c r="A71" i="92"/>
  <c r="B70" i="92"/>
  <c r="A70" i="92"/>
  <c r="B69" i="92"/>
  <c r="A69" i="92"/>
  <c r="B68" i="92"/>
  <c r="A68" i="92"/>
  <c r="B67" i="92"/>
  <c r="A67" i="92"/>
  <c r="B66" i="92"/>
  <c r="A66" i="92"/>
  <c r="B65" i="92"/>
  <c r="A65" i="92"/>
  <c r="B64" i="92"/>
  <c r="A64" i="92"/>
  <c r="B63" i="92"/>
  <c r="A63" i="92"/>
  <c r="B62" i="92"/>
  <c r="A62" i="92"/>
  <c r="B61" i="92"/>
  <c r="A61" i="92"/>
  <c r="B60" i="92"/>
  <c r="A60" i="92"/>
  <c r="B59" i="92"/>
  <c r="A59" i="92"/>
  <c r="B58" i="92"/>
  <c r="A58" i="92"/>
  <c r="B57" i="92"/>
  <c r="A57" i="92"/>
  <c r="B56" i="92"/>
  <c r="A56" i="92"/>
  <c r="B55" i="92"/>
  <c r="A55" i="92"/>
  <c r="B54" i="92"/>
  <c r="A54" i="92"/>
  <c r="B53" i="92"/>
  <c r="A53" i="92"/>
  <c r="B52" i="92"/>
  <c r="A52" i="92"/>
  <c r="B51" i="92"/>
  <c r="A51" i="92"/>
  <c r="B50" i="92"/>
  <c r="A50" i="92"/>
  <c r="B49" i="92"/>
  <c r="A49" i="92"/>
  <c r="B48" i="92"/>
  <c r="A48" i="92"/>
  <c r="B47" i="92"/>
  <c r="A47" i="92"/>
  <c r="B46" i="92"/>
  <c r="A46" i="92"/>
  <c r="B45" i="92"/>
  <c r="A45" i="92"/>
  <c r="B44" i="92"/>
  <c r="A44" i="92"/>
  <c r="B43" i="92"/>
  <c r="A43" i="92"/>
  <c r="B42" i="92"/>
  <c r="A42" i="92"/>
  <c r="B41" i="92"/>
  <c r="A41" i="92"/>
  <c r="B40" i="92"/>
  <c r="A40" i="92"/>
  <c r="B39" i="92"/>
  <c r="A39" i="92"/>
  <c r="B38" i="92"/>
  <c r="A38" i="92"/>
  <c r="B37" i="92"/>
  <c r="A37" i="92"/>
  <c r="B36" i="92"/>
  <c r="A36" i="92"/>
  <c r="B35" i="92"/>
  <c r="A35" i="92"/>
  <c r="B34" i="92"/>
  <c r="A34" i="92"/>
  <c r="B33" i="92"/>
  <c r="A33" i="92"/>
  <c r="B32" i="92"/>
  <c r="A32" i="92"/>
  <c r="B31" i="92"/>
  <c r="A31" i="92"/>
  <c r="B30" i="92"/>
  <c r="A30" i="92"/>
  <c r="B29" i="92"/>
  <c r="A29" i="92"/>
  <c r="B28" i="92"/>
  <c r="A28" i="92"/>
  <c r="B27" i="92"/>
  <c r="A27" i="92"/>
  <c r="B26" i="92"/>
  <c r="A26" i="92"/>
  <c r="B25" i="92"/>
  <c r="A25" i="92"/>
  <c r="B24" i="92"/>
  <c r="A24" i="92"/>
  <c r="B23" i="92"/>
  <c r="A23" i="92"/>
  <c r="B22" i="92"/>
  <c r="A22" i="92"/>
  <c r="B21" i="92"/>
  <c r="A21" i="92"/>
  <c r="B20" i="92"/>
  <c r="A20" i="92"/>
  <c r="B19" i="92"/>
  <c r="A19" i="92"/>
  <c r="B18" i="92"/>
  <c r="A18" i="92"/>
  <c r="B17" i="92"/>
  <c r="A17" i="92"/>
  <c r="B16" i="92"/>
  <c r="A16" i="92"/>
  <c r="B15" i="92"/>
  <c r="A15" i="92"/>
  <c r="B14" i="92"/>
  <c r="A14" i="92"/>
  <c r="B13" i="92"/>
  <c r="A13" i="92"/>
  <c r="B12" i="92"/>
  <c r="A12" i="92"/>
  <c r="B11" i="92"/>
  <c r="A11" i="92"/>
  <c r="B10" i="92"/>
  <c r="A10" i="92"/>
  <c r="B9" i="92"/>
  <c r="A9" i="92"/>
  <c r="B8" i="92"/>
  <c r="A8" i="92"/>
  <c r="B7" i="92"/>
  <c r="A7" i="92"/>
  <c r="B6" i="92"/>
  <c r="A6" i="92"/>
  <c r="B5" i="92"/>
  <c r="A5" i="92"/>
  <c r="B4" i="92"/>
  <c r="A4" i="92"/>
  <c r="B3" i="92"/>
  <c r="A3" i="92"/>
  <c r="I2" i="92"/>
  <c r="H2" i="92"/>
  <c r="G2" i="92"/>
  <c r="F2" i="92"/>
  <c r="E2" i="92"/>
  <c r="D2" i="92"/>
  <c r="C2" i="92"/>
  <c r="A2" i="92"/>
  <c r="D177" i="91"/>
  <c r="D176" i="91"/>
  <c r="D175" i="91"/>
  <c r="D174" i="91"/>
  <c r="D173" i="91"/>
  <c r="D172" i="91"/>
  <c r="B172" i="91"/>
  <c r="D171" i="91"/>
  <c r="B171" i="91"/>
  <c r="D170" i="91"/>
  <c r="F170" i="91" s="1"/>
  <c r="B170" i="91"/>
  <c r="D169" i="91"/>
  <c r="F169" i="91" s="1"/>
  <c r="B169" i="91"/>
  <c r="D168" i="91"/>
  <c r="F168" i="91" s="1"/>
  <c r="B168" i="91"/>
  <c r="D167" i="91"/>
  <c r="F167" i="91" s="1"/>
  <c r="B167" i="91"/>
  <c r="D166" i="91"/>
  <c r="F166" i="91" s="1"/>
  <c r="B166" i="91"/>
  <c r="D165" i="91"/>
  <c r="F165" i="91" s="1"/>
  <c r="B165" i="91"/>
  <c r="D164" i="91"/>
  <c r="F164" i="91" s="1"/>
  <c r="B164" i="91"/>
  <c r="D163" i="91"/>
  <c r="F163" i="91" s="1"/>
  <c r="B163" i="91"/>
  <c r="D162" i="91"/>
  <c r="B162" i="91"/>
  <c r="D161" i="91"/>
  <c r="B161" i="91"/>
  <c r="D160" i="91"/>
  <c r="F160" i="91" s="1"/>
  <c r="B160" i="91"/>
  <c r="D159" i="91"/>
  <c r="F159" i="91" s="1"/>
  <c r="B159" i="91"/>
  <c r="D158" i="91"/>
  <c r="F158" i="91" s="1"/>
  <c r="B158" i="91"/>
  <c r="D157" i="91"/>
  <c r="F157" i="91" s="1"/>
  <c r="B157" i="91"/>
  <c r="D156" i="91"/>
  <c r="B156" i="91"/>
  <c r="F155" i="91"/>
  <c r="E155" i="91"/>
  <c r="D155" i="91"/>
  <c r="C155" i="91"/>
  <c r="B155" i="91"/>
  <c r="A155" i="91"/>
  <c r="A154" i="91"/>
  <c r="B149" i="91"/>
  <c r="B145" i="91"/>
  <c r="A145" i="91"/>
  <c r="B144" i="91"/>
  <c r="A144" i="91"/>
  <c r="B143" i="91"/>
  <c r="A143" i="91"/>
  <c r="B142" i="91"/>
  <c r="A142" i="91"/>
  <c r="B141" i="91"/>
  <c r="A141" i="91"/>
  <c r="B140" i="91"/>
  <c r="A140" i="91"/>
  <c r="B139" i="91"/>
  <c r="A139" i="91"/>
  <c r="B138" i="91"/>
  <c r="A138" i="91"/>
  <c r="B137" i="91"/>
  <c r="A137" i="91"/>
  <c r="B136" i="91"/>
  <c r="A136" i="91"/>
  <c r="B135" i="91"/>
  <c r="A135" i="91"/>
  <c r="B134" i="91"/>
  <c r="A134" i="91"/>
  <c r="B133" i="91"/>
  <c r="A133" i="91"/>
  <c r="B132" i="91"/>
  <c r="A132" i="91"/>
  <c r="B131" i="91"/>
  <c r="A131" i="91"/>
  <c r="B130" i="91"/>
  <c r="A130" i="91"/>
  <c r="B129" i="91"/>
  <c r="A129" i="91"/>
  <c r="B128" i="91"/>
  <c r="A128" i="91"/>
  <c r="B127" i="91"/>
  <c r="A127" i="91"/>
  <c r="B126" i="91"/>
  <c r="A126" i="91"/>
  <c r="B125" i="91"/>
  <c r="A125" i="91"/>
  <c r="B124" i="91"/>
  <c r="A124" i="91"/>
  <c r="B123" i="91"/>
  <c r="A123" i="91"/>
  <c r="B122" i="91"/>
  <c r="A122" i="91"/>
  <c r="B121" i="91"/>
  <c r="A121" i="91"/>
  <c r="B120" i="91"/>
  <c r="A120" i="91"/>
  <c r="B119" i="91"/>
  <c r="A119" i="91"/>
  <c r="B118" i="91"/>
  <c r="A118" i="91"/>
  <c r="B117" i="91"/>
  <c r="A117" i="91"/>
  <c r="B116" i="91"/>
  <c r="A116" i="91"/>
  <c r="B115" i="91"/>
  <c r="A115" i="91"/>
  <c r="B114" i="91"/>
  <c r="A114" i="91"/>
  <c r="B113" i="91"/>
  <c r="A113" i="91"/>
  <c r="B112" i="91"/>
  <c r="A112" i="91"/>
  <c r="B111" i="91"/>
  <c r="A111" i="91"/>
  <c r="B110" i="91"/>
  <c r="A110" i="91"/>
  <c r="B109" i="91"/>
  <c r="A109" i="91"/>
  <c r="B108" i="91"/>
  <c r="A108" i="91"/>
  <c r="B107" i="91"/>
  <c r="A107" i="91"/>
  <c r="B106" i="91"/>
  <c r="A106" i="91"/>
  <c r="B105" i="91"/>
  <c r="A105" i="91"/>
  <c r="B104" i="91"/>
  <c r="A104" i="91"/>
  <c r="B103" i="91"/>
  <c r="A103" i="91"/>
  <c r="B102" i="91"/>
  <c r="A102" i="91"/>
  <c r="B101" i="91"/>
  <c r="A101" i="91"/>
  <c r="B100" i="91"/>
  <c r="A100" i="91"/>
  <c r="B99" i="91"/>
  <c r="A99" i="91"/>
  <c r="B98" i="91"/>
  <c r="A98" i="91"/>
  <c r="B97" i="91"/>
  <c r="A97" i="91"/>
  <c r="B96" i="91"/>
  <c r="A96" i="91"/>
  <c r="B95" i="91"/>
  <c r="A95" i="91"/>
  <c r="B94" i="91"/>
  <c r="A94" i="91"/>
  <c r="B93" i="91"/>
  <c r="A93" i="91"/>
  <c r="B92" i="91"/>
  <c r="A92" i="91"/>
  <c r="B91" i="91"/>
  <c r="A91" i="91"/>
  <c r="B90" i="91"/>
  <c r="A90" i="91"/>
  <c r="B89" i="91"/>
  <c r="A89" i="91"/>
  <c r="B88" i="91"/>
  <c r="A88" i="91"/>
  <c r="B87" i="91"/>
  <c r="A87" i="91"/>
  <c r="B86" i="91"/>
  <c r="A86" i="91"/>
  <c r="B85" i="91"/>
  <c r="A85" i="91"/>
  <c r="B84" i="91"/>
  <c r="A84" i="91"/>
  <c r="B83" i="91"/>
  <c r="A83" i="91"/>
  <c r="B82" i="91"/>
  <c r="A82" i="91"/>
  <c r="B81" i="91"/>
  <c r="A81" i="91"/>
  <c r="B80" i="91"/>
  <c r="A80" i="91"/>
  <c r="B79" i="91"/>
  <c r="A79" i="91"/>
  <c r="B78" i="91"/>
  <c r="A78" i="91"/>
  <c r="B77" i="91"/>
  <c r="A77" i="91"/>
  <c r="B76" i="91"/>
  <c r="A76" i="91"/>
  <c r="B75" i="91"/>
  <c r="A75" i="91"/>
  <c r="B74" i="91"/>
  <c r="A74" i="91"/>
  <c r="B73" i="91"/>
  <c r="A73" i="91"/>
  <c r="B72" i="91"/>
  <c r="A72" i="91"/>
  <c r="B71" i="91"/>
  <c r="A71" i="91"/>
  <c r="B70" i="91"/>
  <c r="A70" i="91"/>
  <c r="B69" i="91"/>
  <c r="A69" i="91"/>
  <c r="B68" i="91"/>
  <c r="A68" i="91"/>
  <c r="B67" i="91"/>
  <c r="A67" i="91"/>
  <c r="B66" i="91"/>
  <c r="A66" i="91"/>
  <c r="B65" i="91"/>
  <c r="A65" i="91"/>
  <c r="B64" i="91"/>
  <c r="A64" i="91"/>
  <c r="B63" i="91"/>
  <c r="A63" i="91"/>
  <c r="B62" i="91"/>
  <c r="A62" i="91"/>
  <c r="B61" i="91"/>
  <c r="A61" i="91"/>
  <c r="B60" i="91"/>
  <c r="A60" i="91"/>
  <c r="B59" i="91"/>
  <c r="A59" i="91"/>
  <c r="B58" i="91"/>
  <c r="A58" i="91"/>
  <c r="B57" i="91"/>
  <c r="A57" i="91"/>
  <c r="B56" i="91"/>
  <c r="A56" i="91"/>
  <c r="B55" i="91"/>
  <c r="A55" i="91"/>
  <c r="B54" i="91"/>
  <c r="A54" i="91"/>
  <c r="B53" i="91"/>
  <c r="A53" i="91"/>
  <c r="B52" i="91"/>
  <c r="A52" i="91"/>
  <c r="B51" i="91"/>
  <c r="A51" i="91"/>
  <c r="B50" i="91"/>
  <c r="A50" i="91"/>
  <c r="B49" i="91"/>
  <c r="A49" i="91"/>
  <c r="B48" i="91"/>
  <c r="A48" i="91"/>
  <c r="B47" i="91"/>
  <c r="A47" i="91"/>
  <c r="B46" i="91"/>
  <c r="A46" i="91"/>
  <c r="B45" i="91"/>
  <c r="A45" i="91"/>
  <c r="B44" i="91"/>
  <c r="A44" i="91"/>
  <c r="B43" i="91"/>
  <c r="A43" i="91"/>
  <c r="B42" i="91"/>
  <c r="A42" i="91"/>
  <c r="B41" i="91"/>
  <c r="A41" i="91"/>
  <c r="B40" i="91"/>
  <c r="A40" i="91"/>
  <c r="B39" i="91"/>
  <c r="A39" i="91"/>
  <c r="B38" i="91"/>
  <c r="A38" i="91"/>
  <c r="B37" i="91"/>
  <c r="A37" i="91"/>
  <c r="B36" i="91"/>
  <c r="A36" i="91"/>
  <c r="B35" i="91"/>
  <c r="A35" i="91"/>
  <c r="B34" i="91"/>
  <c r="A34" i="91"/>
  <c r="B33" i="91"/>
  <c r="A33" i="91"/>
  <c r="B32" i="91"/>
  <c r="A32" i="91"/>
  <c r="B31" i="91"/>
  <c r="A31" i="91"/>
  <c r="B30" i="91"/>
  <c r="A30" i="91"/>
  <c r="B29" i="91"/>
  <c r="A29" i="91"/>
  <c r="B28" i="91"/>
  <c r="A28" i="91"/>
  <c r="B27" i="91"/>
  <c r="A27" i="91"/>
  <c r="B26" i="91"/>
  <c r="A26" i="91"/>
  <c r="B25" i="91"/>
  <c r="A25" i="91"/>
  <c r="B24" i="91"/>
  <c r="A24" i="91"/>
  <c r="B23" i="91"/>
  <c r="A23" i="91"/>
  <c r="B22" i="91"/>
  <c r="A22" i="91"/>
  <c r="B21" i="91"/>
  <c r="A21" i="91"/>
  <c r="B20" i="91"/>
  <c r="A20" i="91"/>
  <c r="B19" i="91"/>
  <c r="A19" i="91"/>
  <c r="B18" i="91"/>
  <c r="A18" i="91"/>
  <c r="B17" i="91"/>
  <c r="A17" i="91"/>
  <c r="B16" i="91"/>
  <c r="A16" i="91"/>
  <c r="B15" i="91"/>
  <c r="A15" i="91"/>
  <c r="B14" i="91"/>
  <c r="A14" i="91"/>
  <c r="B13" i="91"/>
  <c r="A13" i="91"/>
  <c r="B12" i="91"/>
  <c r="A12" i="91"/>
  <c r="B11" i="91"/>
  <c r="A11" i="91"/>
  <c r="B10" i="91"/>
  <c r="A10" i="91"/>
  <c r="B9" i="91"/>
  <c r="A9" i="91"/>
  <c r="B8" i="91"/>
  <c r="A8" i="91"/>
  <c r="B7" i="91"/>
  <c r="A7" i="91"/>
  <c r="B6" i="91"/>
  <c r="A6" i="91"/>
  <c r="B5" i="91"/>
  <c r="A5" i="91"/>
  <c r="B4" i="91"/>
  <c r="A4" i="91"/>
  <c r="B3" i="91"/>
  <c r="A3" i="91"/>
  <c r="I2" i="91"/>
  <c r="H2" i="91"/>
  <c r="G2" i="91"/>
  <c r="F2" i="91"/>
  <c r="E2" i="91"/>
  <c r="D2" i="91"/>
  <c r="C2" i="91"/>
  <c r="A2" i="91"/>
  <c r="D177" i="90"/>
  <c r="D176" i="90"/>
  <c r="D175" i="90"/>
  <c r="D174" i="90"/>
  <c r="D173" i="90"/>
  <c r="D172" i="90"/>
  <c r="B172" i="90"/>
  <c r="D171" i="90"/>
  <c r="B171" i="90"/>
  <c r="D170" i="90"/>
  <c r="F170" i="90" s="1"/>
  <c r="B170" i="90"/>
  <c r="D169" i="90"/>
  <c r="F169" i="90" s="1"/>
  <c r="B169" i="90"/>
  <c r="D168" i="90"/>
  <c r="F168" i="90" s="1"/>
  <c r="B168" i="90"/>
  <c r="D167" i="90"/>
  <c r="F167" i="90" s="1"/>
  <c r="B167" i="90"/>
  <c r="D166" i="90"/>
  <c r="F166" i="90" s="1"/>
  <c r="B166" i="90"/>
  <c r="D165" i="90"/>
  <c r="F165" i="90" s="1"/>
  <c r="B165" i="90"/>
  <c r="D164" i="90"/>
  <c r="F164" i="90" s="1"/>
  <c r="B164" i="90"/>
  <c r="D163" i="90"/>
  <c r="F163" i="90" s="1"/>
  <c r="B163" i="90"/>
  <c r="D162" i="90"/>
  <c r="B162" i="90"/>
  <c r="D161" i="90"/>
  <c r="B161" i="90"/>
  <c r="D160" i="90"/>
  <c r="F160" i="90" s="1"/>
  <c r="B160" i="90"/>
  <c r="D159" i="90"/>
  <c r="F159" i="90" s="1"/>
  <c r="B159" i="90"/>
  <c r="D158" i="90"/>
  <c r="F158" i="90" s="1"/>
  <c r="B158" i="90"/>
  <c r="D157" i="90"/>
  <c r="F157" i="90" s="1"/>
  <c r="B157" i="90"/>
  <c r="D156" i="90"/>
  <c r="B156" i="90"/>
  <c r="F155" i="90"/>
  <c r="E155" i="90"/>
  <c r="D155" i="90"/>
  <c r="C155" i="90"/>
  <c r="B155" i="90"/>
  <c r="A155" i="90"/>
  <c r="A154" i="90"/>
  <c r="B149" i="90"/>
  <c r="B145" i="90"/>
  <c r="A145" i="90"/>
  <c r="B144" i="90"/>
  <c r="A144" i="90"/>
  <c r="B143" i="90"/>
  <c r="A143" i="90"/>
  <c r="B142" i="90"/>
  <c r="A142" i="90"/>
  <c r="B141" i="90"/>
  <c r="A141" i="90"/>
  <c r="B140" i="90"/>
  <c r="A140" i="90"/>
  <c r="B139" i="90"/>
  <c r="A139" i="90"/>
  <c r="B138" i="90"/>
  <c r="A138" i="90"/>
  <c r="B137" i="90"/>
  <c r="A137" i="90"/>
  <c r="B136" i="90"/>
  <c r="A136" i="90"/>
  <c r="B135" i="90"/>
  <c r="A135" i="90"/>
  <c r="B134" i="90"/>
  <c r="A134" i="90"/>
  <c r="B133" i="90"/>
  <c r="A133" i="90"/>
  <c r="B132" i="90"/>
  <c r="A132" i="90"/>
  <c r="B131" i="90"/>
  <c r="A131" i="90"/>
  <c r="B130" i="90"/>
  <c r="A130" i="90"/>
  <c r="B129" i="90"/>
  <c r="A129" i="90"/>
  <c r="B128" i="90"/>
  <c r="A128" i="90"/>
  <c r="B127" i="90"/>
  <c r="A127" i="90"/>
  <c r="B126" i="90"/>
  <c r="A126" i="90"/>
  <c r="B125" i="90"/>
  <c r="A125" i="90"/>
  <c r="B124" i="90"/>
  <c r="A124" i="90"/>
  <c r="B123" i="90"/>
  <c r="A123" i="90"/>
  <c r="B122" i="90"/>
  <c r="A122" i="90"/>
  <c r="B121" i="90"/>
  <c r="A121" i="90"/>
  <c r="B120" i="90"/>
  <c r="A120" i="90"/>
  <c r="B119" i="90"/>
  <c r="A119" i="90"/>
  <c r="B118" i="90"/>
  <c r="A118" i="90"/>
  <c r="B117" i="90"/>
  <c r="A117" i="90"/>
  <c r="B116" i="90"/>
  <c r="A116" i="90"/>
  <c r="B115" i="90"/>
  <c r="A115" i="90"/>
  <c r="B114" i="90"/>
  <c r="A114" i="90"/>
  <c r="B113" i="90"/>
  <c r="A113" i="90"/>
  <c r="B112" i="90"/>
  <c r="A112" i="90"/>
  <c r="B111" i="90"/>
  <c r="A111" i="90"/>
  <c r="B110" i="90"/>
  <c r="A110" i="90"/>
  <c r="B109" i="90"/>
  <c r="A109" i="90"/>
  <c r="B108" i="90"/>
  <c r="A108" i="90"/>
  <c r="B107" i="90"/>
  <c r="A107" i="90"/>
  <c r="B106" i="90"/>
  <c r="A106" i="90"/>
  <c r="B105" i="90"/>
  <c r="A105" i="90"/>
  <c r="B104" i="90"/>
  <c r="A104" i="90"/>
  <c r="B103" i="90"/>
  <c r="A103" i="90"/>
  <c r="B102" i="90"/>
  <c r="A102" i="90"/>
  <c r="B101" i="90"/>
  <c r="A101" i="90"/>
  <c r="B100" i="90"/>
  <c r="A100" i="90"/>
  <c r="B99" i="90"/>
  <c r="A99" i="90"/>
  <c r="B98" i="90"/>
  <c r="A98" i="90"/>
  <c r="B97" i="90"/>
  <c r="A97" i="90"/>
  <c r="B96" i="90"/>
  <c r="A96" i="90"/>
  <c r="B95" i="90"/>
  <c r="A95" i="90"/>
  <c r="B94" i="90"/>
  <c r="A94" i="90"/>
  <c r="B93" i="90"/>
  <c r="A93" i="90"/>
  <c r="B92" i="90"/>
  <c r="A92" i="90"/>
  <c r="B91" i="90"/>
  <c r="A91" i="90"/>
  <c r="B90" i="90"/>
  <c r="A90" i="90"/>
  <c r="B89" i="90"/>
  <c r="A89" i="90"/>
  <c r="B88" i="90"/>
  <c r="A88" i="90"/>
  <c r="B87" i="90"/>
  <c r="A87" i="90"/>
  <c r="B86" i="90"/>
  <c r="A86" i="90"/>
  <c r="B85" i="90"/>
  <c r="A85" i="90"/>
  <c r="B84" i="90"/>
  <c r="A84" i="90"/>
  <c r="B83" i="90"/>
  <c r="A83" i="90"/>
  <c r="B82" i="90"/>
  <c r="A82" i="90"/>
  <c r="B81" i="90"/>
  <c r="A81" i="90"/>
  <c r="B80" i="90"/>
  <c r="A80" i="90"/>
  <c r="B79" i="90"/>
  <c r="A79" i="90"/>
  <c r="B78" i="90"/>
  <c r="A78" i="90"/>
  <c r="B77" i="90"/>
  <c r="A77" i="90"/>
  <c r="B76" i="90"/>
  <c r="A76" i="90"/>
  <c r="B75" i="90"/>
  <c r="A75" i="90"/>
  <c r="B74" i="90"/>
  <c r="A74" i="90"/>
  <c r="B73" i="90"/>
  <c r="A73" i="90"/>
  <c r="B72" i="90"/>
  <c r="A72" i="90"/>
  <c r="B71" i="90"/>
  <c r="A71" i="90"/>
  <c r="B70" i="90"/>
  <c r="A70" i="90"/>
  <c r="B69" i="90"/>
  <c r="A69" i="90"/>
  <c r="B68" i="90"/>
  <c r="A68" i="90"/>
  <c r="B67" i="90"/>
  <c r="A67" i="90"/>
  <c r="B66" i="90"/>
  <c r="A66" i="90"/>
  <c r="B65" i="90"/>
  <c r="A65" i="90"/>
  <c r="B64" i="90"/>
  <c r="A64" i="90"/>
  <c r="B63" i="90"/>
  <c r="A63" i="90"/>
  <c r="B62" i="90"/>
  <c r="A62" i="90"/>
  <c r="B61" i="90"/>
  <c r="A61" i="90"/>
  <c r="B60" i="90"/>
  <c r="A60" i="90"/>
  <c r="B59" i="90"/>
  <c r="A59" i="90"/>
  <c r="B58" i="90"/>
  <c r="A58" i="90"/>
  <c r="B57" i="90"/>
  <c r="A57" i="90"/>
  <c r="B56" i="90"/>
  <c r="A56" i="90"/>
  <c r="B55" i="90"/>
  <c r="A55" i="90"/>
  <c r="B54" i="90"/>
  <c r="A54" i="90"/>
  <c r="B53" i="90"/>
  <c r="A53" i="90"/>
  <c r="B52" i="90"/>
  <c r="A52" i="90"/>
  <c r="B51" i="90"/>
  <c r="A51" i="90"/>
  <c r="B50" i="90"/>
  <c r="A50" i="90"/>
  <c r="B49" i="90"/>
  <c r="A49" i="90"/>
  <c r="B48" i="90"/>
  <c r="A48" i="90"/>
  <c r="B47" i="90"/>
  <c r="A47" i="90"/>
  <c r="B46" i="90"/>
  <c r="A46" i="90"/>
  <c r="B45" i="90"/>
  <c r="A45" i="90"/>
  <c r="B44" i="90"/>
  <c r="A44" i="90"/>
  <c r="B43" i="90"/>
  <c r="A43" i="90"/>
  <c r="B42" i="90"/>
  <c r="A42" i="90"/>
  <c r="B41" i="90"/>
  <c r="A41" i="90"/>
  <c r="B40" i="90"/>
  <c r="A40" i="90"/>
  <c r="B39" i="90"/>
  <c r="A39" i="90"/>
  <c r="B38" i="90"/>
  <c r="A38" i="90"/>
  <c r="B37" i="90"/>
  <c r="A37" i="90"/>
  <c r="B36" i="90"/>
  <c r="A36" i="90"/>
  <c r="B35" i="90"/>
  <c r="A35" i="90"/>
  <c r="B34" i="90"/>
  <c r="A34" i="90"/>
  <c r="B33" i="90"/>
  <c r="A33" i="90"/>
  <c r="B32" i="90"/>
  <c r="A32" i="90"/>
  <c r="B31" i="90"/>
  <c r="A31" i="90"/>
  <c r="B30" i="90"/>
  <c r="A30" i="90"/>
  <c r="B29" i="90"/>
  <c r="A29" i="90"/>
  <c r="B28" i="90"/>
  <c r="A28" i="90"/>
  <c r="B27" i="90"/>
  <c r="A27" i="90"/>
  <c r="B26" i="90"/>
  <c r="A26" i="90"/>
  <c r="B25" i="90"/>
  <c r="A25" i="90"/>
  <c r="B24" i="90"/>
  <c r="A24" i="90"/>
  <c r="B23" i="90"/>
  <c r="A23" i="90"/>
  <c r="B22" i="90"/>
  <c r="A22" i="90"/>
  <c r="B21" i="90"/>
  <c r="A21" i="90"/>
  <c r="B20" i="90"/>
  <c r="A20" i="90"/>
  <c r="B19" i="90"/>
  <c r="A19" i="90"/>
  <c r="B18" i="90"/>
  <c r="A18" i="90"/>
  <c r="B17" i="90"/>
  <c r="A17" i="90"/>
  <c r="B16" i="90"/>
  <c r="A16" i="90"/>
  <c r="B15" i="90"/>
  <c r="A15" i="90"/>
  <c r="B14" i="90"/>
  <c r="A14" i="90"/>
  <c r="B13" i="90"/>
  <c r="A13" i="90"/>
  <c r="B12" i="90"/>
  <c r="A12" i="90"/>
  <c r="B11" i="90"/>
  <c r="A11" i="90"/>
  <c r="B10" i="90"/>
  <c r="A10" i="90"/>
  <c r="B9" i="90"/>
  <c r="A9" i="90"/>
  <c r="B8" i="90"/>
  <c r="A8" i="90"/>
  <c r="B7" i="90"/>
  <c r="A7" i="90"/>
  <c r="B6" i="90"/>
  <c r="A6" i="90"/>
  <c r="B5" i="90"/>
  <c r="A5" i="90"/>
  <c r="B4" i="90"/>
  <c r="A4" i="90"/>
  <c r="B3" i="90"/>
  <c r="A3" i="90"/>
  <c r="I2" i="90"/>
  <c r="H2" i="90"/>
  <c r="G2" i="90"/>
  <c r="F2" i="90"/>
  <c r="E2" i="90"/>
  <c r="D2" i="90"/>
  <c r="C2" i="90"/>
  <c r="A2" i="90"/>
  <c r="D177" i="89"/>
  <c r="D176" i="89"/>
  <c r="D175" i="89"/>
  <c r="D174" i="89"/>
  <c r="D173" i="89"/>
  <c r="D172" i="89"/>
  <c r="B172" i="89"/>
  <c r="D171" i="89"/>
  <c r="B171" i="89"/>
  <c r="D170" i="89"/>
  <c r="F170" i="89" s="1"/>
  <c r="B170" i="89"/>
  <c r="D169" i="89"/>
  <c r="F169" i="89" s="1"/>
  <c r="B169" i="89"/>
  <c r="D168" i="89"/>
  <c r="F168" i="89" s="1"/>
  <c r="B168" i="89"/>
  <c r="D167" i="89"/>
  <c r="F167" i="89" s="1"/>
  <c r="B167" i="89"/>
  <c r="D166" i="89"/>
  <c r="F166" i="89" s="1"/>
  <c r="B166" i="89"/>
  <c r="D165" i="89"/>
  <c r="F165" i="89" s="1"/>
  <c r="B165" i="89"/>
  <c r="D164" i="89"/>
  <c r="F164" i="89" s="1"/>
  <c r="B164" i="89"/>
  <c r="D163" i="89"/>
  <c r="F163" i="89" s="1"/>
  <c r="B163" i="89"/>
  <c r="D162" i="89"/>
  <c r="B162" i="89"/>
  <c r="D161" i="89"/>
  <c r="B161" i="89"/>
  <c r="D160" i="89"/>
  <c r="F160" i="89" s="1"/>
  <c r="B160" i="89"/>
  <c r="D159" i="89"/>
  <c r="F159" i="89" s="1"/>
  <c r="B159" i="89"/>
  <c r="D158" i="89"/>
  <c r="F158" i="89" s="1"/>
  <c r="B158" i="89"/>
  <c r="D157" i="89"/>
  <c r="F157" i="89" s="1"/>
  <c r="B157" i="89"/>
  <c r="D156" i="89"/>
  <c r="B156" i="89"/>
  <c r="F155" i="89"/>
  <c r="E155" i="89"/>
  <c r="D155" i="89"/>
  <c r="C155" i="89"/>
  <c r="B155" i="89"/>
  <c r="A155" i="89"/>
  <c r="A154" i="89"/>
  <c r="B149" i="89"/>
  <c r="B145" i="89"/>
  <c r="A145" i="89"/>
  <c r="B144" i="89"/>
  <c r="A144" i="89"/>
  <c r="B143" i="89"/>
  <c r="A143" i="89"/>
  <c r="B142" i="89"/>
  <c r="A142" i="89"/>
  <c r="B141" i="89"/>
  <c r="A141" i="89"/>
  <c r="B140" i="89"/>
  <c r="A140" i="89"/>
  <c r="B139" i="89"/>
  <c r="A139" i="89"/>
  <c r="B138" i="89"/>
  <c r="A138" i="89"/>
  <c r="B137" i="89"/>
  <c r="A137" i="89"/>
  <c r="B136" i="89"/>
  <c r="A136" i="89"/>
  <c r="B135" i="89"/>
  <c r="A135" i="89"/>
  <c r="B134" i="89"/>
  <c r="A134" i="89"/>
  <c r="B133" i="89"/>
  <c r="A133" i="89"/>
  <c r="B132" i="89"/>
  <c r="A132" i="89"/>
  <c r="B131" i="89"/>
  <c r="A131" i="89"/>
  <c r="B130" i="89"/>
  <c r="A130" i="89"/>
  <c r="B129" i="89"/>
  <c r="A129" i="89"/>
  <c r="B128" i="89"/>
  <c r="A128" i="89"/>
  <c r="B127" i="89"/>
  <c r="A127" i="89"/>
  <c r="B126" i="89"/>
  <c r="A126" i="89"/>
  <c r="B125" i="89"/>
  <c r="A125" i="89"/>
  <c r="B124" i="89"/>
  <c r="A124" i="89"/>
  <c r="B123" i="89"/>
  <c r="A123" i="89"/>
  <c r="B122" i="89"/>
  <c r="A122" i="89"/>
  <c r="B121" i="89"/>
  <c r="A121" i="89"/>
  <c r="B120" i="89"/>
  <c r="A120" i="89"/>
  <c r="B119" i="89"/>
  <c r="A119" i="89"/>
  <c r="B118" i="89"/>
  <c r="A118" i="89"/>
  <c r="B117" i="89"/>
  <c r="A117" i="89"/>
  <c r="B116" i="89"/>
  <c r="A116" i="89"/>
  <c r="B115" i="89"/>
  <c r="A115" i="89"/>
  <c r="B114" i="89"/>
  <c r="A114" i="89"/>
  <c r="B113" i="89"/>
  <c r="A113" i="89"/>
  <c r="B112" i="89"/>
  <c r="A112" i="89"/>
  <c r="B111" i="89"/>
  <c r="A111" i="89"/>
  <c r="B110" i="89"/>
  <c r="A110" i="89"/>
  <c r="B109" i="89"/>
  <c r="A109" i="89"/>
  <c r="B108" i="89"/>
  <c r="A108" i="89"/>
  <c r="B107" i="89"/>
  <c r="A107" i="89"/>
  <c r="B106" i="89"/>
  <c r="A106" i="89"/>
  <c r="B105" i="89"/>
  <c r="A105" i="89"/>
  <c r="B104" i="89"/>
  <c r="A104" i="89"/>
  <c r="B103" i="89"/>
  <c r="A103" i="89"/>
  <c r="B102" i="89"/>
  <c r="A102" i="89"/>
  <c r="B101" i="89"/>
  <c r="A101" i="89"/>
  <c r="B100" i="89"/>
  <c r="A100" i="89"/>
  <c r="B99" i="89"/>
  <c r="A99" i="89"/>
  <c r="B98" i="89"/>
  <c r="A98" i="89"/>
  <c r="B97" i="89"/>
  <c r="A97" i="89"/>
  <c r="B96" i="89"/>
  <c r="A96" i="89"/>
  <c r="B95" i="89"/>
  <c r="A95" i="89"/>
  <c r="B94" i="89"/>
  <c r="A94" i="89"/>
  <c r="B93" i="89"/>
  <c r="A93" i="89"/>
  <c r="B92" i="89"/>
  <c r="A92" i="89"/>
  <c r="B91" i="89"/>
  <c r="A91" i="89"/>
  <c r="B90" i="89"/>
  <c r="A90" i="89"/>
  <c r="B89" i="89"/>
  <c r="A89" i="89"/>
  <c r="B88" i="89"/>
  <c r="A88" i="89"/>
  <c r="B87" i="89"/>
  <c r="A87" i="89"/>
  <c r="B86" i="89"/>
  <c r="A86" i="89"/>
  <c r="B85" i="89"/>
  <c r="A85" i="89"/>
  <c r="B84" i="89"/>
  <c r="A84" i="89"/>
  <c r="B83" i="89"/>
  <c r="A83" i="89"/>
  <c r="B82" i="89"/>
  <c r="A82" i="89"/>
  <c r="B81" i="89"/>
  <c r="A81" i="89"/>
  <c r="B80" i="89"/>
  <c r="A80" i="89"/>
  <c r="B79" i="89"/>
  <c r="A79" i="89"/>
  <c r="B78" i="89"/>
  <c r="A78" i="89"/>
  <c r="B77" i="89"/>
  <c r="A77" i="89"/>
  <c r="B76" i="89"/>
  <c r="A76" i="89"/>
  <c r="B75" i="89"/>
  <c r="A75" i="89"/>
  <c r="B74" i="89"/>
  <c r="A74" i="89"/>
  <c r="B73" i="89"/>
  <c r="A73" i="89"/>
  <c r="B72" i="89"/>
  <c r="A72" i="89"/>
  <c r="B71" i="89"/>
  <c r="A71" i="89"/>
  <c r="B70" i="89"/>
  <c r="A70" i="89"/>
  <c r="B69" i="89"/>
  <c r="A69" i="89"/>
  <c r="B68" i="89"/>
  <c r="A68" i="89"/>
  <c r="B67" i="89"/>
  <c r="A67" i="89"/>
  <c r="B66" i="89"/>
  <c r="A66" i="89"/>
  <c r="B65" i="89"/>
  <c r="A65" i="89"/>
  <c r="B64" i="89"/>
  <c r="A64" i="89"/>
  <c r="B63" i="89"/>
  <c r="A63" i="89"/>
  <c r="B62" i="89"/>
  <c r="A62" i="89"/>
  <c r="B61" i="89"/>
  <c r="A61" i="89"/>
  <c r="B60" i="89"/>
  <c r="A60" i="89"/>
  <c r="B59" i="89"/>
  <c r="A59" i="89"/>
  <c r="B58" i="89"/>
  <c r="A58" i="89"/>
  <c r="B57" i="89"/>
  <c r="A57" i="89"/>
  <c r="B56" i="89"/>
  <c r="A56" i="89"/>
  <c r="B55" i="89"/>
  <c r="A55" i="89"/>
  <c r="B54" i="89"/>
  <c r="A54" i="89"/>
  <c r="B53" i="89"/>
  <c r="A53" i="89"/>
  <c r="B52" i="89"/>
  <c r="A52" i="89"/>
  <c r="B51" i="89"/>
  <c r="A51" i="89"/>
  <c r="B50" i="89"/>
  <c r="A50" i="89"/>
  <c r="B49" i="89"/>
  <c r="A49" i="89"/>
  <c r="B48" i="89"/>
  <c r="A48" i="89"/>
  <c r="B47" i="89"/>
  <c r="A47" i="89"/>
  <c r="B46" i="89"/>
  <c r="A46" i="89"/>
  <c r="B45" i="89"/>
  <c r="A45" i="89"/>
  <c r="B44" i="89"/>
  <c r="A44" i="89"/>
  <c r="B43" i="89"/>
  <c r="A43" i="89"/>
  <c r="B42" i="89"/>
  <c r="A42" i="89"/>
  <c r="B41" i="89"/>
  <c r="A41" i="89"/>
  <c r="B40" i="89"/>
  <c r="A40" i="89"/>
  <c r="B39" i="89"/>
  <c r="A39" i="89"/>
  <c r="B38" i="89"/>
  <c r="A38" i="89"/>
  <c r="B37" i="89"/>
  <c r="A37" i="89"/>
  <c r="B36" i="89"/>
  <c r="A36" i="89"/>
  <c r="B35" i="89"/>
  <c r="A35" i="89"/>
  <c r="B34" i="89"/>
  <c r="A34" i="89"/>
  <c r="B33" i="89"/>
  <c r="A33" i="89"/>
  <c r="B32" i="89"/>
  <c r="A32" i="89"/>
  <c r="B31" i="89"/>
  <c r="A31" i="89"/>
  <c r="B30" i="89"/>
  <c r="A30" i="89"/>
  <c r="B29" i="89"/>
  <c r="A29" i="89"/>
  <c r="B28" i="89"/>
  <c r="A28" i="89"/>
  <c r="B27" i="89"/>
  <c r="A27" i="89"/>
  <c r="B26" i="89"/>
  <c r="A26" i="89"/>
  <c r="B25" i="89"/>
  <c r="A25" i="89"/>
  <c r="B24" i="89"/>
  <c r="A24" i="89"/>
  <c r="B23" i="89"/>
  <c r="A23" i="89"/>
  <c r="B22" i="89"/>
  <c r="A22" i="89"/>
  <c r="B21" i="89"/>
  <c r="A21" i="89"/>
  <c r="B20" i="89"/>
  <c r="A20" i="89"/>
  <c r="B19" i="89"/>
  <c r="A19" i="89"/>
  <c r="B18" i="89"/>
  <c r="A18" i="89"/>
  <c r="B17" i="89"/>
  <c r="A17" i="89"/>
  <c r="B16" i="89"/>
  <c r="A16" i="89"/>
  <c r="B15" i="89"/>
  <c r="A15" i="89"/>
  <c r="B14" i="89"/>
  <c r="A14" i="89"/>
  <c r="B13" i="89"/>
  <c r="A13" i="89"/>
  <c r="B12" i="89"/>
  <c r="A12" i="89"/>
  <c r="B11" i="89"/>
  <c r="A11" i="89"/>
  <c r="B10" i="89"/>
  <c r="A10" i="89"/>
  <c r="B9" i="89"/>
  <c r="A9" i="89"/>
  <c r="B8" i="89"/>
  <c r="A8" i="89"/>
  <c r="B7" i="89"/>
  <c r="A7" i="89"/>
  <c r="B6" i="89"/>
  <c r="A6" i="89"/>
  <c r="B5" i="89"/>
  <c r="A5" i="89"/>
  <c r="B4" i="89"/>
  <c r="A4" i="89"/>
  <c r="B3" i="89"/>
  <c r="A3" i="89"/>
  <c r="I2" i="89"/>
  <c r="H2" i="89"/>
  <c r="G2" i="89"/>
  <c r="F2" i="89"/>
  <c r="E2" i="89"/>
  <c r="D2" i="89"/>
  <c r="C2" i="89"/>
  <c r="A2" i="89"/>
  <c r="D177" i="88"/>
  <c r="D176" i="88"/>
  <c r="D175" i="88"/>
  <c r="D174" i="88"/>
  <c r="D173" i="88"/>
  <c r="D172" i="88"/>
  <c r="B172" i="88"/>
  <c r="D171" i="88"/>
  <c r="B171" i="88"/>
  <c r="D170" i="88"/>
  <c r="F170" i="88" s="1"/>
  <c r="B170" i="88"/>
  <c r="D169" i="88"/>
  <c r="F169" i="88" s="1"/>
  <c r="B169" i="88"/>
  <c r="D168" i="88"/>
  <c r="F168" i="88" s="1"/>
  <c r="B168" i="88"/>
  <c r="D167" i="88"/>
  <c r="F167" i="88" s="1"/>
  <c r="B167" i="88"/>
  <c r="D166" i="88"/>
  <c r="F166" i="88" s="1"/>
  <c r="B166" i="88"/>
  <c r="D165" i="88"/>
  <c r="F165" i="88" s="1"/>
  <c r="B165" i="88"/>
  <c r="D164" i="88"/>
  <c r="F164" i="88" s="1"/>
  <c r="B164" i="88"/>
  <c r="D163" i="88"/>
  <c r="F163" i="88" s="1"/>
  <c r="B163" i="88"/>
  <c r="D162" i="88"/>
  <c r="B162" i="88"/>
  <c r="D161" i="88"/>
  <c r="B161" i="88"/>
  <c r="D160" i="88"/>
  <c r="F160" i="88" s="1"/>
  <c r="B160" i="88"/>
  <c r="D159" i="88"/>
  <c r="F159" i="88" s="1"/>
  <c r="B159" i="88"/>
  <c r="D158" i="88"/>
  <c r="F158" i="88" s="1"/>
  <c r="B158" i="88"/>
  <c r="D157" i="88"/>
  <c r="F157" i="88" s="1"/>
  <c r="B157" i="88"/>
  <c r="D156" i="88"/>
  <c r="B156" i="88"/>
  <c r="F155" i="88"/>
  <c r="E155" i="88"/>
  <c r="D155" i="88"/>
  <c r="C155" i="88"/>
  <c r="B155" i="88"/>
  <c r="A155" i="88"/>
  <c r="A154" i="88"/>
  <c r="B149" i="88"/>
  <c r="B145" i="88"/>
  <c r="A145" i="88"/>
  <c r="B144" i="88"/>
  <c r="A144" i="88"/>
  <c r="B143" i="88"/>
  <c r="A143" i="88"/>
  <c r="B142" i="88"/>
  <c r="A142" i="88"/>
  <c r="B141" i="88"/>
  <c r="A141" i="88"/>
  <c r="B140" i="88"/>
  <c r="A140" i="88"/>
  <c r="B139" i="88"/>
  <c r="A139" i="88"/>
  <c r="B138" i="88"/>
  <c r="A138" i="88"/>
  <c r="B137" i="88"/>
  <c r="A137" i="88"/>
  <c r="B136" i="88"/>
  <c r="A136" i="88"/>
  <c r="B135" i="88"/>
  <c r="A135" i="88"/>
  <c r="B134" i="88"/>
  <c r="A134" i="88"/>
  <c r="B133" i="88"/>
  <c r="A133" i="88"/>
  <c r="B132" i="88"/>
  <c r="A132" i="88"/>
  <c r="B131" i="88"/>
  <c r="A131" i="88"/>
  <c r="B130" i="88"/>
  <c r="A130" i="88"/>
  <c r="B129" i="88"/>
  <c r="A129" i="88"/>
  <c r="B128" i="88"/>
  <c r="A128" i="88"/>
  <c r="B127" i="88"/>
  <c r="A127" i="88"/>
  <c r="B126" i="88"/>
  <c r="A126" i="88"/>
  <c r="B125" i="88"/>
  <c r="A125" i="88"/>
  <c r="B124" i="88"/>
  <c r="A124" i="88"/>
  <c r="B123" i="88"/>
  <c r="A123" i="88"/>
  <c r="B122" i="88"/>
  <c r="A122" i="88"/>
  <c r="B121" i="88"/>
  <c r="A121" i="88"/>
  <c r="B120" i="88"/>
  <c r="A120" i="88"/>
  <c r="B119" i="88"/>
  <c r="A119" i="88"/>
  <c r="B118" i="88"/>
  <c r="A118" i="88"/>
  <c r="B117" i="88"/>
  <c r="A117" i="88"/>
  <c r="B116" i="88"/>
  <c r="A116" i="88"/>
  <c r="B115" i="88"/>
  <c r="A115" i="88"/>
  <c r="B114" i="88"/>
  <c r="A114" i="88"/>
  <c r="B113" i="88"/>
  <c r="A113" i="88"/>
  <c r="B112" i="88"/>
  <c r="A112" i="88"/>
  <c r="B111" i="88"/>
  <c r="A111" i="88"/>
  <c r="B110" i="88"/>
  <c r="A110" i="88"/>
  <c r="B109" i="88"/>
  <c r="A109" i="88"/>
  <c r="B108" i="88"/>
  <c r="A108" i="88"/>
  <c r="B107" i="88"/>
  <c r="A107" i="88"/>
  <c r="B106" i="88"/>
  <c r="A106" i="88"/>
  <c r="B105" i="88"/>
  <c r="A105" i="88"/>
  <c r="B104" i="88"/>
  <c r="A104" i="88"/>
  <c r="B103" i="88"/>
  <c r="A103" i="88"/>
  <c r="B102" i="88"/>
  <c r="A102" i="88"/>
  <c r="B101" i="88"/>
  <c r="A101" i="88"/>
  <c r="B100" i="88"/>
  <c r="A100" i="88"/>
  <c r="B99" i="88"/>
  <c r="A99" i="88"/>
  <c r="B98" i="88"/>
  <c r="A98" i="88"/>
  <c r="B97" i="88"/>
  <c r="A97" i="88"/>
  <c r="B96" i="88"/>
  <c r="A96" i="88"/>
  <c r="B95" i="88"/>
  <c r="A95" i="88"/>
  <c r="B94" i="88"/>
  <c r="A94" i="88"/>
  <c r="B93" i="88"/>
  <c r="A93" i="88"/>
  <c r="B92" i="88"/>
  <c r="A92" i="88"/>
  <c r="B91" i="88"/>
  <c r="A91" i="88"/>
  <c r="B90" i="88"/>
  <c r="A90" i="88"/>
  <c r="B89" i="88"/>
  <c r="A89" i="88"/>
  <c r="B88" i="88"/>
  <c r="A88" i="88"/>
  <c r="B87" i="88"/>
  <c r="A87" i="88"/>
  <c r="B86" i="88"/>
  <c r="A86" i="88"/>
  <c r="B85" i="88"/>
  <c r="A85" i="88"/>
  <c r="B84" i="88"/>
  <c r="A84" i="88"/>
  <c r="B83" i="88"/>
  <c r="A83" i="88"/>
  <c r="B82" i="88"/>
  <c r="A82" i="88"/>
  <c r="B81" i="88"/>
  <c r="A81" i="88"/>
  <c r="B80" i="88"/>
  <c r="A80" i="88"/>
  <c r="B79" i="88"/>
  <c r="A79" i="88"/>
  <c r="B78" i="88"/>
  <c r="A78" i="88"/>
  <c r="B77" i="88"/>
  <c r="A77" i="88"/>
  <c r="B76" i="88"/>
  <c r="A76" i="88"/>
  <c r="B75" i="88"/>
  <c r="A75" i="88"/>
  <c r="B74" i="88"/>
  <c r="A74" i="88"/>
  <c r="B73" i="88"/>
  <c r="A73" i="88"/>
  <c r="B72" i="88"/>
  <c r="A72" i="88"/>
  <c r="B71" i="88"/>
  <c r="A71" i="88"/>
  <c r="B70" i="88"/>
  <c r="A70" i="88"/>
  <c r="B69" i="88"/>
  <c r="A69" i="88"/>
  <c r="B68" i="88"/>
  <c r="A68" i="88"/>
  <c r="B67" i="88"/>
  <c r="A67" i="88"/>
  <c r="B66" i="88"/>
  <c r="A66" i="88"/>
  <c r="B65" i="88"/>
  <c r="A65" i="88"/>
  <c r="B64" i="88"/>
  <c r="A64" i="88"/>
  <c r="B63" i="88"/>
  <c r="A63" i="88"/>
  <c r="B62" i="88"/>
  <c r="A62" i="88"/>
  <c r="B61" i="88"/>
  <c r="A61" i="88"/>
  <c r="B60" i="88"/>
  <c r="A60" i="88"/>
  <c r="B59" i="88"/>
  <c r="A59" i="88"/>
  <c r="B58" i="88"/>
  <c r="A58" i="88"/>
  <c r="B57" i="88"/>
  <c r="A57" i="88"/>
  <c r="B56" i="88"/>
  <c r="A56" i="88"/>
  <c r="B55" i="88"/>
  <c r="A55" i="88"/>
  <c r="B54" i="88"/>
  <c r="A54" i="88"/>
  <c r="B53" i="88"/>
  <c r="A53" i="88"/>
  <c r="B52" i="88"/>
  <c r="A52" i="88"/>
  <c r="B51" i="88"/>
  <c r="A51" i="88"/>
  <c r="B50" i="88"/>
  <c r="A50" i="88"/>
  <c r="B49" i="88"/>
  <c r="A49" i="88"/>
  <c r="B48" i="88"/>
  <c r="A48" i="88"/>
  <c r="B47" i="88"/>
  <c r="A47" i="88"/>
  <c r="B46" i="88"/>
  <c r="A46" i="88"/>
  <c r="B45" i="88"/>
  <c r="A45" i="88"/>
  <c r="B44" i="88"/>
  <c r="A44" i="88"/>
  <c r="B43" i="88"/>
  <c r="A43" i="88"/>
  <c r="B42" i="88"/>
  <c r="A42" i="88"/>
  <c r="B41" i="88"/>
  <c r="A41" i="88"/>
  <c r="B40" i="88"/>
  <c r="A40" i="88"/>
  <c r="B39" i="88"/>
  <c r="A39" i="88"/>
  <c r="B38" i="88"/>
  <c r="A38" i="88"/>
  <c r="B37" i="88"/>
  <c r="A37" i="88"/>
  <c r="B36" i="88"/>
  <c r="A36" i="88"/>
  <c r="B35" i="88"/>
  <c r="A35" i="88"/>
  <c r="B34" i="88"/>
  <c r="A34" i="88"/>
  <c r="B33" i="88"/>
  <c r="A33" i="88"/>
  <c r="B32" i="88"/>
  <c r="A32" i="88"/>
  <c r="B31" i="88"/>
  <c r="A31" i="88"/>
  <c r="B30" i="88"/>
  <c r="A30" i="88"/>
  <c r="B29" i="88"/>
  <c r="A29" i="88"/>
  <c r="B28" i="88"/>
  <c r="A28" i="88"/>
  <c r="B27" i="88"/>
  <c r="A27" i="88"/>
  <c r="B26" i="88"/>
  <c r="A26" i="88"/>
  <c r="B25" i="88"/>
  <c r="A25" i="88"/>
  <c r="B24" i="88"/>
  <c r="A24" i="88"/>
  <c r="B23" i="88"/>
  <c r="A23" i="88"/>
  <c r="B22" i="88"/>
  <c r="A22" i="88"/>
  <c r="B21" i="88"/>
  <c r="A21" i="88"/>
  <c r="B20" i="88"/>
  <c r="A20" i="88"/>
  <c r="B19" i="88"/>
  <c r="A19" i="88"/>
  <c r="B18" i="88"/>
  <c r="A18" i="88"/>
  <c r="B17" i="88"/>
  <c r="A17" i="88"/>
  <c r="B16" i="88"/>
  <c r="A16" i="88"/>
  <c r="B15" i="88"/>
  <c r="A15" i="88"/>
  <c r="B14" i="88"/>
  <c r="A14" i="88"/>
  <c r="B13" i="88"/>
  <c r="A13" i="88"/>
  <c r="B12" i="88"/>
  <c r="A12" i="88"/>
  <c r="B11" i="88"/>
  <c r="A11" i="88"/>
  <c r="B10" i="88"/>
  <c r="A10" i="88"/>
  <c r="B9" i="88"/>
  <c r="A9" i="88"/>
  <c r="B8" i="88"/>
  <c r="A8" i="88"/>
  <c r="B7" i="88"/>
  <c r="A7" i="88"/>
  <c r="B6" i="88"/>
  <c r="A6" i="88"/>
  <c r="B5" i="88"/>
  <c r="A5" i="88"/>
  <c r="B4" i="88"/>
  <c r="A4" i="88"/>
  <c r="B3" i="88"/>
  <c r="A3" i="88"/>
  <c r="I2" i="88"/>
  <c r="H2" i="88"/>
  <c r="G2" i="88"/>
  <c r="F2" i="88"/>
  <c r="E2" i="88"/>
  <c r="D2" i="88"/>
  <c r="C2" i="88"/>
  <c r="A2" i="88"/>
  <c r="D177" i="87"/>
  <c r="D176" i="87"/>
  <c r="D175" i="87"/>
  <c r="D174" i="87"/>
  <c r="D173" i="87"/>
  <c r="D172" i="87"/>
  <c r="B172" i="87"/>
  <c r="D171" i="87"/>
  <c r="B171" i="87"/>
  <c r="D170" i="87"/>
  <c r="F170" i="87" s="1"/>
  <c r="B170" i="87"/>
  <c r="D169" i="87"/>
  <c r="F169" i="87" s="1"/>
  <c r="B169" i="87"/>
  <c r="D168" i="87"/>
  <c r="F168" i="87" s="1"/>
  <c r="B168" i="87"/>
  <c r="D167" i="87"/>
  <c r="F167" i="87" s="1"/>
  <c r="B167" i="87"/>
  <c r="D166" i="87"/>
  <c r="F166" i="87" s="1"/>
  <c r="B166" i="87"/>
  <c r="D165" i="87"/>
  <c r="F165" i="87" s="1"/>
  <c r="B165" i="87"/>
  <c r="D164" i="87"/>
  <c r="F164" i="87" s="1"/>
  <c r="B164" i="87"/>
  <c r="D163" i="87"/>
  <c r="F163" i="87" s="1"/>
  <c r="B163" i="87"/>
  <c r="D162" i="87"/>
  <c r="B162" i="87"/>
  <c r="D161" i="87"/>
  <c r="B161" i="87"/>
  <c r="D160" i="87"/>
  <c r="F160" i="87" s="1"/>
  <c r="B160" i="87"/>
  <c r="D159" i="87"/>
  <c r="F159" i="87" s="1"/>
  <c r="B159" i="87"/>
  <c r="D158" i="87"/>
  <c r="F158" i="87" s="1"/>
  <c r="B158" i="87"/>
  <c r="D157" i="87"/>
  <c r="F157" i="87" s="1"/>
  <c r="B157" i="87"/>
  <c r="D156" i="87"/>
  <c r="B156" i="87"/>
  <c r="F155" i="87"/>
  <c r="E155" i="87"/>
  <c r="D155" i="87"/>
  <c r="C155" i="87"/>
  <c r="B155" i="87"/>
  <c r="A155" i="87"/>
  <c r="A154" i="87"/>
  <c r="B149" i="87"/>
  <c r="B145" i="87"/>
  <c r="A145" i="87"/>
  <c r="B144" i="87"/>
  <c r="A144" i="87"/>
  <c r="B143" i="87"/>
  <c r="A143" i="87"/>
  <c r="B142" i="87"/>
  <c r="A142" i="87"/>
  <c r="B141" i="87"/>
  <c r="A141" i="87"/>
  <c r="B140" i="87"/>
  <c r="A140" i="87"/>
  <c r="B139" i="87"/>
  <c r="A139" i="87"/>
  <c r="B138" i="87"/>
  <c r="A138" i="87"/>
  <c r="B137" i="87"/>
  <c r="A137" i="87"/>
  <c r="B136" i="87"/>
  <c r="A136" i="87"/>
  <c r="B135" i="87"/>
  <c r="A135" i="87"/>
  <c r="B134" i="87"/>
  <c r="A134" i="87"/>
  <c r="B133" i="87"/>
  <c r="A133" i="87"/>
  <c r="B132" i="87"/>
  <c r="A132" i="87"/>
  <c r="B131" i="87"/>
  <c r="A131" i="87"/>
  <c r="B130" i="87"/>
  <c r="A130" i="87"/>
  <c r="B129" i="87"/>
  <c r="A129" i="87"/>
  <c r="B128" i="87"/>
  <c r="A128" i="87"/>
  <c r="B127" i="87"/>
  <c r="A127" i="87"/>
  <c r="B126" i="87"/>
  <c r="A126" i="87"/>
  <c r="B125" i="87"/>
  <c r="A125" i="87"/>
  <c r="B124" i="87"/>
  <c r="A124" i="87"/>
  <c r="B123" i="87"/>
  <c r="A123" i="87"/>
  <c r="B122" i="87"/>
  <c r="A122" i="87"/>
  <c r="B121" i="87"/>
  <c r="A121" i="87"/>
  <c r="B120" i="87"/>
  <c r="A120" i="87"/>
  <c r="B119" i="87"/>
  <c r="A119" i="87"/>
  <c r="B118" i="87"/>
  <c r="A118" i="87"/>
  <c r="B117" i="87"/>
  <c r="A117" i="87"/>
  <c r="B116" i="87"/>
  <c r="A116" i="87"/>
  <c r="B115" i="87"/>
  <c r="A115" i="87"/>
  <c r="B114" i="87"/>
  <c r="A114" i="87"/>
  <c r="B113" i="87"/>
  <c r="A113" i="87"/>
  <c r="B112" i="87"/>
  <c r="A112" i="87"/>
  <c r="B111" i="87"/>
  <c r="A111" i="87"/>
  <c r="B110" i="87"/>
  <c r="A110" i="87"/>
  <c r="B109" i="87"/>
  <c r="A109" i="87"/>
  <c r="B108" i="87"/>
  <c r="A108" i="87"/>
  <c r="B107" i="87"/>
  <c r="A107" i="87"/>
  <c r="B106" i="87"/>
  <c r="A106" i="87"/>
  <c r="B105" i="87"/>
  <c r="A105" i="87"/>
  <c r="B104" i="87"/>
  <c r="A104" i="87"/>
  <c r="B103" i="87"/>
  <c r="A103" i="87"/>
  <c r="B102" i="87"/>
  <c r="A102" i="87"/>
  <c r="B101" i="87"/>
  <c r="A101" i="87"/>
  <c r="B100" i="87"/>
  <c r="A100" i="87"/>
  <c r="B99" i="87"/>
  <c r="A99" i="87"/>
  <c r="B98" i="87"/>
  <c r="A98" i="87"/>
  <c r="B97" i="87"/>
  <c r="A97" i="87"/>
  <c r="B96" i="87"/>
  <c r="A96" i="87"/>
  <c r="B95" i="87"/>
  <c r="A95" i="87"/>
  <c r="B94" i="87"/>
  <c r="A94" i="87"/>
  <c r="B93" i="87"/>
  <c r="A93" i="87"/>
  <c r="B92" i="87"/>
  <c r="A92" i="87"/>
  <c r="B91" i="87"/>
  <c r="A91" i="87"/>
  <c r="B90" i="87"/>
  <c r="A90" i="87"/>
  <c r="B89" i="87"/>
  <c r="A89" i="87"/>
  <c r="B88" i="87"/>
  <c r="A88" i="87"/>
  <c r="B87" i="87"/>
  <c r="A87" i="87"/>
  <c r="B86" i="87"/>
  <c r="A86" i="87"/>
  <c r="B85" i="87"/>
  <c r="A85" i="87"/>
  <c r="B84" i="87"/>
  <c r="A84" i="87"/>
  <c r="B83" i="87"/>
  <c r="A83" i="87"/>
  <c r="B82" i="87"/>
  <c r="A82" i="87"/>
  <c r="B81" i="87"/>
  <c r="A81" i="87"/>
  <c r="B80" i="87"/>
  <c r="A80" i="87"/>
  <c r="B79" i="87"/>
  <c r="A79" i="87"/>
  <c r="B78" i="87"/>
  <c r="A78" i="87"/>
  <c r="B77" i="87"/>
  <c r="A77" i="87"/>
  <c r="B76" i="87"/>
  <c r="A76" i="87"/>
  <c r="B75" i="87"/>
  <c r="A75" i="87"/>
  <c r="B74" i="87"/>
  <c r="A74" i="87"/>
  <c r="B73" i="87"/>
  <c r="A73" i="87"/>
  <c r="B72" i="87"/>
  <c r="A72" i="87"/>
  <c r="B71" i="87"/>
  <c r="A71" i="87"/>
  <c r="B70" i="87"/>
  <c r="A70" i="87"/>
  <c r="B69" i="87"/>
  <c r="A69" i="87"/>
  <c r="B68" i="87"/>
  <c r="A68" i="87"/>
  <c r="B67" i="87"/>
  <c r="A67" i="87"/>
  <c r="B66" i="87"/>
  <c r="A66" i="87"/>
  <c r="B65" i="87"/>
  <c r="A65" i="87"/>
  <c r="B64" i="87"/>
  <c r="A64" i="87"/>
  <c r="B63" i="87"/>
  <c r="A63" i="87"/>
  <c r="B62" i="87"/>
  <c r="A62" i="87"/>
  <c r="B61" i="87"/>
  <c r="A61" i="87"/>
  <c r="B60" i="87"/>
  <c r="A60" i="87"/>
  <c r="B59" i="87"/>
  <c r="A59" i="87"/>
  <c r="B58" i="87"/>
  <c r="A58" i="87"/>
  <c r="B57" i="87"/>
  <c r="A57" i="87"/>
  <c r="B56" i="87"/>
  <c r="A56" i="87"/>
  <c r="B55" i="87"/>
  <c r="A55" i="87"/>
  <c r="B54" i="87"/>
  <c r="A54" i="87"/>
  <c r="B53" i="87"/>
  <c r="A53" i="87"/>
  <c r="B52" i="87"/>
  <c r="A52" i="87"/>
  <c r="B51" i="87"/>
  <c r="A51" i="87"/>
  <c r="B50" i="87"/>
  <c r="A50" i="87"/>
  <c r="B49" i="87"/>
  <c r="A49" i="87"/>
  <c r="B48" i="87"/>
  <c r="A48" i="87"/>
  <c r="B47" i="87"/>
  <c r="A47" i="87"/>
  <c r="B46" i="87"/>
  <c r="A46" i="87"/>
  <c r="B45" i="87"/>
  <c r="A45" i="87"/>
  <c r="B44" i="87"/>
  <c r="A44" i="87"/>
  <c r="B43" i="87"/>
  <c r="A43" i="87"/>
  <c r="B42" i="87"/>
  <c r="A42" i="87"/>
  <c r="B41" i="87"/>
  <c r="A41" i="87"/>
  <c r="B40" i="87"/>
  <c r="A40" i="87"/>
  <c r="B39" i="87"/>
  <c r="A39" i="87"/>
  <c r="B38" i="87"/>
  <c r="A38" i="87"/>
  <c r="B37" i="87"/>
  <c r="A37" i="87"/>
  <c r="B36" i="87"/>
  <c r="A36" i="87"/>
  <c r="B35" i="87"/>
  <c r="A35" i="87"/>
  <c r="B34" i="87"/>
  <c r="A34" i="87"/>
  <c r="B33" i="87"/>
  <c r="A33" i="87"/>
  <c r="B32" i="87"/>
  <c r="A32" i="87"/>
  <c r="B31" i="87"/>
  <c r="A31" i="87"/>
  <c r="B30" i="87"/>
  <c r="A30" i="87"/>
  <c r="B29" i="87"/>
  <c r="A29" i="87"/>
  <c r="B28" i="87"/>
  <c r="A28" i="87"/>
  <c r="B27" i="87"/>
  <c r="A27" i="87"/>
  <c r="B26" i="87"/>
  <c r="A26" i="87"/>
  <c r="B25" i="87"/>
  <c r="A25" i="87"/>
  <c r="B24" i="87"/>
  <c r="A24" i="87"/>
  <c r="B23" i="87"/>
  <c r="A23" i="87"/>
  <c r="B22" i="87"/>
  <c r="A22" i="87"/>
  <c r="B21" i="87"/>
  <c r="A21" i="87"/>
  <c r="B20" i="87"/>
  <c r="A20" i="87"/>
  <c r="B19" i="87"/>
  <c r="A19" i="87"/>
  <c r="B18" i="87"/>
  <c r="A18" i="87"/>
  <c r="B17" i="87"/>
  <c r="A17" i="87"/>
  <c r="B16" i="87"/>
  <c r="A16" i="87"/>
  <c r="B15" i="87"/>
  <c r="A15" i="87"/>
  <c r="B14" i="87"/>
  <c r="A14" i="87"/>
  <c r="B13" i="87"/>
  <c r="A13" i="87"/>
  <c r="B12" i="87"/>
  <c r="A12" i="87"/>
  <c r="B11" i="87"/>
  <c r="A11" i="87"/>
  <c r="B10" i="87"/>
  <c r="A10" i="87"/>
  <c r="B9" i="87"/>
  <c r="A9" i="87"/>
  <c r="B8" i="87"/>
  <c r="A8" i="87"/>
  <c r="B7" i="87"/>
  <c r="A7" i="87"/>
  <c r="B6" i="87"/>
  <c r="A6" i="87"/>
  <c r="B5" i="87"/>
  <c r="A5" i="87"/>
  <c r="B4" i="87"/>
  <c r="A4" i="87"/>
  <c r="B3" i="87"/>
  <c r="A3" i="87"/>
  <c r="I2" i="87"/>
  <c r="H2" i="87"/>
  <c r="G2" i="87"/>
  <c r="F2" i="87"/>
  <c r="E2" i="87"/>
  <c r="D2" i="87"/>
  <c r="C2" i="87"/>
  <c r="A2" i="87"/>
  <c r="D177" i="86"/>
  <c r="D176" i="86"/>
  <c r="D175" i="86"/>
  <c r="D174" i="86"/>
  <c r="D173" i="86"/>
  <c r="D172" i="86"/>
  <c r="B172" i="86"/>
  <c r="D171" i="86"/>
  <c r="B171" i="86"/>
  <c r="D170" i="86"/>
  <c r="F170" i="86" s="1"/>
  <c r="B170" i="86"/>
  <c r="D169" i="86"/>
  <c r="F169" i="86" s="1"/>
  <c r="B169" i="86"/>
  <c r="D168" i="86"/>
  <c r="F168" i="86" s="1"/>
  <c r="B168" i="86"/>
  <c r="D167" i="86"/>
  <c r="F167" i="86" s="1"/>
  <c r="B167" i="86"/>
  <c r="D166" i="86"/>
  <c r="F166" i="86" s="1"/>
  <c r="B166" i="86"/>
  <c r="D165" i="86"/>
  <c r="F165" i="86" s="1"/>
  <c r="B165" i="86"/>
  <c r="D164" i="86"/>
  <c r="F164" i="86" s="1"/>
  <c r="B164" i="86"/>
  <c r="D163" i="86"/>
  <c r="F163" i="86" s="1"/>
  <c r="B163" i="86"/>
  <c r="D162" i="86"/>
  <c r="B162" i="86"/>
  <c r="D161" i="86"/>
  <c r="B161" i="86"/>
  <c r="D160" i="86"/>
  <c r="F160" i="86" s="1"/>
  <c r="B160" i="86"/>
  <c r="D159" i="86"/>
  <c r="F159" i="86" s="1"/>
  <c r="B159" i="86"/>
  <c r="D158" i="86"/>
  <c r="F158" i="86" s="1"/>
  <c r="B158" i="86"/>
  <c r="D157" i="86"/>
  <c r="F157" i="86" s="1"/>
  <c r="B157" i="86"/>
  <c r="D156" i="86"/>
  <c r="B156" i="86"/>
  <c r="F155" i="86"/>
  <c r="E155" i="86"/>
  <c r="D155" i="86"/>
  <c r="C155" i="86"/>
  <c r="B155" i="86"/>
  <c r="A155" i="86"/>
  <c r="A154" i="86"/>
  <c r="B149" i="86"/>
  <c r="B145" i="86"/>
  <c r="A145" i="86"/>
  <c r="B144" i="86"/>
  <c r="A144" i="86"/>
  <c r="B143" i="86"/>
  <c r="A143" i="86"/>
  <c r="B142" i="86"/>
  <c r="A142" i="86"/>
  <c r="B141" i="86"/>
  <c r="A141" i="86"/>
  <c r="B140" i="86"/>
  <c r="A140" i="86"/>
  <c r="B139" i="86"/>
  <c r="A139" i="86"/>
  <c r="B138" i="86"/>
  <c r="A138" i="86"/>
  <c r="B137" i="86"/>
  <c r="A137" i="86"/>
  <c r="B136" i="86"/>
  <c r="A136" i="86"/>
  <c r="B135" i="86"/>
  <c r="A135" i="86"/>
  <c r="B134" i="86"/>
  <c r="A134" i="86"/>
  <c r="B133" i="86"/>
  <c r="A133" i="86"/>
  <c r="B132" i="86"/>
  <c r="A132" i="86"/>
  <c r="B131" i="86"/>
  <c r="A131" i="86"/>
  <c r="B130" i="86"/>
  <c r="A130" i="86"/>
  <c r="B129" i="86"/>
  <c r="A129" i="86"/>
  <c r="B128" i="86"/>
  <c r="A128" i="86"/>
  <c r="B127" i="86"/>
  <c r="A127" i="86"/>
  <c r="B126" i="86"/>
  <c r="A126" i="86"/>
  <c r="B125" i="86"/>
  <c r="A125" i="86"/>
  <c r="B124" i="86"/>
  <c r="A124" i="86"/>
  <c r="B123" i="86"/>
  <c r="A123" i="86"/>
  <c r="B122" i="86"/>
  <c r="A122" i="86"/>
  <c r="B121" i="86"/>
  <c r="A121" i="86"/>
  <c r="B120" i="86"/>
  <c r="A120" i="86"/>
  <c r="B119" i="86"/>
  <c r="A119" i="86"/>
  <c r="B118" i="86"/>
  <c r="A118" i="86"/>
  <c r="B117" i="86"/>
  <c r="A117" i="86"/>
  <c r="B116" i="86"/>
  <c r="A116" i="86"/>
  <c r="B115" i="86"/>
  <c r="A115" i="86"/>
  <c r="B114" i="86"/>
  <c r="A114" i="86"/>
  <c r="B113" i="86"/>
  <c r="A113" i="86"/>
  <c r="B112" i="86"/>
  <c r="A112" i="86"/>
  <c r="B111" i="86"/>
  <c r="A111" i="86"/>
  <c r="B110" i="86"/>
  <c r="A110" i="86"/>
  <c r="B109" i="86"/>
  <c r="A109" i="86"/>
  <c r="B108" i="86"/>
  <c r="A108" i="86"/>
  <c r="B107" i="86"/>
  <c r="A107" i="86"/>
  <c r="B106" i="86"/>
  <c r="A106" i="86"/>
  <c r="B105" i="86"/>
  <c r="A105" i="86"/>
  <c r="B104" i="86"/>
  <c r="A104" i="86"/>
  <c r="B103" i="86"/>
  <c r="A103" i="86"/>
  <c r="B102" i="86"/>
  <c r="A102" i="86"/>
  <c r="B101" i="86"/>
  <c r="A101" i="86"/>
  <c r="B100" i="86"/>
  <c r="A100" i="86"/>
  <c r="B99" i="86"/>
  <c r="A99" i="86"/>
  <c r="B98" i="86"/>
  <c r="A98" i="86"/>
  <c r="B97" i="86"/>
  <c r="A97" i="86"/>
  <c r="B96" i="86"/>
  <c r="A96" i="86"/>
  <c r="B95" i="86"/>
  <c r="A95" i="86"/>
  <c r="B94" i="86"/>
  <c r="A94" i="86"/>
  <c r="B93" i="86"/>
  <c r="A93" i="86"/>
  <c r="B92" i="86"/>
  <c r="A92" i="86"/>
  <c r="B91" i="86"/>
  <c r="A91" i="86"/>
  <c r="B90" i="86"/>
  <c r="A90" i="86"/>
  <c r="B89" i="86"/>
  <c r="A89" i="86"/>
  <c r="B88" i="86"/>
  <c r="A88" i="86"/>
  <c r="B87" i="86"/>
  <c r="A87" i="86"/>
  <c r="B86" i="86"/>
  <c r="A86" i="86"/>
  <c r="B85" i="86"/>
  <c r="A85" i="86"/>
  <c r="B84" i="86"/>
  <c r="A84" i="86"/>
  <c r="B83" i="86"/>
  <c r="A83" i="86"/>
  <c r="B82" i="86"/>
  <c r="A82" i="86"/>
  <c r="B81" i="86"/>
  <c r="A81" i="86"/>
  <c r="B80" i="86"/>
  <c r="A80" i="86"/>
  <c r="B79" i="86"/>
  <c r="A79" i="86"/>
  <c r="B78" i="86"/>
  <c r="A78" i="86"/>
  <c r="B77" i="86"/>
  <c r="A77" i="86"/>
  <c r="B76" i="86"/>
  <c r="A76" i="86"/>
  <c r="B75" i="86"/>
  <c r="A75" i="86"/>
  <c r="B74" i="86"/>
  <c r="A74" i="86"/>
  <c r="B73" i="86"/>
  <c r="A73" i="86"/>
  <c r="B72" i="86"/>
  <c r="A72" i="86"/>
  <c r="B71" i="86"/>
  <c r="A71" i="86"/>
  <c r="B70" i="86"/>
  <c r="A70" i="86"/>
  <c r="B69" i="86"/>
  <c r="A69" i="86"/>
  <c r="B68" i="86"/>
  <c r="A68" i="86"/>
  <c r="B67" i="86"/>
  <c r="A67" i="86"/>
  <c r="B66" i="86"/>
  <c r="A66" i="86"/>
  <c r="B65" i="86"/>
  <c r="A65" i="86"/>
  <c r="B64" i="86"/>
  <c r="A64" i="86"/>
  <c r="B63" i="86"/>
  <c r="A63" i="86"/>
  <c r="B62" i="86"/>
  <c r="A62" i="86"/>
  <c r="B61" i="86"/>
  <c r="A61" i="86"/>
  <c r="B60" i="86"/>
  <c r="A60" i="86"/>
  <c r="B59" i="86"/>
  <c r="A59" i="86"/>
  <c r="B58" i="86"/>
  <c r="A58" i="86"/>
  <c r="B57" i="86"/>
  <c r="A57" i="86"/>
  <c r="B56" i="86"/>
  <c r="A56" i="86"/>
  <c r="B55" i="86"/>
  <c r="A55" i="86"/>
  <c r="B54" i="86"/>
  <c r="A54" i="86"/>
  <c r="B53" i="86"/>
  <c r="A53" i="86"/>
  <c r="B52" i="86"/>
  <c r="A52" i="86"/>
  <c r="B51" i="86"/>
  <c r="A51" i="86"/>
  <c r="B50" i="86"/>
  <c r="A50" i="86"/>
  <c r="B49" i="86"/>
  <c r="A49" i="86"/>
  <c r="B48" i="86"/>
  <c r="A48" i="86"/>
  <c r="B47" i="86"/>
  <c r="A47" i="86"/>
  <c r="B46" i="86"/>
  <c r="A46" i="86"/>
  <c r="B45" i="86"/>
  <c r="A45" i="86"/>
  <c r="B44" i="86"/>
  <c r="A44" i="86"/>
  <c r="B43" i="86"/>
  <c r="A43" i="86"/>
  <c r="B42" i="86"/>
  <c r="A42" i="86"/>
  <c r="B41" i="86"/>
  <c r="A41" i="86"/>
  <c r="B40" i="86"/>
  <c r="A40" i="86"/>
  <c r="B39" i="86"/>
  <c r="A39" i="86"/>
  <c r="B38" i="86"/>
  <c r="A38" i="86"/>
  <c r="B37" i="86"/>
  <c r="A37" i="86"/>
  <c r="B36" i="86"/>
  <c r="A36" i="86"/>
  <c r="B35" i="86"/>
  <c r="A35" i="86"/>
  <c r="B34" i="86"/>
  <c r="A34" i="86"/>
  <c r="B33" i="86"/>
  <c r="A33" i="86"/>
  <c r="B32" i="86"/>
  <c r="A32" i="86"/>
  <c r="B31" i="86"/>
  <c r="A31" i="86"/>
  <c r="B30" i="86"/>
  <c r="A30" i="86"/>
  <c r="B29" i="86"/>
  <c r="A29" i="86"/>
  <c r="B28" i="86"/>
  <c r="A28" i="86"/>
  <c r="B27" i="86"/>
  <c r="A27" i="86"/>
  <c r="B26" i="86"/>
  <c r="A26" i="86"/>
  <c r="B25" i="86"/>
  <c r="A25" i="86"/>
  <c r="B24" i="86"/>
  <c r="A24" i="86"/>
  <c r="B23" i="86"/>
  <c r="A23" i="86"/>
  <c r="B22" i="86"/>
  <c r="A22" i="86"/>
  <c r="B21" i="86"/>
  <c r="A21" i="86"/>
  <c r="B20" i="86"/>
  <c r="A20" i="86"/>
  <c r="B19" i="86"/>
  <c r="A19" i="86"/>
  <c r="B18" i="86"/>
  <c r="A18" i="86"/>
  <c r="B17" i="86"/>
  <c r="A17" i="86"/>
  <c r="B16" i="86"/>
  <c r="A16" i="86"/>
  <c r="B15" i="86"/>
  <c r="A15" i="86"/>
  <c r="B14" i="86"/>
  <c r="A14" i="86"/>
  <c r="B13" i="86"/>
  <c r="A13" i="86"/>
  <c r="B12" i="86"/>
  <c r="A12" i="86"/>
  <c r="B11" i="86"/>
  <c r="A11" i="86"/>
  <c r="B10" i="86"/>
  <c r="A10" i="86"/>
  <c r="B9" i="86"/>
  <c r="A9" i="86"/>
  <c r="B8" i="86"/>
  <c r="A8" i="86"/>
  <c r="B7" i="86"/>
  <c r="A7" i="86"/>
  <c r="B6" i="86"/>
  <c r="A6" i="86"/>
  <c r="B5" i="86"/>
  <c r="A5" i="86"/>
  <c r="B4" i="86"/>
  <c r="A4" i="86"/>
  <c r="B3" i="86"/>
  <c r="A3" i="86"/>
  <c r="I2" i="86"/>
  <c r="H2" i="86"/>
  <c r="G2" i="86"/>
  <c r="F2" i="86"/>
  <c r="E2" i="86"/>
  <c r="D2" i="86"/>
  <c r="C2" i="86"/>
  <c r="A2" i="86"/>
  <c r="D177" i="85"/>
  <c r="D176" i="85"/>
  <c r="D175" i="85"/>
  <c r="D174" i="85"/>
  <c r="D173" i="85"/>
  <c r="D172" i="85"/>
  <c r="B172" i="85"/>
  <c r="D171" i="85"/>
  <c r="B171" i="85"/>
  <c r="D170" i="85"/>
  <c r="F170" i="85" s="1"/>
  <c r="B170" i="85"/>
  <c r="D169" i="85"/>
  <c r="F169" i="85" s="1"/>
  <c r="B169" i="85"/>
  <c r="D168" i="85"/>
  <c r="F168" i="85" s="1"/>
  <c r="B168" i="85"/>
  <c r="D167" i="85"/>
  <c r="F167" i="85" s="1"/>
  <c r="B167" i="85"/>
  <c r="D166" i="85"/>
  <c r="F166" i="85" s="1"/>
  <c r="B166" i="85"/>
  <c r="D165" i="85"/>
  <c r="F165" i="85" s="1"/>
  <c r="B165" i="85"/>
  <c r="D164" i="85"/>
  <c r="F164" i="85" s="1"/>
  <c r="B164" i="85"/>
  <c r="D163" i="85"/>
  <c r="F163" i="85" s="1"/>
  <c r="B163" i="85"/>
  <c r="D162" i="85"/>
  <c r="B162" i="85"/>
  <c r="D161" i="85"/>
  <c r="B161" i="85"/>
  <c r="D160" i="85"/>
  <c r="F160" i="85" s="1"/>
  <c r="B160" i="85"/>
  <c r="D159" i="85"/>
  <c r="F159" i="85" s="1"/>
  <c r="B159" i="85"/>
  <c r="D158" i="85"/>
  <c r="F158" i="85" s="1"/>
  <c r="B158" i="85"/>
  <c r="D157" i="85"/>
  <c r="F157" i="85" s="1"/>
  <c r="B157" i="85"/>
  <c r="D156" i="85"/>
  <c r="B156" i="85"/>
  <c r="F155" i="85"/>
  <c r="E155" i="85"/>
  <c r="D155" i="85"/>
  <c r="C155" i="85"/>
  <c r="B155" i="85"/>
  <c r="A155" i="85"/>
  <c r="A154" i="85"/>
  <c r="B149" i="85"/>
  <c r="B145" i="85"/>
  <c r="A145" i="85"/>
  <c r="B144" i="85"/>
  <c r="A144" i="85"/>
  <c r="B143" i="85"/>
  <c r="A143" i="85"/>
  <c r="B142" i="85"/>
  <c r="A142" i="85"/>
  <c r="B141" i="85"/>
  <c r="A141" i="85"/>
  <c r="B140" i="85"/>
  <c r="A140" i="85"/>
  <c r="B139" i="85"/>
  <c r="A139" i="85"/>
  <c r="B138" i="85"/>
  <c r="A138" i="85"/>
  <c r="B137" i="85"/>
  <c r="A137" i="85"/>
  <c r="B136" i="85"/>
  <c r="A136" i="85"/>
  <c r="B135" i="85"/>
  <c r="A135" i="85"/>
  <c r="B134" i="85"/>
  <c r="A134" i="85"/>
  <c r="B133" i="85"/>
  <c r="A133" i="85"/>
  <c r="B132" i="85"/>
  <c r="A132" i="85"/>
  <c r="B131" i="85"/>
  <c r="A131" i="85"/>
  <c r="B130" i="85"/>
  <c r="A130" i="85"/>
  <c r="B129" i="85"/>
  <c r="A129" i="85"/>
  <c r="B128" i="85"/>
  <c r="A128" i="85"/>
  <c r="B127" i="85"/>
  <c r="A127" i="85"/>
  <c r="B126" i="85"/>
  <c r="A126" i="85"/>
  <c r="B125" i="85"/>
  <c r="A125" i="85"/>
  <c r="B124" i="85"/>
  <c r="A124" i="85"/>
  <c r="B123" i="85"/>
  <c r="A123" i="85"/>
  <c r="B122" i="85"/>
  <c r="A122" i="85"/>
  <c r="B121" i="85"/>
  <c r="A121" i="85"/>
  <c r="B120" i="85"/>
  <c r="A120" i="85"/>
  <c r="B119" i="85"/>
  <c r="A119" i="85"/>
  <c r="B118" i="85"/>
  <c r="A118" i="85"/>
  <c r="B117" i="85"/>
  <c r="A117" i="85"/>
  <c r="B116" i="85"/>
  <c r="A116" i="85"/>
  <c r="B115" i="85"/>
  <c r="A115" i="85"/>
  <c r="B114" i="85"/>
  <c r="A114" i="85"/>
  <c r="B113" i="85"/>
  <c r="A113" i="85"/>
  <c r="B112" i="85"/>
  <c r="A112" i="85"/>
  <c r="B111" i="85"/>
  <c r="A111" i="85"/>
  <c r="B110" i="85"/>
  <c r="A110" i="85"/>
  <c r="B109" i="85"/>
  <c r="A109" i="85"/>
  <c r="B108" i="85"/>
  <c r="A108" i="85"/>
  <c r="B107" i="85"/>
  <c r="A107" i="85"/>
  <c r="B106" i="85"/>
  <c r="A106" i="85"/>
  <c r="B105" i="85"/>
  <c r="A105" i="85"/>
  <c r="B104" i="85"/>
  <c r="A104" i="85"/>
  <c r="B103" i="85"/>
  <c r="A103" i="85"/>
  <c r="B102" i="85"/>
  <c r="A102" i="85"/>
  <c r="B101" i="85"/>
  <c r="A101" i="85"/>
  <c r="B100" i="85"/>
  <c r="A100" i="85"/>
  <c r="B99" i="85"/>
  <c r="A99" i="85"/>
  <c r="B98" i="85"/>
  <c r="A98" i="85"/>
  <c r="B97" i="85"/>
  <c r="A97" i="85"/>
  <c r="B96" i="85"/>
  <c r="A96" i="85"/>
  <c r="B95" i="85"/>
  <c r="A95" i="85"/>
  <c r="B94" i="85"/>
  <c r="A94" i="85"/>
  <c r="B93" i="85"/>
  <c r="A93" i="85"/>
  <c r="B92" i="85"/>
  <c r="A92" i="85"/>
  <c r="B91" i="85"/>
  <c r="A91" i="85"/>
  <c r="B90" i="85"/>
  <c r="A90" i="85"/>
  <c r="B89" i="85"/>
  <c r="A89" i="85"/>
  <c r="B88" i="85"/>
  <c r="A88" i="85"/>
  <c r="B87" i="85"/>
  <c r="A87" i="85"/>
  <c r="B86" i="85"/>
  <c r="A86" i="85"/>
  <c r="B85" i="85"/>
  <c r="A85" i="85"/>
  <c r="B84" i="85"/>
  <c r="A84" i="85"/>
  <c r="B83" i="85"/>
  <c r="A83" i="85"/>
  <c r="B82" i="85"/>
  <c r="A82" i="85"/>
  <c r="B81" i="85"/>
  <c r="A81" i="85"/>
  <c r="B80" i="85"/>
  <c r="A80" i="85"/>
  <c r="B79" i="85"/>
  <c r="A79" i="85"/>
  <c r="B78" i="85"/>
  <c r="A78" i="85"/>
  <c r="B77" i="85"/>
  <c r="A77" i="85"/>
  <c r="B76" i="85"/>
  <c r="A76" i="85"/>
  <c r="B75" i="85"/>
  <c r="A75" i="85"/>
  <c r="B74" i="85"/>
  <c r="A74" i="85"/>
  <c r="B73" i="85"/>
  <c r="A73" i="85"/>
  <c r="B72" i="85"/>
  <c r="A72" i="85"/>
  <c r="B71" i="85"/>
  <c r="A71" i="85"/>
  <c r="B70" i="85"/>
  <c r="A70" i="85"/>
  <c r="B69" i="85"/>
  <c r="A69" i="85"/>
  <c r="B68" i="85"/>
  <c r="A68" i="85"/>
  <c r="B67" i="85"/>
  <c r="A67" i="85"/>
  <c r="B66" i="85"/>
  <c r="A66" i="85"/>
  <c r="B65" i="85"/>
  <c r="A65" i="85"/>
  <c r="B64" i="85"/>
  <c r="A64" i="85"/>
  <c r="B63" i="85"/>
  <c r="A63" i="85"/>
  <c r="B62" i="85"/>
  <c r="A62" i="85"/>
  <c r="B61" i="85"/>
  <c r="A61" i="85"/>
  <c r="B60" i="85"/>
  <c r="A60" i="85"/>
  <c r="B59" i="85"/>
  <c r="A59" i="85"/>
  <c r="B58" i="85"/>
  <c r="A58" i="85"/>
  <c r="B57" i="85"/>
  <c r="A57" i="85"/>
  <c r="B56" i="85"/>
  <c r="A56" i="85"/>
  <c r="B55" i="85"/>
  <c r="A55" i="85"/>
  <c r="B54" i="85"/>
  <c r="A54" i="85"/>
  <c r="B53" i="85"/>
  <c r="A53" i="85"/>
  <c r="B52" i="85"/>
  <c r="A52" i="85"/>
  <c r="B51" i="85"/>
  <c r="A51" i="85"/>
  <c r="B50" i="85"/>
  <c r="A50" i="85"/>
  <c r="B49" i="85"/>
  <c r="A49" i="85"/>
  <c r="B48" i="85"/>
  <c r="A48" i="85"/>
  <c r="B47" i="85"/>
  <c r="A47" i="85"/>
  <c r="B46" i="85"/>
  <c r="A46" i="85"/>
  <c r="B45" i="85"/>
  <c r="A45" i="85"/>
  <c r="B44" i="85"/>
  <c r="A44" i="85"/>
  <c r="B43" i="85"/>
  <c r="A43" i="85"/>
  <c r="B42" i="85"/>
  <c r="A42" i="85"/>
  <c r="B41" i="85"/>
  <c r="A41" i="85"/>
  <c r="B40" i="85"/>
  <c r="A40" i="85"/>
  <c r="B39" i="85"/>
  <c r="A39" i="85"/>
  <c r="B38" i="85"/>
  <c r="A38" i="85"/>
  <c r="B37" i="85"/>
  <c r="A37" i="85"/>
  <c r="B36" i="85"/>
  <c r="A36" i="85"/>
  <c r="B35" i="85"/>
  <c r="A35" i="85"/>
  <c r="B34" i="85"/>
  <c r="A34" i="85"/>
  <c r="B33" i="85"/>
  <c r="A33" i="85"/>
  <c r="B32" i="85"/>
  <c r="A32" i="85"/>
  <c r="B31" i="85"/>
  <c r="A31" i="85"/>
  <c r="B30" i="85"/>
  <c r="A30" i="85"/>
  <c r="B29" i="85"/>
  <c r="A29" i="85"/>
  <c r="B28" i="85"/>
  <c r="A28" i="85"/>
  <c r="B27" i="85"/>
  <c r="A27" i="85"/>
  <c r="B26" i="85"/>
  <c r="A26" i="85"/>
  <c r="B25" i="85"/>
  <c r="A25" i="85"/>
  <c r="B24" i="85"/>
  <c r="A24" i="85"/>
  <c r="B23" i="85"/>
  <c r="A23" i="85"/>
  <c r="B22" i="85"/>
  <c r="A22" i="85"/>
  <c r="B21" i="85"/>
  <c r="A21" i="85"/>
  <c r="B20" i="85"/>
  <c r="A20" i="85"/>
  <c r="B19" i="85"/>
  <c r="A19" i="85"/>
  <c r="B18" i="85"/>
  <c r="A18" i="85"/>
  <c r="B17" i="85"/>
  <c r="A17" i="85"/>
  <c r="B16" i="85"/>
  <c r="A16" i="85"/>
  <c r="B15" i="85"/>
  <c r="A15" i="85"/>
  <c r="B14" i="85"/>
  <c r="A14" i="85"/>
  <c r="B13" i="85"/>
  <c r="A13" i="85"/>
  <c r="B12" i="85"/>
  <c r="A12" i="85"/>
  <c r="B11" i="85"/>
  <c r="A11" i="85"/>
  <c r="B10" i="85"/>
  <c r="A10" i="85"/>
  <c r="B9" i="85"/>
  <c r="A9" i="85"/>
  <c r="B8" i="85"/>
  <c r="A8" i="85"/>
  <c r="B7" i="85"/>
  <c r="A7" i="85"/>
  <c r="B6" i="85"/>
  <c r="A6" i="85"/>
  <c r="B5" i="85"/>
  <c r="A5" i="85"/>
  <c r="B4" i="85"/>
  <c r="A4" i="85"/>
  <c r="B3" i="85"/>
  <c r="A3" i="85"/>
  <c r="I2" i="85"/>
  <c r="H2" i="85"/>
  <c r="G2" i="85"/>
  <c r="F2" i="85"/>
  <c r="E2" i="85"/>
  <c r="D2" i="85"/>
  <c r="C2" i="85"/>
  <c r="A2" i="85"/>
  <c r="D177" i="84"/>
  <c r="D176" i="84"/>
  <c r="D175" i="84"/>
  <c r="D174" i="84"/>
  <c r="D173" i="84"/>
  <c r="D172" i="84"/>
  <c r="B172" i="84"/>
  <c r="D171" i="84"/>
  <c r="B171" i="84"/>
  <c r="D170" i="84"/>
  <c r="F170" i="84" s="1"/>
  <c r="B170" i="84"/>
  <c r="D169" i="84"/>
  <c r="F169" i="84" s="1"/>
  <c r="B169" i="84"/>
  <c r="D168" i="84"/>
  <c r="F168" i="84" s="1"/>
  <c r="B168" i="84"/>
  <c r="D167" i="84"/>
  <c r="F167" i="84" s="1"/>
  <c r="B167" i="84"/>
  <c r="D166" i="84"/>
  <c r="F166" i="84" s="1"/>
  <c r="B166" i="84"/>
  <c r="D165" i="84"/>
  <c r="F165" i="84" s="1"/>
  <c r="B165" i="84"/>
  <c r="D164" i="84"/>
  <c r="F164" i="84" s="1"/>
  <c r="B164" i="84"/>
  <c r="D163" i="84"/>
  <c r="F163" i="84" s="1"/>
  <c r="B163" i="84"/>
  <c r="D162" i="84"/>
  <c r="B162" i="84"/>
  <c r="D161" i="84"/>
  <c r="B161" i="84"/>
  <c r="D160" i="84"/>
  <c r="F160" i="84" s="1"/>
  <c r="B160" i="84"/>
  <c r="D159" i="84"/>
  <c r="F159" i="84" s="1"/>
  <c r="B159" i="84"/>
  <c r="D158" i="84"/>
  <c r="F158" i="84" s="1"/>
  <c r="B158" i="84"/>
  <c r="D157" i="84"/>
  <c r="F157" i="84" s="1"/>
  <c r="B157" i="84"/>
  <c r="D156" i="84"/>
  <c r="B156" i="84"/>
  <c r="F155" i="84"/>
  <c r="E155" i="84"/>
  <c r="D155" i="84"/>
  <c r="C155" i="84"/>
  <c r="B155" i="84"/>
  <c r="A155" i="84"/>
  <c r="A154" i="84"/>
  <c r="B149" i="84"/>
  <c r="B145" i="84"/>
  <c r="A145" i="84"/>
  <c r="B144" i="84"/>
  <c r="A144" i="84"/>
  <c r="B143" i="84"/>
  <c r="A143" i="84"/>
  <c r="B142" i="84"/>
  <c r="A142" i="84"/>
  <c r="B141" i="84"/>
  <c r="A141" i="84"/>
  <c r="B140" i="84"/>
  <c r="A140" i="84"/>
  <c r="B139" i="84"/>
  <c r="A139" i="84"/>
  <c r="B138" i="84"/>
  <c r="A138" i="84"/>
  <c r="B137" i="84"/>
  <c r="A137" i="84"/>
  <c r="B136" i="84"/>
  <c r="A136" i="84"/>
  <c r="B135" i="84"/>
  <c r="A135" i="84"/>
  <c r="B134" i="84"/>
  <c r="A134" i="84"/>
  <c r="B133" i="84"/>
  <c r="A133" i="84"/>
  <c r="B132" i="84"/>
  <c r="A132" i="84"/>
  <c r="B131" i="84"/>
  <c r="A131" i="84"/>
  <c r="B130" i="84"/>
  <c r="A130" i="84"/>
  <c r="B129" i="84"/>
  <c r="A129" i="84"/>
  <c r="B128" i="84"/>
  <c r="A128" i="84"/>
  <c r="B127" i="84"/>
  <c r="A127" i="84"/>
  <c r="B126" i="84"/>
  <c r="A126" i="84"/>
  <c r="B125" i="84"/>
  <c r="A125" i="84"/>
  <c r="B124" i="84"/>
  <c r="A124" i="84"/>
  <c r="B123" i="84"/>
  <c r="A123" i="84"/>
  <c r="B122" i="84"/>
  <c r="A122" i="84"/>
  <c r="B121" i="84"/>
  <c r="A121" i="84"/>
  <c r="B120" i="84"/>
  <c r="A120" i="84"/>
  <c r="B119" i="84"/>
  <c r="A119" i="84"/>
  <c r="B118" i="84"/>
  <c r="A118" i="84"/>
  <c r="B117" i="84"/>
  <c r="A117" i="84"/>
  <c r="B116" i="84"/>
  <c r="A116" i="84"/>
  <c r="B115" i="84"/>
  <c r="A115" i="84"/>
  <c r="B114" i="84"/>
  <c r="A114" i="84"/>
  <c r="B113" i="84"/>
  <c r="A113" i="84"/>
  <c r="B112" i="84"/>
  <c r="A112" i="84"/>
  <c r="B111" i="84"/>
  <c r="A111" i="84"/>
  <c r="B110" i="84"/>
  <c r="A110" i="84"/>
  <c r="B109" i="84"/>
  <c r="A109" i="84"/>
  <c r="B108" i="84"/>
  <c r="A108" i="84"/>
  <c r="B107" i="84"/>
  <c r="A107" i="84"/>
  <c r="B106" i="84"/>
  <c r="A106" i="84"/>
  <c r="B105" i="84"/>
  <c r="A105" i="84"/>
  <c r="B104" i="84"/>
  <c r="A104" i="84"/>
  <c r="B103" i="84"/>
  <c r="A103" i="84"/>
  <c r="B102" i="84"/>
  <c r="A102" i="84"/>
  <c r="B101" i="84"/>
  <c r="A101" i="84"/>
  <c r="B100" i="84"/>
  <c r="A100" i="84"/>
  <c r="B99" i="84"/>
  <c r="A99" i="84"/>
  <c r="B98" i="84"/>
  <c r="A98" i="84"/>
  <c r="B97" i="84"/>
  <c r="A97" i="84"/>
  <c r="B96" i="84"/>
  <c r="A96" i="84"/>
  <c r="B95" i="84"/>
  <c r="A95" i="84"/>
  <c r="B94" i="84"/>
  <c r="A94" i="84"/>
  <c r="B93" i="84"/>
  <c r="A93" i="84"/>
  <c r="B92" i="84"/>
  <c r="A92" i="84"/>
  <c r="B91" i="84"/>
  <c r="A91" i="84"/>
  <c r="B90" i="84"/>
  <c r="A90" i="84"/>
  <c r="B89" i="84"/>
  <c r="A89" i="84"/>
  <c r="B88" i="84"/>
  <c r="A88" i="84"/>
  <c r="B87" i="84"/>
  <c r="A87" i="84"/>
  <c r="B86" i="84"/>
  <c r="A86" i="84"/>
  <c r="B85" i="84"/>
  <c r="A85" i="84"/>
  <c r="B84" i="84"/>
  <c r="A84" i="84"/>
  <c r="B83" i="84"/>
  <c r="A83" i="84"/>
  <c r="B82" i="84"/>
  <c r="A82" i="84"/>
  <c r="B81" i="84"/>
  <c r="A81" i="84"/>
  <c r="B80" i="84"/>
  <c r="A80" i="84"/>
  <c r="B79" i="84"/>
  <c r="A79" i="84"/>
  <c r="B78" i="84"/>
  <c r="A78" i="84"/>
  <c r="B77" i="84"/>
  <c r="A77" i="84"/>
  <c r="B76" i="84"/>
  <c r="A76" i="84"/>
  <c r="B75" i="84"/>
  <c r="A75" i="84"/>
  <c r="B74" i="84"/>
  <c r="A74" i="84"/>
  <c r="B73" i="84"/>
  <c r="A73" i="84"/>
  <c r="B72" i="84"/>
  <c r="A72" i="84"/>
  <c r="B71" i="84"/>
  <c r="A71" i="84"/>
  <c r="B70" i="84"/>
  <c r="A70" i="84"/>
  <c r="B69" i="84"/>
  <c r="A69" i="84"/>
  <c r="B68" i="84"/>
  <c r="A68" i="84"/>
  <c r="B67" i="84"/>
  <c r="A67" i="84"/>
  <c r="B66" i="84"/>
  <c r="A66" i="84"/>
  <c r="B65" i="84"/>
  <c r="A65" i="84"/>
  <c r="B64" i="84"/>
  <c r="A64" i="84"/>
  <c r="B63" i="84"/>
  <c r="A63" i="84"/>
  <c r="B62" i="84"/>
  <c r="A62" i="84"/>
  <c r="B61" i="84"/>
  <c r="A61" i="84"/>
  <c r="B60" i="84"/>
  <c r="A60" i="84"/>
  <c r="B59" i="84"/>
  <c r="A59" i="84"/>
  <c r="B58" i="84"/>
  <c r="A58" i="84"/>
  <c r="B57" i="84"/>
  <c r="A57" i="84"/>
  <c r="B56" i="84"/>
  <c r="A56" i="84"/>
  <c r="B55" i="84"/>
  <c r="A55" i="84"/>
  <c r="B54" i="84"/>
  <c r="A54" i="84"/>
  <c r="B53" i="84"/>
  <c r="A53" i="84"/>
  <c r="B52" i="84"/>
  <c r="A52" i="84"/>
  <c r="B51" i="84"/>
  <c r="A51" i="84"/>
  <c r="B50" i="84"/>
  <c r="A50" i="84"/>
  <c r="B49" i="84"/>
  <c r="A49" i="84"/>
  <c r="B48" i="84"/>
  <c r="A48" i="84"/>
  <c r="B47" i="84"/>
  <c r="A47" i="84"/>
  <c r="B46" i="84"/>
  <c r="A46" i="84"/>
  <c r="B45" i="84"/>
  <c r="A45" i="84"/>
  <c r="B44" i="84"/>
  <c r="A44" i="84"/>
  <c r="B43" i="84"/>
  <c r="A43" i="84"/>
  <c r="B42" i="84"/>
  <c r="A42" i="84"/>
  <c r="B41" i="84"/>
  <c r="A41" i="84"/>
  <c r="B40" i="84"/>
  <c r="A40" i="84"/>
  <c r="B39" i="84"/>
  <c r="A39" i="84"/>
  <c r="B38" i="84"/>
  <c r="A38" i="84"/>
  <c r="B37" i="84"/>
  <c r="A37" i="84"/>
  <c r="B36" i="84"/>
  <c r="A36" i="84"/>
  <c r="B35" i="84"/>
  <c r="A35" i="84"/>
  <c r="B34" i="84"/>
  <c r="A34" i="84"/>
  <c r="B33" i="84"/>
  <c r="A33" i="84"/>
  <c r="B32" i="84"/>
  <c r="A32" i="84"/>
  <c r="B31" i="84"/>
  <c r="A31" i="84"/>
  <c r="B30" i="84"/>
  <c r="A30" i="84"/>
  <c r="B29" i="84"/>
  <c r="A29" i="84"/>
  <c r="B28" i="84"/>
  <c r="A28" i="84"/>
  <c r="B27" i="84"/>
  <c r="A27" i="84"/>
  <c r="B26" i="84"/>
  <c r="A26" i="84"/>
  <c r="B25" i="84"/>
  <c r="A25" i="84"/>
  <c r="B24" i="84"/>
  <c r="A24" i="84"/>
  <c r="B23" i="84"/>
  <c r="A23" i="84"/>
  <c r="B22" i="84"/>
  <c r="A22" i="84"/>
  <c r="B21" i="84"/>
  <c r="A21" i="84"/>
  <c r="B20" i="84"/>
  <c r="A20" i="84"/>
  <c r="B19" i="84"/>
  <c r="A19" i="84"/>
  <c r="B18" i="84"/>
  <c r="A18" i="84"/>
  <c r="B17" i="84"/>
  <c r="A17" i="84"/>
  <c r="B16" i="84"/>
  <c r="A16" i="84"/>
  <c r="B15" i="84"/>
  <c r="A15" i="84"/>
  <c r="B14" i="84"/>
  <c r="A14" i="84"/>
  <c r="B13" i="84"/>
  <c r="A13" i="84"/>
  <c r="B12" i="84"/>
  <c r="A12" i="84"/>
  <c r="B11" i="84"/>
  <c r="A11" i="84"/>
  <c r="B10" i="84"/>
  <c r="A10" i="84"/>
  <c r="B9" i="84"/>
  <c r="A9" i="84"/>
  <c r="B8" i="84"/>
  <c r="A8" i="84"/>
  <c r="B7" i="84"/>
  <c r="A7" i="84"/>
  <c r="B6" i="84"/>
  <c r="A6" i="84"/>
  <c r="B5" i="84"/>
  <c r="A5" i="84"/>
  <c r="B4" i="84"/>
  <c r="A4" i="84"/>
  <c r="B3" i="84"/>
  <c r="A3" i="84"/>
  <c r="I2" i="84"/>
  <c r="H2" i="84"/>
  <c r="G2" i="84"/>
  <c r="F2" i="84"/>
  <c r="E2" i="84"/>
  <c r="D2" i="84"/>
  <c r="C2" i="84"/>
  <c r="A2" i="84"/>
  <c r="D177" i="83"/>
  <c r="D176" i="83"/>
  <c r="D175" i="83"/>
  <c r="D174" i="83"/>
  <c r="D173" i="83"/>
  <c r="D172" i="83"/>
  <c r="B172" i="83"/>
  <c r="D171" i="83"/>
  <c r="B171" i="83"/>
  <c r="D170" i="83"/>
  <c r="F170" i="83" s="1"/>
  <c r="B170" i="83"/>
  <c r="D169" i="83"/>
  <c r="F169" i="83" s="1"/>
  <c r="B169" i="83"/>
  <c r="D168" i="83"/>
  <c r="F168" i="83" s="1"/>
  <c r="B168" i="83"/>
  <c r="D167" i="83"/>
  <c r="F167" i="83" s="1"/>
  <c r="B167" i="83"/>
  <c r="D166" i="83"/>
  <c r="F166" i="83" s="1"/>
  <c r="B166" i="83"/>
  <c r="D165" i="83"/>
  <c r="F165" i="83" s="1"/>
  <c r="B165" i="83"/>
  <c r="D164" i="83"/>
  <c r="F164" i="83" s="1"/>
  <c r="B164" i="83"/>
  <c r="D163" i="83"/>
  <c r="F163" i="83" s="1"/>
  <c r="B163" i="83"/>
  <c r="D162" i="83"/>
  <c r="B162" i="83"/>
  <c r="D161" i="83"/>
  <c r="B161" i="83"/>
  <c r="D160" i="83"/>
  <c r="F160" i="83" s="1"/>
  <c r="B160" i="83"/>
  <c r="D159" i="83"/>
  <c r="F159" i="83" s="1"/>
  <c r="B159" i="83"/>
  <c r="D158" i="83"/>
  <c r="F158" i="83" s="1"/>
  <c r="B158" i="83"/>
  <c r="D157" i="83"/>
  <c r="F157" i="83" s="1"/>
  <c r="B157" i="83"/>
  <c r="D156" i="83"/>
  <c r="B156" i="83"/>
  <c r="F155" i="83"/>
  <c r="E155" i="83"/>
  <c r="D155" i="83"/>
  <c r="C155" i="83"/>
  <c r="B155" i="83"/>
  <c r="A155" i="83"/>
  <c r="A154" i="83"/>
  <c r="B149" i="83"/>
  <c r="B145" i="83"/>
  <c r="A145" i="83"/>
  <c r="B144" i="83"/>
  <c r="A144" i="83"/>
  <c r="B143" i="83"/>
  <c r="A143" i="83"/>
  <c r="B142" i="83"/>
  <c r="A142" i="83"/>
  <c r="B141" i="83"/>
  <c r="A141" i="83"/>
  <c r="B140" i="83"/>
  <c r="A140" i="83"/>
  <c r="B139" i="83"/>
  <c r="A139" i="83"/>
  <c r="B138" i="83"/>
  <c r="A138" i="83"/>
  <c r="B137" i="83"/>
  <c r="A137" i="83"/>
  <c r="B136" i="83"/>
  <c r="A136" i="83"/>
  <c r="B135" i="83"/>
  <c r="A135" i="83"/>
  <c r="B134" i="83"/>
  <c r="A134" i="83"/>
  <c r="B133" i="83"/>
  <c r="A133" i="83"/>
  <c r="B132" i="83"/>
  <c r="A132" i="83"/>
  <c r="B131" i="83"/>
  <c r="A131" i="83"/>
  <c r="B130" i="83"/>
  <c r="A130" i="83"/>
  <c r="B129" i="83"/>
  <c r="A129" i="83"/>
  <c r="B128" i="83"/>
  <c r="A128" i="83"/>
  <c r="B127" i="83"/>
  <c r="A127" i="83"/>
  <c r="B126" i="83"/>
  <c r="A126" i="83"/>
  <c r="B125" i="83"/>
  <c r="A125" i="83"/>
  <c r="B124" i="83"/>
  <c r="A124" i="83"/>
  <c r="B123" i="83"/>
  <c r="A123" i="83"/>
  <c r="B122" i="83"/>
  <c r="A122" i="83"/>
  <c r="B121" i="83"/>
  <c r="A121" i="83"/>
  <c r="B120" i="83"/>
  <c r="A120" i="83"/>
  <c r="B119" i="83"/>
  <c r="A119" i="83"/>
  <c r="B118" i="83"/>
  <c r="A118" i="83"/>
  <c r="B117" i="83"/>
  <c r="A117" i="83"/>
  <c r="B116" i="83"/>
  <c r="A116" i="83"/>
  <c r="B115" i="83"/>
  <c r="A115" i="83"/>
  <c r="B114" i="83"/>
  <c r="A114" i="83"/>
  <c r="B113" i="83"/>
  <c r="A113" i="83"/>
  <c r="B112" i="83"/>
  <c r="A112" i="83"/>
  <c r="B111" i="83"/>
  <c r="A111" i="83"/>
  <c r="B110" i="83"/>
  <c r="A110" i="83"/>
  <c r="B109" i="83"/>
  <c r="A109" i="83"/>
  <c r="B108" i="83"/>
  <c r="A108" i="83"/>
  <c r="B107" i="83"/>
  <c r="A107" i="83"/>
  <c r="B106" i="83"/>
  <c r="A106" i="83"/>
  <c r="B105" i="83"/>
  <c r="A105" i="83"/>
  <c r="B104" i="83"/>
  <c r="A104" i="83"/>
  <c r="B103" i="83"/>
  <c r="A103" i="83"/>
  <c r="B102" i="83"/>
  <c r="A102" i="83"/>
  <c r="B101" i="83"/>
  <c r="A101" i="83"/>
  <c r="B100" i="83"/>
  <c r="A100" i="83"/>
  <c r="B99" i="83"/>
  <c r="A99" i="83"/>
  <c r="B98" i="83"/>
  <c r="A98" i="83"/>
  <c r="B97" i="83"/>
  <c r="A97" i="83"/>
  <c r="B96" i="83"/>
  <c r="A96" i="83"/>
  <c r="B95" i="83"/>
  <c r="A95" i="83"/>
  <c r="B94" i="83"/>
  <c r="A94" i="83"/>
  <c r="B93" i="83"/>
  <c r="A93" i="83"/>
  <c r="B92" i="83"/>
  <c r="A92" i="83"/>
  <c r="B91" i="83"/>
  <c r="A91" i="83"/>
  <c r="B90" i="83"/>
  <c r="A90" i="83"/>
  <c r="B89" i="83"/>
  <c r="A89" i="83"/>
  <c r="B88" i="83"/>
  <c r="A88" i="83"/>
  <c r="B87" i="83"/>
  <c r="A87" i="83"/>
  <c r="B86" i="83"/>
  <c r="A86" i="83"/>
  <c r="B85" i="83"/>
  <c r="A85" i="83"/>
  <c r="B84" i="83"/>
  <c r="A84" i="83"/>
  <c r="B83" i="83"/>
  <c r="A83" i="83"/>
  <c r="B82" i="83"/>
  <c r="A82" i="83"/>
  <c r="B81" i="83"/>
  <c r="A81" i="83"/>
  <c r="B80" i="83"/>
  <c r="A80" i="83"/>
  <c r="B79" i="83"/>
  <c r="A79" i="83"/>
  <c r="B78" i="83"/>
  <c r="A78" i="83"/>
  <c r="B77" i="83"/>
  <c r="A77" i="83"/>
  <c r="B76" i="83"/>
  <c r="A76" i="83"/>
  <c r="B75" i="83"/>
  <c r="A75" i="83"/>
  <c r="B74" i="83"/>
  <c r="A74" i="83"/>
  <c r="B73" i="83"/>
  <c r="A73" i="83"/>
  <c r="B72" i="83"/>
  <c r="A72" i="83"/>
  <c r="B71" i="83"/>
  <c r="A71" i="83"/>
  <c r="B70" i="83"/>
  <c r="A70" i="83"/>
  <c r="B69" i="83"/>
  <c r="A69" i="83"/>
  <c r="B68" i="83"/>
  <c r="A68" i="83"/>
  <c r="B67" i="83"/>
  <c r="A67" i="83"/>
  <c r="B66" i="83"/>
  <c r="A66" i="83"/>
  <c r="B65" i="83"/>
  <c r="A65" i="83"/>
  <c r="B64" i="83"/>
  <c r="A64" i="83"/>
  <c r="B63" i="83"/>
  <c r="A63" i="83"/>
  <c r="B62" i="83"/>
  <c r="A62" i="83"/>
  <c r="B61" i="83"/>
  <c r="A61" i="83"/>
  <c r="B60" i="83"/>
  <c r="A60" i="83"/>
  <c r="B59" i="83"/>
  <c r="A59" i="83"/>
  <c r="B58" i="83"/>
  <c r="A58" i="83"/>
  <c r="B57" i="83"/>
  <c r="A57" i="83"/>
  <c r="B56" i="83"/>
  <c r="A56" i="83"/>
  <c r="B55" i="83"/>
  <c r="A55" i="83"/>
  <c r="B54" i="83"/>
  <c r="A54" i="83"/>
  <c r="B53" i="83"/>
  <c r="A53" i="83"/>
  <c r="B52" i="83"/>
  <c r="A52" i="83"/>
  <c r="B51" i="83"/>
  <c r="A51" i="83"/>
  <c r="B50" i="83"/>
  <c r="A50" i="83"/>
  <c r="B49" i="83"/>
  <c r="A49" i="83"/>
  <c r="B48" i="83"/>
  <c r="A48" i="83"/>
  <c r="B47" i="83"/>
  <c r="A47" i="83"/>
  <c r="B46" i="83"/>
  <c r="A46" i="83"/>
  <c r="B45" i="83"/>
  <c r="A45" i="83"/>
  <c r="B44" i="83"/>
  <c r="A44" i="83"/>
  <c r="B43" i="83"/>
  <c r="A43" i="83"/>
  <c r="B42" i="83"/>
  <c r="A42" i="83"/>
  <c r="B41" i="83"/>
  <c r="A41" i="83"/>
  <c r="B40" i="83"/>
  <c r="A40" i="83"/>
  <c r="B39" i="83"/>
  <c r="A39" i="83"/>
  <c r="B38" i="83"/>
  <c r="A38" i="83"/>
  <c r="B37" i="83"/>
  <c r="A37" i="83"/>
  <c r="B36" i="83"/>
  <c r="A36" i="83"/>
  <c r="B35" i="83"/>
  <c r="A35" i="83"/>
  <c r="B34" i="83"/>
  <c r="A34" i="83"/>
  <c r="B33" i="83"/>
  <c r="A33" i="83"/>
  <c r="B32" i="83"/>
  <c r="A32" i="83"/>
  <c r="B31" i="83"/>
  <c r="A31" i="83"/>
  <c r="B30" i="83"/>
  <c r="A30" i="83"/>
  <c r="B29" i="83"/>
  <c r="A29" i="83"/>
  <c r="B28" i="83"/>
  <c r="A28" i="83"/>
  <c r="B27" i="83"/>
  <c r="A27" i="83"/>
  <c r="B26" i="83"/>
  <c r="A26" i="83"/>
  <c r="B25" i="83"/>
  <c r="A25" i="83"/>
  <c r="B24" i="83"/>
  <c r="A24" i="83"/>
  <c r="B23" i="83"/>
  <c r="A23" i="83"/>
  <c r="B22" i="83"/>
  <c r="A22" i="83"/>
  <c r="B21" i="83"/>
  <c r="A21" i="83"/>
  <c r="B20" i="83"/>
  <c r="A20" i="83"/>
  <c r="B19" i="83"/>
  <c r="A19" i="83"/>
  <c r="B18" i="83"/>
  <c r="A18" i="83"/>
  <c r="B17" i="83"/>
  <c r="A17" i="83"/>
  <c r="B16" i="83"/>
  <c r="A16" i="83"/>
  <c r="B15" i="83"/>
  <c r="A15" i="83"/>
  <c r="B14" i="83"/>
  <c r="A14" i="83"/>
  <c r="B13" i="83"/>
  <c r="A13" i="83"/>
  <c r="B12" i="83"/>
  <c r="A12" i="83"/>
  <c r="B11" i="83"/>
  <c r="A11" i="83"/>
  <c r="B10" i="83"/>
  <c r="A10" i="83"/>
  <c r="B9" i="83"/>
  <c r="A9" i="83"/>
  <c r="B8" i="83"/>
  <c r="A8" i="83"/>
  <c r="B7" i="83"/>
  <c r="A7" i="83"/>
  <c r="B6" i="83"/>
  <c r="A6" i="83"/>
  <c r="B5" i="83"/>
  <c r="A5" i="83"/>
  <c r="B4" i="83"/>
  <c r="A4" i="83"/>
  <c r="B3" i="83"/>
  <c r="A3" i="83"/>
  <c r="I2" i="83"/>
  <c r="H2" i="83"/>
  <c r="G2" i="83"/>
  <c r="F2" i="83"/>
  <c r="E2" i="83"/>
  <c r="D2" i="83"/>
  <c r="C2" i="83"/>
  <c r="A2" i="83"/>
  <c r="D177" i="82"/>
  <c r="D176" i="82"/>
  <c r="D175" i="82"/>
  <c r="D174" i="82"/>
  <c r="D173" i="82"/>
  <c r="D172" i="82"/>
  <c r="B172" i="82"/>
  <c r="D171" i="82"/>
  <c r="B171" i="82"/>
  <c r="D170" i="82"/>
  <c r="F170" i="82" s="1"/>
  <c r="B170" i="82"/>
  <c r="D169" i="82"/>
  <c r="F169" i="82" s="1"/>
  <c r="B169" i="82"/>
  <c r="D168" i="82"/>
  <c r="F168" i="82" s="1"/>
  <c r="B168" i="82"/>
  <c r="D167" i="82"/>
  <c r="F167" i="82" s="1"/>
  <c r="B167" i="82"/>
  <c r="D166" i="82"/>
  <c r="F166" i="82" s="1"/>
  <c r="B166" i="82"/>
  <c r="D165" i="82"/>
  <c r="F165" i="82" s="1"/>
  <c r="B165" i="82"/>
  <c r="D164" i="82"/>
  <c r="F164" i="82" s="1"/>
  <c r="B164" i="82"/>
  <c r="D163" i="82"/>
  <c r="F163" i="82" s="1"/>
  <c r="B163" i="82"/>
  <c r="D162" i="82"/>
  <c r="B162" i="82"/>
  <c r="D161" i="82"/>
  <c r="B161" i="82"/>
  <c r="D160" i="82"/>
  <c r="F160" i="82" s="1"/>
  <c r="B160" i="82"/>
  <c r="D159" i="82"/>
  <c r="F159" i="82" s="1"/>
  <c r="B159" i="82"/>
  <c r="D158" i="82"/>
  <c r="F158" i="82" s="1"/>
  <c r="B158" i="82"/>
  <c r="D157" i="82"/>
  <c r="F157" i="82" s="1"/>
  <c r="B157" i="82"/>
  <c r="D156" i="82"/>
  <c r="B156" i="82"/>
  <c r="F155" i="82"/>
  <c r="E155" i="82"/>
  <c r="D155" i="82"/>
  <c r="C155" i="82"/>
  <c r="B155" i="82"/>
  <c r="A155" i="82"/>
  <c r="A154" i="82"/>
  <c r="B149" i="82"/>
  <c r="B145" i="82"/>
  <c r="A145" i="82"/>
  <c r="B144" i="82"/>
  <c r="A144" i="82"/>
  <c r="B143" i="82"/>
  <c r="A143" i="82"/>
  <c r="B142" i="82"/>
  <c r="A142" i="82"/>
  <c r="B141" i="82"/>
  <c r="A141" i="82"/>
  <c r="B140" i="82"/>
  <c r="A140" i="82"/>
  <c r="B139" i="82"/>
  <c r="A139" i="82"/>
  <c r="B138" i="82"/>
  <c r="A138" i="82"/>
  <c r="B137" i="82"/>
  <c r="A137" i="82"/>
  <c r="B136" i="82"/>
  <c r="A136" i="82"/>
  <c r="B135" i="82"/>
  <c r="A135" i="82"/>
  <c r="B134" i="82"/>
  <c r="A134" i="82"/>
  <c r="B133" i="82"/>
  <c r="A133" i="82"/>
  <c r="B132" i="82"/>
  <c r="A132" i="82"/>
  <c r="B131" i="82"/>
  <c r="A131" i="82"/>
  <c r="B130" i="82"/>
  <c r="A130" i="82"/>
  <c r="B129" i="82"/>
  <c r="A129" i="82"/>
  <c r="B128" i="82"/>
  <c r="A128" i="82"/>
  <c r="B127" i="82"/>
  <c r="A127" i="82"/>
  <c r="B126" i="82"/>
  <c r="A126" i="82"/>
  <c r="B125" i="82"/>
  <c r="A125" i="82"/>
  <c r="B124" i="82"/>
  <c r="A124" i="82"/>
  <c r="B123" i="82"/>
  <c r="A123" i="82"/>
  <c r="B122" i="82"/>
  <c r="A122" i="82"/>
  <c r="B121" i="82"/>
  <c r="A121" i="82"/>
  <c r="B120" i="82"/>
  <c r="A120" i="82"/>
  <c r="B119" i="82"/>
  <c r="A119" i="82"/>
  <c r="B118" i="82"/>
  <c r="A118" i="82"/>
  <c r="B117" i="82"/>
  <c r="A117" i="82"/>
  <c r="B116" i="82"/>
  <c r="A116" i="82"/>
  <c r="B115" i="82"/>
  <c r="A115" i="82"/>
  <c r="B114" i="82"/>
  <c r="A114" i="82"/>
  <c r="B113" i="82"/>
  <c r="A113" i="82"/>
  <c r="B112" i="82"/>
  <c r="A112" i="82"/>
  <c r="B111" i="82"/>
  <c r="A111" i="82"/>
  <c r="B110" i="82"/>
  <c r="A110" i="82"/>
  <c r="B109" i="82"/>
  <c r="A109" i="82"/>
  <c r="B108" i="82"/>
  <c r="A108" i="82"/>
  <c r="B107" i="82"/>
  <c r="A107" i="82"/>
  <c r="B106" i="82"/>
  <c r="A106" i="82"/>
  <c r="B105" i="82"/>
  <c r="A105" i="82"/>
  <c r="B104" i="82"/>
  <c r="A104" i="82"/>
  <c r="B103" i="82"/>
  <c r="A103" i="82"/>
  <c r="B102" i="82"/>
  <c r="A102" i="82"/>
  <c r="B101" i="82"/>
  <c r="A101" i="82"/>
  <c r="B100" i="82"/>
  <c r="A100" i="82"/>
  <c r="B99" i="82"/>
  <c r="A99" i="82"/>
  <c r="B98" i="82"/>
  <c r="A98" i="82"/>
  <c r="B97" i="82"/>
  <c r="A97" i="82"/>
  <c r="B96" i="82"/>
  <c r="A96" i="82"/>
  <c r="B95" i="82"/>
  <c r="A95" i="82"/>
  <c r="B94" i="82"/>
  <c r="A94" i="82"/>
  <c r="B93" i="82"/>
  <c r="A93" i="82"/>
  <c r="B92" i="82"/>
  <c r="A92" i="82"/>
  <c r="B91" i="82"/>
  <c r="A91" i="82"/>
  <c r="B90" i="82"/>
  <c r="A90" i="82"/>
  <c r="B89" i="82"/>
  <c r="A89" i="82"/>
  <c r="B88" i="82"/>
  <c r="A88" i="82"/>
  <c r="B87" i="82"/>
  <c r="A87" i="82"/>
  <c r="B86" i="82"/>
  <c r="A86" i="82"/>
  <c r="B85" i="82"/>
  <c r="A85" i="82"/>
  <c r="B84" i="82"/>
  <c r="A84" i="82"/>
  <c r="B83" i="82"/>
  <c r="A83" i="82"/>
  <c r="B82" i="82"/>
  <c r="A82" i="82"/>
  <c r="B81" i="82"/>
  <c r="A81" i="82"/>
  <c r="B80" i="82"/>
  <c r="A80" i="82"/>
  <c r="B79" i="82"/>
  <c r="A79" i="82"/>
  <c r="B78" i="82"/>
  <c r="A78" i="82"/>
  <c r="B77" i="82"/>
  <c r="A77" i="82"/>
  <c r="B76" i="82"/>
  <c r="A76" i="82"/>
  <c r="B75" i="82"/>
  <c r="A75" i="82"/>
  <c r="B74" i="82"/>
  <c r="A74" i="82"/>
  <c r="B73" i="82"/>
  <c r="A73" i="82"/>
  <c r="B72" i="82"/>
  <c r="A72" i="82"/>
  <c r="B71" i="82"/>
  <c r="A71" i="82"/>
  <c r="B70" i="82"/>
  <c r="A70" i="82"/>
  <c r="B69" i="82"/>
  <c r="A69" i="82"/>
  <c r="B68" i="82"/>
  <c r="A68" i="82"/>
  <c r="B67" i="82"/>
  <c r="A67" i="82"/>
  <c r="B66" i="82"/>
  <c r="A66" i="82"/>
  <c r="B65" i="82"/>
  <c r="A65" i="82"/>
  <c r="B64" i="82"/>
  <c r="A64" i="82"/>
  <c r="B63" i="82"/>
  <c r="A63" i="82"/>
  <c r="B62" i="82"/>
  <c r="A62" i="82"/>
  <c r="B61" i="82"/>
  <c r="A61" i="82"/>
  <c r="B60" i="82"/>
  <c r="A60" i="82"/>
  <c r="B59" i="82"/>
  <c r="A59" i="82"/>
  <c r="B58" i="82"/>
  <c r="A58" i="82"/>
  <c r="B57" i="82"/>
  <c r="A57" i="82"/>
  <c r="B56" i="82"/>
  <c r="A56" i="82"/>
  <c r="B55" i="82"/>
  <c r="A55" i="82"/>
  <c r="B54" i="82"/>
  <c r="A54" i="82"/>
  <c r="B53" i="82"/>
  <c r="A53" i="82"/>
  <c r="B52" i="82"/>
  <c r="A52" i="82"/>
  <c r="B51" i="82"/>
  <c r="A51" i="82"/>
  <c r="B50" i="82"/>
  <c r="A50" i="82"/>
  <c r="B49" i="82"/>
  <c r="A49" i="82"/>
  <c r="B48" i="82"/>
  <c r="A48" i="82"/>
  <c r="B47" i="82"/>
  <c r="A47" i="82"/>
  <c r="B46" i="82"/>
  <c r="A46" i="82"/>
  <c r="B45" i="82"/>
  <c r="A45" i="82"/>
  <c r="B44" i="82"/>
  <c r="A44" i="82"/>
  <c r="B43" i="82"/>
  <c r="A43" i="82"/>
  <c r="B42" i="82"/>
  <c r="A42" i="82"/>
  <c r="B41" i="82"/>
  <c r="A41" i="82"/>
  <c r="B40" i="82"/>
  <c r="A40" i="82"/>
  <c r="B39" i="82"/>
  <c r="A39" i="82"/>
  <c r="B38" i="82"/>
  <c r="A38" i="82"/>
  <c r="B37" i="82"/>
  <c r="A37" i="82"/>
  <c r="B36" i="82"/>
  <c r="A36" i="82"/>
  <c r="B35" i="82"/>
  <c r="A35" i="82"/>
  <c r="B34" i="82"/>
  <c r="A34" i="82"/>
  <c r="B33" i="82"/>
  <c r="A33" i="82"/>
  <c r="B32" i="82"/>
  <c r="A32" i="82"/>
  <c r="B31" i="82"/>
  <c r="A31" i="82"/>
  <c r="B30" i="82"/>
  <c r="A30" i="82"/>
  <c r="B29" i="82"/>
  <c r="A29" i="82"/>
  <c r="B28" i="82"/>
  <c r="A28" i="82"/>
  <c r="B27" i="82"/>
  <c r="A27" i="82"/>
  <c r="B26" i="82"/>
  <c r="A26" i="82"/>
  <c r="B25" i="82"/>
  <c r="A25" i="82"/>
  <c r="B24" i="82"/>
  <c r="A24" i="82"/>
  <c r="B23" i="82"/>
  <c r="A23" i="82"/>
  <c r="B22" i="82"/>
  <c r="A22" i="82"/>
  <c r="B21" i="82"/>
  <c r="A21" i="82"/>
  <c r="B20" i="82"/>
  <c r="A20" i="82"/>
  <c r="B19" i="82"/>
  <c r="A19" i="82"/>
  <c r="B18" i="82"/>
  <c r="A18" i="82"/>
  <c r="B17" i="82"/>
  <c r="A17" i="82"/>
  <c r="B16" i="82"/>
  <c r="A16" i="82"/>
  <c r="B15" i="82"/>
  <c r="A15" i="82"/>
  <c r="B14" i="82"/>
  <c r="A14" i="82"/>
  <c r="B13" i="82"/>
  <c r="A13" i="82"/>
  <c r="B12" i="82"/>
  <c r="A12" i="82"/>
  <c r="B11" i="82"/>
  <c r="A11" i="82"/>
  <c r="B10" i="82"/>
  <c r="A10" i="82"/>
  <c r="B9" i="82"/>
  <c r="A9" i="82"/>
  <c r="B8" i="82"/>
  <c r="A8" i="82"/>
  <c r="B7" i="82"/>
  <c r="A7" i="82"/>
  <c r="B6" i="82"/>
  <c r="A6" i="82"/>
  <c r="B5" i="82"/>
  <c r="A5" i="82"/>
  <c r="B4" i="82"/>
  <c r="A4" i="82"/>
  <c r="B3" i="82"/>
  <c r="A3" i="82"/>
  <c r="I2" i="82"/>
  <c r="H2" i="82"/>
  <c r="G2" i="82"/>
  <c r="F2" i="82"/>
  <c r="E2" i="82"/>
  <c r="D2" i="82"/>
  <c r="C2" i="82"/>
  <c r="A2" i="82"/>
  <c r="D177" i="81"/>
  <c r="D176" i="81"/>
  <c r="D175" i="81"/>
  <c r="D174" i="81"/>
  <c r="D173" i="81"/>
  <c r="D172" i="81"/>
  <c r="B172" i="81"/>
  <c r="D171" i="81"/>
  <c r="B171" i="81"/>
  <c r="D170" i="81"/>
  <c r="F170" i="81" s="1"/>
  <c r="B170" i="81"/>
  <c r="D169" i="81"/>
  <c r="F169" i="81" s="1"/>
  <c r="B169" i="81"/>
  <c r="D168" i="81"/>
  <c r="F168" i="81" s="1"/>
  <c r="B168" i="81"/>
  <c r="D167" i="81"/>
  <c r="F167" i="81" s="1"/>
  <c r="B167" i="81"/>
  <c r="D166" i="81"/>
  <c r="F166" i="81" s="1"/>
  <c r="B166" i="81"/>
  <c r="D165" i="81"/>
  <c r="F165" i="81" s="1"/>
  <c r="B165" i="81"/>
  <c r="D164" i="81"/>
  <c r="F164" i="81" s="1"/>
  <c r="B164" i="81"/>
  <c r="D163" i="81"/>
  <c r="F163" i="81" s="1"/>
  <c r="B163" i="81"/>
  <c r="D162" i="81"/>
  <c r="B162" i="81"/>
  <c r="D161" i="81"/>
  <c r="B161" i="81"/>
  <c r="D160" i="81"/>
  <c r="F160" i="81" s="1"/>
  <c r="B160" i="81"/>
  <c r="D159" i="81"/>
  <c r="F159" i="81" s="1"/>
  <c r="B159" i="81"/>
  <c r="D158" i="81"/>
  <c r="F158" i="81" s="1"/>
  <c r="B158" i="81"/>
  <c r="D157" i="81"/>
  <c r="F157" i="81" s="1"/>
  <c r="B157" i="81"/>
  <c r="D156" i="81"/>
  <c r="B156" i="81"/>
  <c r="F155" i="81"/>
  <c r="E155" i="81"/>
  <c r="D155" i="81"/>
  <c r="C155" i="81"/>
  <c r="B155" i="81"/>
  <c r="A155" i="81"/>
  <c r="A154" i="81"/>
  <c r="B149" i="81"/>
  <c r="B145" i="81"/>
  <c r="A145" i="81"/>
  <c r="B144" i="81"/>
  <c r="A144" i="81"/>
  <c r="B143" i="81"/>
  <c r="A143" i="81"/>
  <c r="B142" i="81"/>
  <c r="A142" i="81"/>
  <c r="B141" i="81"/>
  <c r="A141" i="81"/>
  <c r="B140" i="81"/>
  <c r="A140" i="81"/>
  <c r="B139" i="81"/>
  <c r="A139" i="81"/>
  <c r="B138" i="81"/>
  <c r="A138" i="81"/>
  <c r="B137" i="81"/>
  <c r="A137" i="81"/>
  <c r="B136" i="81"/>
  <c r="A136" i="81"/>
  <c r="B135" i="81"/>
  <c r="A135" i="81"/>
  <c r="B134" i="81"/>
  <c r="A134" i="81"/>
  <c r="B133" i="81"/>
  <c r="A133" i="81"/>
  <c r="B132" i="81"/>
  <c r="A132" i="81"/>
  <c r="B131" i="81"/>
  <c r="A131" i="81"/>
  <c r="B130" i="81"/>
  <c r="A130" i="81"/>
  <c r="B129" i="81"/>
  <c r="A129" i="81"/>
  <c r="B128" i="81"/>
  <c r="A128" i="81"/>
  <c r="B127" i="81"/>
  <c r="A127" i="81"/>
  <c r="B126" i="81"/>
  <c r="A126" i="81"/>
  <c r="B125" i="81"/>
  <c r="A125" i="81"/>
  <c r="B124" i="81"/>
  <c r="A124" i="81"/>
  <c r="B123" i="81"/>
  <c r="A123" i="81"/>
  <c r="B122" i="81"/>
  <c r="A122" i="81"/>
  <c r="B121" i="81"/>
  <c r="A121" i="81"/>
  <c r="B120" i="81"/>
  <c r="A120" i="81"/>
  <c r="B119" i="81"/>
  <c r="A119" i="81"/>
  <c r="B118" i="81"/>
  <c r="A118" i="81"/>
  <c r="B117" i="81"/>
  <c r="A117" i="81"/>
  <c r="B116" i="81"/>
  <c r="A116" i="81"/>
  <c r="B115" i="81"/>
  <c r="A115" i="81"/>
  <c r="B114" i="81"/>
  <c r="A114" i="81"/>
  <c r="B113" i="81"/>
  <c r="A113" i="81"/>
  <c r="B112" i="81"/>
  <c r="A112" i="81"/>
  <c r="B111" i="81"/>
  <c r="A111" i="81"/>
  <c r="B110" i="81"/>
  <c r="A110" i="81"/>
  <c r="B109" i="81"/>
  <c r="A109" i="81"/>
  <c r="B108" i="81"/>
  <c r="A108" i="81"/>
  <c r="B107" i="81"/>
  <c r="A107" i="81"/>
  <c r="B106" i="81"/>
  <c r="A106" i="81"/>
  <c r="B105" i="81"/>
  <c r="A105" i="81"/>
  <c r="B104" i="81"/>
  <c r="A104" i="81"/>
  <c r="B103" i="81"/>
  <c r="A103" i="81"/>
  <c r="B102" i="81"/>
  <c r="A102" i="81"/>
  <c r="B101" i="81"/>
  <c r="A101" i="81"/>
  <c r="B100" i="81"/>
  <c r="A100" i="81"/>
  <c r="B99" i="81"/>
  <c r="A99" i="81"/>
  <c r="B98" i="81"/>
  <c r="A98" i="81"/>
  <c r="B97" i="81"/>
  <c r="A97" i="81"/>
  <c r="B96" i="81"/>
  <c r="A96" i="81"/>
  <c r="B95" i="81"/>
  <c r="A95" i="81"/>
  <c r="B94" i="81"/>
  <c r="A94" i="81"/>
  <c r="B93" i="81"/>
  <c r="A93" i="81"/>
  <c r="B92" i="81"/>
  <c r="A92" i="81"/>
  <c r="B91" i="81"/>
  <c r="A91" i="81"/>
  <c r="B90" i="81"/>
  <c r="A90" i="81"/>
  <c r="B89" i="81"/>
  <c r="A89" i="81"/>
  <c r="B88" i="81"/>
  <c r="A88" i="81"/>
  <c r="B87" i="81"/>
  <c r="A87" i="81"/>
  <c r="B86" i="81"/>
  <c r="A86" i="81"/>
  <c r="B85" i="81"/>
  <c r="A85" i="81"/>
  <c r="B84" i="81"/>
  <c r="A84" i="81"/>
  <c r="B83" i="81"/>
  <c r="A83" i="81"/>
  <c r="B82" i="81"/>
  <c r="A82" i="81"/>
  <c r="B81" i="81"/>
  <c r="A81" i="81"/>
  <c r="B80" i="81"/>
  <c r="A80" i="81"/>
  <c r="B79" i="81"/>
  <c r="A79" i="81"/>
  <c r="B78" i="81"/>
  <c r="A78" i="81"/>
  <c r="B77" i="81"/>
  <c r="A77" i="81"/>
  <c r="B76" i="81"/>
  <c r="A76" i="81"/>
  <c r="B75" i="81"/>
  <c r="A75" i="81"/>
  <c r="B74" i="81"/>
  <c r="A74" i="81"/>
  <c r="B73" i="81"/>
  <c r="A73" i="81"/>
  <c r="B72" i="81"/>
  <c r="A72" i="81"/>
  <c r="B71" i="81"/>
  <c r="A71" i="81"/>
  <c r="B70" i="81"/>
  <c r="A70" i="81"/>
  <c r="B69" i="81"/>
  <c r="A69" i="81"/>
  <c r="B68" i="81"/>
  <c r="A68" i="81"/>
  <c r="B67" i="81"/>
  <c r="A67" i="81"/>
  <c r="B66" i="81"/>
  <c r="A66" i="81"/>
  <c r="B65" i="81"/>
  <c r="A65" i="81"/>
  <c r="B64" i="81"/>
  <c r="A64" i="81"/>
  <c r="B63" i="81"/>
  <c r="A63" i="81"/>
  <c r="B62" i="81"/>
  <c r="A62" i="81"/>
  <c r="B61" i="81"/>
  <c r="A61" i="81"/>
  <c r="B60" i="81"/>
  <c r="A60" i="81"/>
  <c r="B59" i="81"/>
  <c r="A59" i="81"/>
  <c r="B58" i="81"/>
  <c r="A58" i="81"/>
  <c r="B57" i="81"/>
  <c r="A57" i="81"/>
  <c r="B56" i="81"/>
  <c r="A56" i="81"/>
  <c r="B55" i="81"/>
  <c r="A55" i="81"/>
  <c r="B54" i="81"/>
  <c r="A54" i="81"/>
  <c r="B53" i="81"/>
  <c r="A53" i="81"/>
  <c r="B52" i="81"/>
  <c r="A52" i="81"/>
  <c r="B51" i="81"/>
  <c r="A51" i="81"/>
  <c r="B50" i="81"/>
  <c r="A50" i="81"/>
  <c r="B49" i="81"/>
  <c r="A49" i="81"/>
  <c r="B48" i="81"/>
  <c r="A48" i="81"/>
  <c r="B47" i="81"/>
  <c r="A47" i="81"/>
  <c r="B46" i="81"/>
  <c r="A46" i="81"/>
  <c r="B45" i="81"/>
  <c r="A45" i="81"/>
  <c r="B44" i="81"/>
  <c r="A44" i="81"/>
  <c r="B43" i="81"/>
  <c r="A43" i="81"/>
  <c r="B42" i="81"/>
  <c r="A42" i="81"/>
  <c r="B41" i="81"/>
  <c r="A41" i="81"/>
  <c r="B40" i="81"/>
  <c r="A40" i="81"/>
  <c r="B39" i="81"/>
  <c r="A39" i="81"/>
  <c r="B38" i="81"/>
  <c r="A38" i="81"/>
  <c r="B37" i="81"/>
  <c r="A37" i="81"/>
  <c r="B36" i="81"/>
  <c r="A36" i="81"/>
  <c r="B35" i="81"/>
  <c r="A35" i="81"/>
  <c r="B34" i="81"/>
  <c r="A34" i="81"/>
  <c r="B33" i="81"/>
  <c r="A33" i="81"/>
  <c r="B32" i="81"/>
  <c r="A32" i="81"/>
  <c r="B31" i="81"/>
  <c r="A31" i="81"/>
  <c r="B30" i="81"/>
  <c r="A30" i="81"/>
  <c r="B29" i="81"/>
  <c r="A29" i="81"/>
  <c r="B28" i="81"/>
  <c r="A28" i="81"/>
  <c r="B27" i="81"/>
  <c r="A27" i="81"/>
  <c r="B26" i="81"/>
  <c r="A26" i="81"/>
  <c r="B25" i="81"/>
  <c r="A25" i="81"/>
  <c r="B24" i="81"/>
  <c r="A24" i="81"/>
  <c r="B23" i="81"/>
  <c r="A23" i="81"/>
  <c r="B22" i="81"/>
  <c r="A22" i="81"/>
  <c r="B21" i="81"/>
  <c r="A21" i="81"/>
  <c r="B20" i="81"/>
  <c r="A20" i="81"/>
  <c r="B19" i="81"/>
  <c r="A19" i="81"/>
  <c r="B18" i="81"/>
  <c r="A18" i="81"/>
  <c r="B17" i="81"/>
  <c r="A17" i="81"/>
  <c r="B16" i="81"/>
  <c r="A16" i="81"/>
  <c r="B15" i="81"/>
  <c r="A15" i="81"/>
  <c r="B14" i="81"/>
  <c r="A14" i="81"/>
  <c r="B13" i="81"/>
  <c r="A13" i="81"/>
  <c r="B12" i="81"/>
  <c r="A12" i="81"/>
  <c r="B11" i="81"/>
  <c r="A11" i="81"/>
  <c r="B10" i="81"/>
  <c r="A10" i="81"/>
  <c r="B9" i="81"/>
  <c r="A9" i="81"/>
  <c r="B8" i="81"/>
  <c r="A8" i="81"/>
  <c r="B7" i="81"/>
  <c r="A7" i="81"/>
  <c r="B6" i="81"/>
  <c r="A6" i="81"/>
  <c r="B5" i="81"/>
  <c r="A5" i="81"/>
  <c r="B4" i="81"/>
  <c r="A4" i="81"/>
  <c r="B3" i="81"/>
  <c r="A3" i="81"/>
  <c r="I2" i="81"/>
  <c r="H2" i="81"/>
  <c r="G2" i="81"/>
  <c r="F2" i="81"/>
  <c r="E2" i="81"/>
  <c r="D2" i="81"/>
  <c r="C2" i="81"/>
  <c r="A2" i="81"/>
  <c r="D177" i="80"/>
  <c r="D176" i="80"/>
  <c r="D175" i="80"/>
  <c r="D174" i="80"/>
  <c r="D173" i="80"/>
  <c r="D172" i="80"/>
  <c r="B172" i="80"/>
  <c r="D171" i="80"/>
  <c r="B171" i="80"/>
  <c r="D170" i="80"/>
  <c r="F170" i="80" s="1"/>
  <c r="B170" i="80"/>
  <c r="D169" i="80"/>
  <c r="F169" i="80" s="1"/>
  <c r="B169" i="80"/>
  <c r="D168" i="80"/>
  <c r="F168" i="80" s="1"/>
  <c r="B168" i="80"/>
  <c r="D167" i="80"/>
  <c r="F167" i="80" s="1"/>
  <c r="B167" i="80"/>
  <c r="D166" i="80"/>
  <c r="F166" i="80" s="1"/>
  <c r="B166" i="80"/>
  <c r="D165" i="80"/>
  <c r="F165" i="80" s="1"/>
  <c r="B165" i="80"/>
  <c r="D164" i="80"/>
  <c r="F164" i="80" s="1"/>
  <c r="B164" i="80"/>
  <c r="D163" i="80"/>
  <c r="F163" i="80" s="1"/>
  <c r="B163" i="80"/>
  <c r="D162" i="80"/>
  <c r="B162" i="80"/>
  <c r="D161" i="80"/>
  <c r="B161" i="80"/>
  <c r="D160" i="80"/>
  <c r="F160" i="80" s="1"/>
  <c r="B160" i="80"/>
  <c r="D159" i="80"/>
  <c r="F159" i="80" s="1"/>
  <c r="B159" i="80"/>
  <c r="D158" i="80"/>
  <c r="F158" i="80" s="1"/>
  <c r="B158" i="80"/>
  <c r="D157" i="80"/>
  <c r="F157" i="80" s="1"/>
  <c r="B157" i="80"/>
  <c r="D156" i="80"/>
  <c r="B156" i="80"/>
  <c r="F155" i="80"/>
  <c r="E155" i="80"/>
  <c r="D155" i="80"/>
  <c r="C155" i="80"/>
  <c r="B155" i="80"/>
  <c r="A155" i="80"/>
  <c r="A154" i="80"/>
  <c r="B149" i="80"/>
  <c r="B145" i="80"/>
  <c r="A145" i="80"/>
  <c r="B144" i="80"/>
  <c r="A144" i="80"/>
  <c r="B143" i="80"/>
  <c r="A143" i="80"/>
  <c r="B142" i="80"/>
  <c r="A142" i="80"/>
  <c r="B141" i="80"/>
  <c r="A141" i="80"/>
  <c r="B140" i="80"/>
  <c r="A140" i="80"/>
  <c r="B139" i="80"/>
  <c r="A139" i="80"/>
  <c r="B138" i="80"/>
  <c r="A138" i="80"/>
  <c r="B137" i="80"/>
  <c r="A137" i="80"/>
  <c r="B136" i="80"/>
  <c r="A136" i="80"/>
  <c r="B135" i="80"/>
  <c r="A135" i="80"/>
  <c r="B134" i="80"/>
  <c r="A134" i="80"/>
  <c r="B133" i="80"/>
  <c r="A133" i="80"/>
  <c r="B132" i="80"/>
  <c r="A132" i="80"/>
  <c r="B131" i="80"/>
  <c r="A131" i="80"/>
  <c r="B130" i="80"/>
  <c r="A130" i="80"/>
  <c r="B129" i="80"/>
  <c r="A129" i="80"/>
  <c r="B128" i="80"/>
  <c r="A128" i="80"/>
  <c r="B127" i="80"/>
  <c r="A127" i="80"/>
  <c r="B126" i="80"/>
  <c r="A126" i="80"/>
  <c r="B125" i="80"/>
  <c r="A125" i="80"/>
  <c r="B124" i="80"/>
  <c r="A124" i="80"/>
  <c r="B123" i="80"/>
  <c r="A123" i="80"/>
  <c r="B122" i="80"/>
  <c r="A122" i="80"/>
  <c r="B121" i="80"/>
  <c r="A121" i="80"/>
  <c r="B120" i="80"/>
  <c r="A120" i="80"/>
  <c r="B119" i="80"/>
  <c r="A119" i="80"/>
  <c r="B118" i="80"/>
  <c r="A118" i="80"/>
  <c r="B117" i="80"/>
  <c r="A117" i="80"/>
  <c r="B116" i="80"/>
  <c r="A116" i="80"/>
  <c r="B115" i="80"/>
  <c r="A115" i="80"/>
  <c r="B114" i="80"/>
  <c r="A114" i="80"/>
  <c r="B113" i="80"/>
  <c r="A113" i="80"/>
  <c r="B112" i="80"/>
  <c r="A112" i="80"/>
  <c r="B111" i="80"/>
  <c r="A111" i="80"/>
  <c r="B110" i="80"/>
  <c r="A110" i="80"/>
  <c r="B109" i="80"/>
  <c r="A109" i="80"/>
  <c r="B108" i="80"/>
  <c r="A108" i="80"/>
  <c r="B107" i="80"/>
  <c r="A107" i="80"/>
  <c r="B106" i="80"/>
  <c r="A106" i="80"/>
  <c r="B105" i="80"/>
  <c r="A105" i="80"/>
  <c r="B104" i="80"/>
  <c r="A104" i="80"/>
  <c r="B103" i="80"/>
  <c r="A103" i="80"/>
  <c r="B102" i="80"/>
  <c r="A102" i="80"/>
  <c r="B101" i="80"/>
  <c r="A101" i="80"/>
  <c r="B100" i="80"/>
  <c r="A100" i="80"/>
  <c r="B99" i="80"/>
  <c r="A99" i="80"/>
  <c r="B98" i="80"/>
  <c r="A98" i="80"/>
  <c r="B97" i="80"/>
  <c r="A97" i="80"/>
  <c r="B96" i="80"/>
  <c r="A96" i="80"/>
  <c r="B95" i="80"/>
  <c r="A95" i="80"/>
  <c r="B94" i="80"/>
  <c r="A94" i="80"/>
  <c r="B93" i="80"/>
  <c r="A93" i="80"/>
  <c r="B92" i="80"/>
  <c r="A92" i="80"/>
  <c r="B91" i="80"/>
  <c r="A91" i="80"/>
  <c r="B90" i="80"/>
  <c r="A90" i="80"/>
  <c r="B89" i="80"/>
  <c r="A89" i="80"/>
  <c r="B88" i="80"/>
  <c r="A88" i="80"/>
  <c r="B87" i="80"/>
  <c r="A87" i="80"/>
  <c r="B86" i="80"/>
  <c r="A86" i="80"/>
  <c r="B85" i="80"/>
  <c r="A85" i="80"/>
  <c r="B84" i="80"/>
  <c r="A84" i="80"/>
  <c r="B83" i="80"/>
  <c r="A83" i="80"/>
  <c r="B82" i="80"/>
  <c r="A82" i="80"/>
  <c r="B81" i="80"/>
  <c r="A81" i="80"/>
  <c r="B80" i="80"/>
  <c r="A80" i="80"/>
  <c r="B79" i="80"/>
  <c r="A79" i="80"/>
  <c r="B78" i="80"/>
  <c r="A78" i="80"/>
  <c r="B77" i="80"/>
  <c r="A77" i="80"/>
  <c r="B76" i="80"/>
  <c r="A76" i="80"/>
  <c r="B75" i="80"/>
  <c r="A75" i="80"/>
  <c r="B74" i="80"/>
  <c r="A74" i="80"/>
  <c r="B73" i="80"/>
  <c r="A73" i="80"/>
  <c r="B72" i="80"/>
  <c r="A72" i="80"/>
  <c r="B71" i="80"/>
  <c r="A71" i="80"/>
  <c r="B70" i="80"/>
  <c r="A70" i="80"/>
  <c r="B69" i="80"/>
  <c r="A69" i="80"/>
  <c r="B68" i="80"/>
  <c r="A68" i="80"/>
  <c r="B67" i="80"/>
  <c r="A67" i="80"/>
  <c r="B66" i="80"/>
  <c r="A66" i="80"/>
  <c r="B65" i="80"/>
  <c r="A65" i="80"/>
  <c r="B64" i="80"/>
  <c r="A64" i="80"/>
  <c r="B63" i="80"/>
  <c r="A63" i="80"/>
  <c r="B62" i="80"/>
  <c r="A62" i="80"/>
  <c r="B61" i="80"/>
  <c r="A61" i="80"/>
  <c r="B60" i="80"/>
  <c r="A60" i="80"/>
  <c r="B59" i="80"/>
  <c r="A59" i="80"/>
  <c r="B58" i="80"/>
  <c r="A58" i="80"/>
  <c r="B57" i="80"/>
  <c r="A57" i="80"/>
  <c r="B56" i="80"/>
  <c r="A56" i="80"/>
  <c r="B55" i="80"/>
  <c r="A55" i="80"/>
  <c r="B54" i="80"/>
  <c r="A54" i="80"/>
  <c r="B53" i="80"/>
  <c r="A53" i="80"/>
  <c r="B52" i="80"/>
  <c r="A52" i="80"/>
  <c r="B51" i="80"/>
  <c r="A51" i="80"/>
  <c r="B50" i="80"/>
  <c r="A50" i="80"/>
  <c r="B49" i="80"/>
  <c r="A49" i="80"/>
  <c r="B48" i="80"/>
  <c r="A48" i="80"/>
  <c r="B47" i="80"/>
  <c r="A47" i="80"/>
  <c r="B46" i="80"/>
  <c r="A46" i="80"/>
  <c r="B45" i="80"/>
  <c r="A45" i="80"/>
  <c r="B44" i="80"/>
  <c r="A44" i="80"/>
  <c r="B43" i="80"/>
  <c r="A43" i="80"/>
  <c r="B42" i="80"/>
  <c r="A42" i="80"/>
  <c r="B41" i="80"/>
  <c r="A41" i="80"/>
  <c r="B40" i="80"/>
  <c r="A40" i="80"/>
  <c r="B39" i="80"/>
  <c r="A39" i="80"/>
  <c r="B38" i="80"/>
  <c r="A38" i="80"/>
  <c r="B37" i="80"/>
  <c r="A37" i="80"/>
  <c r="B36" i="80"/>
  <c r="A36" i="80"/>
  <c r="B35" i="80"/>
  <c r="A35" i="80"/>
  <c r="B34" i="80"/>
  <c r="A34" i="80"/>
  <c r="B33" i="80"/>
  <c r="A33" i="80"/>
  <c r="B32" i="80"/>
  <c r="A32" i="80"/>
  <c r="B31" i="80"/>
  <c r="A31" i="80"/>
  <c r="B30" i="80"/>
  <c r="A30" i="80"/>
  <c r="A29" i="80"/>
  <c r="B28" i="80"/>
  <c r="A28" i="80"/>
  <c r="B27" i="80"/>
  <c r="A27" i="80"/>
  <c r="B26" i="80"/>
  <c r="A26" i="80"/>
  <c r="B25" i="80"/>
  <c r="A25" i="80"/>
  <c r="B24" i="80"/>
  <c r="A24" i="80"/>
  <c r="B23" i="80"/>
  <c r="A23" i="80"/>
  <c r="B22" i="80"/>
  <c r="A22" i="80"/>
  <c r="B21" i="80"/>
  <c r="A21" i="80"/>
  <c r="B20" i="80"/>
  <c r="A20" i="80"/>
  <c r="B19" i="80"/>
  <c r="A19" i="80"/>
  <c r="B18" i="80"/>
  <c r="A18" i="80"/>
  <c r="B17" i="80"/>
  <c r="A17" i="80"/>
  <c r="B16" i="80"/>
  <c r="A16" i="80"/>
  <c r="B15" i="80"/>
  <c r="A15" i="80"/>
  <c r="B14" i="80"/>
  <c r="A14" i="80"/>
  <c r="B13" i="80"/>
  <c r="A13" i="80"/>
  <c r="B12" i="80"/>
  <c r="A12" i="80"/>
  <c r="B11" i="80"/>
  <c r="A11" i="80"/>
  <c r="B10" i="80"/>
  <c r="A10" i="80"/>
  <c r="B9" i="80"/>
  <c r="A9" i="80"/>
  <c r="B8" i="80"/>
  <c r="A8" i="80"/>
  <c r="B7" i="80"/>
  <c r="A7" i="80"/>
  <c r="B6" i="80"/>
  <c r="A6" i="80"/>
  <c r="B5" i="80"/>
  <c r="A5" i="80"/>
  <c r="B4" i="80"/>
  <c r="A4" i="80"/>
  <c r="B3" i="80"/>
  <c r="A3" i="80"/>
  <c r="I2" i="80"/>
  <c r="H2" i="80"/>
  <c r="G2" i="80"/>
  <c r="F2" i="80"/>
  <c r="E2" i="80"/>
  <c r="D2" i="80"/>
  <c r="C2" i="80"/>
  <c r="A2" i="80"/>
  <c r="D177" i="79"/>
  <c r="D176" i="79"/>
  <c r="D175" i="79"/>
  <c r="D174" i="79"/>
  <c r="D173" i="79"/>
  <c r="D172" i="79"/>
  <c r="B172" i="79"/>
  <c r="D171" i="79"/>
  <c r="B171" i="79"/>
  <c r="D170" i="79"/>
  <c r="F170" i="79" s="1"/>
  <c r="B170" i="79"/>
  <c r="D169" i="79"/>
  <c r="F169" i="79" s="1"/>
  <c r="B169" i="79"/>
  <c r="D168" i="79"/>
  <c r="F168" i="79" s="1"/>
  <c r="B168" i="79"/>
  <c r="D167" i="79"/>
  <c r="F167" i="79" s="1"/>
  <c r="B167" i="79"/>
  <c r="D166" i="79"/>
  <c r="F166" i="79" s="1"/>
  <c r="B166" i="79"/>
  <c r="D165" i="79"/>
  <c r="F165" i="79" s="1"/>
  <c r="B165" i="79"/>
  <c r="D164" i="79"/>
  <c r="F164" i="79" s="1"/>
  <c r="B164" i="79"/>
  <c r="D163" i="79"/>
  <c r="F163" i="79" s="1"/>
  <c r="B163" i="79"/>
  <c r="D162" i="79"/>
  <c r="B162" i="79"/>
  <c r="D161" i="79"/>
  <c r="B161" i="79"/>
  <c r="D160" i="79"/>
  <c r="F160" i="79" s="1"/>
  <c r="B160" i="79"/>
  <c r="D159" i="79"/>
  <c r="F159" i="79" s="1"/>
  <c r="B159" i="79"/>
  <c r="D158" i="79"/>
  <c r="F158" i="79" s="1"/>
  <c r="B158" i="79"/>
  <c r="D157" i="79"/>
  <c r="F157" i="79" s="1"/>
  <c r="B157" i="79"/>
  <c r="D156" i="79"/>
  <c r="B156" i="79"/>
  <c r="F155" i="79"/>
  <c r="E155" i="79"/>
  <c r="D155" i="79"/>
  <c r="C155" i="79"/>
  <c r="B155" i="79"/>
  <c r="A155" i="79"/>
  <c r="A154" i="79"/>
  <c r="B149" i="79"/>
  <c r="B145" i="79"/>
  <c r="A145" i="79"/>
  <c r="B144" i="79"/>
  <c r="A144" i="79"/>
  <c r="B143" i="79"/>
  <c r="A143" i="79"/>
  <c r="B142" i="79"/>
  <c r="A142" i="79"/>
  <c r="B141" i="79"/>
  <c r="A141" i="79"/>
  <c r="B140" i="79"/>
  <c r="A140" i="79"/>
  <c r="B139" i="79"/>
  <c r="A139" i="79"/>
  <c r="B138" i="79"/>
  <c r="A138" i="79"/>
  <c r="B137" i="79"/>
  <c r="A137" i="79"/>
  <c r="B136" i="79"/>
  <c r="A136" i="79"/>
  <c r="B135" i="79"/>
  <c r="A135" i="79"/>
  <c r="B134" i="79"/>
  <c r="A134" i="79"/>
  <c r="B133" i="79"/>
  <c r="A133" i="79"/>
  <c r="B132" i="79"/>
  <c r="A132" i="79"/>
  <c r="B131" i="79"/>
  <c r="A131" i="79"/>
  <c r="B130" i="79"/>
  <c r="A130" i="79"/>
  <c r="B129" i="79"/>
  <c r="A129" i="79"/>
  <c r="B128" i="79"/>
  <c r="A128" i="79"/>
  <c r="B127" i="79"/>
  <c r="A127" i="79"/>
  <c r="B126" i="79"/>
  <c r="A126" i="79"/>
  <c r="B125" i="79"/>
  <c r="A125" i="79"/>
  <c r="B124" i="79"/>
  <c r="A124" i="79"/>
  <c r="B123" i="79"/>
  <c r="A123" i="79"/>
  <c r="B122" i="79"/>
  <c r="A122" i="79"/>
  <c r="B121" i="79"/>
  <c r="A121" i="79"/>
  <c r="B120" i="79"/>
  <c r="A120" i="79"/>
  <c r="B119" i="79"/>
  <c r="A119" i="79"/>
  <c r="B118" i="79"/>
  <c r="A118" i="79"/>
  <c r="B117" i="79"/>
  <c r="A117" i="79"/>
  <c r="B116" i="79"/>
  <c r="A116" i="79"/>
  <c r="B115" i="79"/>
  <c r="A115" i="79"/>
  <c r="B114" i="79"/>
  <c r="A114" i="79"/>
  <c r="B113" i="79"/>
  <c r="A113" i="79"/>
  <c r="B112" i="79"/>
  <c r="A112" i="79"/>
  <c r="B111" i="79"/>
  <c r="A111" i="79"/>
  <c r="B110" i="79"/>
  <c r="A110" i="79"/>
  <c r="B109" i="79"/>
  <c r="A109" i="79"/>
  <c r="B108" i="79"/>
  <c r="A108" i="79"/>
  <c r="B107" i="79"/>
  <c r="A107" i="79"/>
  <c r="B106" i="79"/>
  <c r="A106" i="79"/>
  <c r="B105" i="79"/>
  <c r="A105" i="79"/>
  <c r="B104" i="79"/>
  <c r="A104" i="79"/>
  <c r="B103" i="79"/>
  <c r="A103" i="79"/>
  <c r="B102" i="79"/>
  <c r="A102" i="79"/>
  <c r="B101" i="79"/>
  <c r="A101" i="79"/>
  <c r="B100" i="79"/>
  <c r="A100" i="79"/>
  <c r="B99" i="79"/>
  <c r="A99" i="79"/>
  <c r="B98" i="79"/>
  <c r="A98" i="79"/>
  <c r="B97" i="79"/>
  <c r="A97" i="79"/>
  <c r="B96" i="79"/>
  <c r="A96" i="79"/>
  <c r="B95" i="79"/>
  <c r="A95" i="79"/>
  <c r="B94" i="79"/>
  <c r="A94" i="79"/>
  <c r="B93" i="79"/>
  <c r="A93" i="79"/>
  <c r="B92" i="79"/>
  <c r="A92" i="79"/>
  <c r="B91" i="79"/>
  <c r="A91" i="79"/>
  <c r="B90" i="79"/>
  <c r="A90" i="79"/>
  <c r="B89" i="79"/>
  <c r="A89" i="79"/>
  <c r="B88" i="79"/>
  <c r="A88" i="79"/>
  <c r="B87" i="79"/>
  <c r="A87" i="79"/>
  <c r="B86" i="79"/>
  <c r="A86" i="79"/>
  <c r="B85" i="79"/>
  <c r="A85" i="79"/>
  <c r="B84" i="79"/>
  <c r="A84" i="79"/>
  <c r="B83" i="79"/>
  <c r="A83" i="79"/>
  <c r="B82" i="79"/>
  <c r="A82" i="79"/>
  <c r="B81" i="79"/>
  <c r="A81" i="79"/>
  <c r="B80" i="79"/>
  <c r="A80" i="79"/>
  <c r="B79" i="79"/>
  <c r="A79" i="79"/>
  <c r="B78" i="79"/>
  <c r="A78" i="79"/>
  <c r="B77" i="79"/>
  <c r="A77" i="79"/>
  <c r="B76" i="79"/>
  <c r="A76" i="79"/>
  <c r="B75" i="79"/>
  <c r="A75" i="79"/>
  <c r="B74" i="79"/>
  <c r="A74" i="79"/>
  <c r="B73" i="79"/>
  <c r="A73" i="79"/>
  <c r="B72" i="79"/>
  <c r="A72" i="79"/>
  <c r="B71" i="79"/>
  <c r="A71" i="79"/>
  <c r="B70" i="79"/>
  <c r="A70" i="79"/>
  <c r="B69" i="79"/>
  <c r="A69" i="79"/>
  <c r="B68" i="79"/>
  <c r="A68" i="79"/>
  <c r="B67" i="79"/>
  <c r="A67" i="79"/>
  <c r="B66" i="79"/>
  <c r="A66" i="79"/>
  <c r="B65" i="79"/>
  <c r="A65" i="79"/>
  <c r="B64" i="79"/>
  <c r="A64" i="79"/>
  <c r="B63" i="79"/>
  <c r="A63" i="79"/>
  <c r="B62" i="79"/>
  <c r="A62" i="79"/>
  <c r="B61" i="79"/>
  <c r="A61" i="79"/>
  <c r="B60" i="79"/>
  <c r="A60" i="79"/>
  <c r="B59" i="79"/>
  <c r="A59" i="79"/>
  <c r="B58" i="79"/>
  <c r="A58" i="79"/>
  <c r="B57" i="79"/>
  <c r="A57" i="79"/>
  <c r="B56" i="79"/>
  <c r="A56" i="79"/>
  <c r="B55" i="79"/>
  <c r="A55" i="79"/>
  <c r="B54" i="79"/>
  <c r="A54" i="79"/>
  <c r="B53" i="79"/>
  <c r="A53" i="79"/>
  <c r="B52" i="79"/>
  <c r="A52" i="79"/>
  <c r="B51" i="79"/>
  <c r="A51" i="79"/>
  <c r="B50" i="79"/>
  <c r="A50" i="79"/>
  <c r="B49" i="79"/>
  <c r="A49" i="79"/>
  <c r="B48" i="79"/>
  <c r="A48" i="79"/>
  <c r="B47" i="79"/>
  <c r="A47" i="79"/>
  <c r="B46" i="79"/>
  <c r="A46" i="79"/>
  <c r="B45" i="79"/>
  <c r="A45" i="79"/>
  <c r="B44" i="79"/>
  <c r="A44" i="79"/>
  <c r="B43" i="79"/>
  <c r="A43" i="79"/>
  <c r="B42" i="79"/>
  <c r="A42" i="79"/>
  <c r="B41" i="79"/>
  <c r="A41" i="79"/>
  <c r="B40" i="79"/>
  <c r="A40" i="79"/>
  <c r="B39" i="79"/>
  <c r="A39" i="79"/>
  <c r="B38" i="79"/>
  <c r="A38" i="79"/>
  <c r="B37" i="79"/>
  <c r="A37" i="79"/>
  <c r="B36" i="79"/>
  <c r="A36" i="79"/>
  <c r="B35" i="79"/>
  <c r="A35" i="79"/>
  <c r="B34" i="79"/>
  <c r="A34" i="79"/>
  <c r="B33" i="79"/>
  <c r="A33" i="79"/>
  <c r="B32" i="79"/>
  <c r="A32" i="79"/>
  <c r="B31" i="79"/>
  <c r="A31" i="79"/>
  <c r="B30" i="79"/>
  <c r="A30" i="79"/>
  <c r="B29" i="79"/>
  <c r="A29" i="79"/>
  <c r="B28" i="79"/>
  <c r="A28" i="79"/>
  <c r="B27" i="79"/>
  <c r="A27" i="79"/>
  <c r="B26" i="79"/>
  <c r="A26" i="79"/>
  <c r="B25" i="79"/>
  <c r="A25" i="79"/>
  <c r="B24" i="79"/>
  <c r="A24" i="79"/>
  <c r="B23" i="79"/>
  <c r="A23" i="79"/>
  <c r="B22" i="79"/>
  <c r="A22" i="79"/>
  <c r="B21" i="79"/>
  <c r="A21" i="79"/>
  <c r="B20" i="79"/>
  <c r="A20" i="79"/>
  <c r="B19" i="79"/>
  <c r="A19" i="79"/>
  <c r="B18" i="79"/>
  <c r="A18" i="79"/>
  <c r="B17" i="79"/>
  <c r="A17" i="79"/>
  <c r="B16" i="79"/>
  <c r="A16" i="79"/>
  <c r="B15" i="79"/>
  <c r="A15" i="79"/>
  <c r="B14" i="79"/>
  <c r="A14" i="79"/>
  <c r="B13" i="79"/>
  <c r="A13" i="79"/>
  <c r="B12" i="79"/>
  <c r="A12" i="79"/>
  <c r="B11" i="79"/>
  <c r="A11" i="79"/>
  <c r="B10" i="79"/>
  <c r="A10" i="79"/>
  <c r="B9" i="79"/>
  <c r="A9" i="79"/>
  <c r="B8" i="79"/>
  <c r="A8" i="79"/>
  <c r="B7" i="79"/>
  <c r="A7" i="79"/>
  <c r="B6" i="79"/>
  <c r="A6" i="79"/>
  <c r="B5" i="79"/>
  <c r="A5" i="79"/>
  <c r="B4" i="79"/>
  <c r="A4" i="79"/>
  <c r="B3" i="79"/>
  <c r="A3" i="79"/>
  <c r="I2" i="79"/>
  <c r="H2" i="79"/>
  <c r="G2" i="79"/>
  <c r="F2" i="79"/>
  <c r="E2" i="79"/>
  <c r="D2" i="79"/>
  <c r="C2" i="79"/>
  <c r="A2" i="79"/>
  <c r="D177" i="78"/>
  <c r="D176" i="78"/>
  <c r="D175" i="78"/>
  <c r="D174" i="78"/>
  <c r="D173" i="78"/>
  <c r="D172" i="78"/>
  <c r="B172" i="78"/>
  <c r="D171" i="78"/>
  <c r="B171" i="78"/>
  <c r="D170" i="78"/>
  <c r="F170" i="78" s="1"/>
  <c r="B170" i="78"/>
  <c r="D169" i="78"/>
  <c r="F169" i="78" s="1"/>
  <c r="B169" i="78"/>
  <c r="D168" i="78"/>
  <c r="F168" i="78" s="1"/>
  <c r="B168" i="78"/>
  <c r="D167" i="78"/>
  <c r="F167" i="78" s="1"/>
  <c r="B167" i="78"/>
  <c r="D166" i="78"/>
  <c r="F166" i="78" s="1"/>
  <c r="B166" i="78"/>
  <c r="D165" i="78"/>
  <c r="F165" i="78" s="1"/>
  <c r="B165" i="78"/>
  <c r="D164" i="78"/>
  <c r="F164" i="78" s="1"/>
  <c r="B164" i="78"/>
  <c r="D163" i="78"/>
  <c r="F163" i="78" s="1"/>
  <c r="B163" i="78"/>
  <c r="D162" i="78"/>
  <c r="B162" i="78"/>
  <c r="D161" i="78"/>
  <c r="B161" i="78"/>
  <c r="D160" i="78"/>
  <c r="F160" i="78" s="1"/>
  <c r="B160" i="78"/>
  <c r="D159" i="78"/>
  <c r="F159" i="78" s="1"/>
  <c r="B159" i="78"/>
  <c r="D158" i="78"/>
  <c r="F158" i="78" s="1"/>
  <c r="B158" i="78"/>
  <c r="D157" i="78"/>
  <c r="F157" i="78" s="1"/>
  <c r="B157" i="78"/>
  <c r="D156" i="78"/>
  <c r="B156" i="78"/>
  <c r="F155" i="78"/>
  <c r="E155" i="78"/>
  <c r="D155" i="78"/>
  <c r="C155" i="78"/>
  <c r="B155" i="78"/>
  <c r="A155" i="78"/>
  <c r="A154" i="78"/>
  <c r="B149" i="78"/>
  <c r="B145" i="78"/>
  <c r="A145" i="78"/>
  <c r="B144" i="78"/>
  <c r="A144" i="78"/>
  <c r="B143" i="78"/>
  <c r="A143" i="78"/>
  <c r="B142" i="78"/>
  <c r="A142" i="78"/>
  <c r="B141" i="78"/>
  <c r="A141" i="78"/>
  <c r="B140" i="78"/>
  <c r="A140" i="78"/>
  <c r="B139" i="78"/>
  <c r="A139" i="78"/>
  <c r="B138" i="78"/>
  <c r="A138" i="78"/>
  <c r="B137" i="78"/>
  <c r="A137" i="78"/>
  <c r="B136" i="78"/>
  <c r="A136" i="78"/>
  <c r="B135" i="78"/>
  <c r="A135" i="78"/>
  <c r="B134" i="78"/>
  <c r="A134" i="78"/>
  <c r="B133" i="78"/>
  <c r="A133" i="78"/>
  <c r="B132" i="78"/>
  <c r="A132" i="78"/>
  <c r="B131" i="78"/>
  <c r="A131" i="78"/>
  <c r="B130" i="78"/>
  <c r="A130" i="78"/>
  <c r="B129" i="78"/>
  <c r="A129" i="78"/>
  <c r="B128" i="78"/>
  <c r="A128" i="78"/>
  <c r="B127" i="78"/>
  <c r="A127" i="78"/>
  <c r="B126" i="78"/>
  <c r="A126" i="78"/>
  <c r="B125" i="78"/>
  <c r="A125" i="78"/>
  <c r="B124" i="78"/>
  <c r="A124" i="78"/>
  <c r="B123" i="78"/>
  <c r="A123" i="78"/>
  <c r="B122" i="78"/>
  <c r="A122" i="78"/>
  <c r="B121" i="78"/>
  <c r="A121" i="78"/>
  <c r="B120" i="78"/>
  <c r="A120" i="78"/>
  <c r="B119" i="78"/>
  <c r="A119" i="78"/>
  <c r="B118" i="78"/>
  <c r="A118" i="78"/>
  <c r="B117" i="78"/>
  <c r="A117" i="78"/>
  <c r="B116" i="78"/>
  <c r="A116" i="78"/>
  <c r="B115" i="78"/>
  <c r="A115" i="78"/>
  <c r="B114" i="78"/>
  <c r="A114" i="78"/>
  <c r="B113" i="78"/>
  <c r="A113" i="78"/>
  <c r="B112" i="78"/>
  <c r="A112" i="78"/>
  <c r="B111" i="78"/>
  <c r="A111" i="78"/>
  <c r="B110" i="78"/>
  <c r="A110" i="78"/>
  <c r="B109" i="78"/>
  <c r="A109" i="78"/>
  <c r="B108" i="78"/>
  <c r="A108" i="78"/>
  <c r="B107" i="78"/>
  <c r="A107" i="78"/>
  <c r="B106" i="78"/>
  <c r="A106" i="78"/>
  <c r="B105" i="78"/>
  <c r="A105" i="78"/>
  <c r="B104" i="78"/>
  <c r="A104" i="78"/>
  <c r="B103" i="78"/>
  <c r="A103" i="78"/>
  <c r="B102" i="78"/>
  <c r="A102" i="78"/>
  <c r="B101" i="78"/>
  <c r="A101" i="78"/>
  <c r="B100" i="78"/>
  <c r="A100" i="78"/>
  <c r="B99" i="78"/>
  <c r="A99" i="78"/>
  <c r="B98" i="78"/>
  <c r="A98" i="78"/>
  <c r="B97" i="78"/>
  <c r="A97" i="78"/>
  <c r="B96" i="78"/>
  <c r="A96" i="78"/>
  <c r="B95" i="78"/>
  <c r="A95" i="78"/>
  <c r="B94" i="78"/>
  <c r="A94" i="78"/>
  <c r="B93" i="78"/>
  <c r="A93" i="78"/>
  <c r="B92" i="78"/>
  <c r="A92" i="78"/>
  <c r="B91" i="78"/>
  <c r="A91" i="78"/>
  <c r="B90" i="78"/>
  <c r="A90" i="78"/>
  <c r="B89" i="78"/>
  <c r="A89" i="78"/>
  <c r="B88" i="78"/>
  <c r="A88" i="78"/>
  <c r="B87" i="78"/>
  <c r="A87" i="78"/>
  <c r="B86" i="78"/>
  <c r="A86" i="78"/>
  <c r="B85" i="78"/>
  <c r="A85" i="78"/>
  <c r="B84" i="78"/>
  <c r="A84" i="78"/>
  <c r="B83" i="78"/>
  <c r="A83" i="78"/>
  <c r="B82" i="78"/>
  <c r="A82" i="78"/>
  <c r="B81" i="78"/>
  <c r="A81" i="78"/>
  <c r="B80" i="78"/>
  <c r="A80" i="78"/>
  <c r="B79" i="78"/>
  <c r="A79" i="78"/>
  <c r="B78" i="78"/>
  <c r="A78" i="78"/>
  <c r="B77" i="78"/>
  <c r="A77" i="78"/>
  <c r="B76" i="78"/>
  <c r="A76" i="78"/>
  <c r="B75" i="78"/>
  <c r="A75" i="78"/>
  <c r="B74" i="78"/>
  <c r="A74" i="78"/>
  <c r="B73" i="78"/>
  <c r="A73" i="78"/>
  <c r="B72" i="78"/>
  <c r="A72" i="78"/>
  <c r="B71" i="78"/>
  <c r="A71" i="78"/>
  <c r="B70" i="78"/>
  <c r="A70" i="78"/>
  <c r="B69" i="78"/>
  <c r="A69" i="78"/>
  <c r="B68" i="78"/>
  <c r="A68" i="78"/>
  <c r="B67" i="78"/>
  <c r="A67" i="78"/>
  <c r="B66" i="78"/>
  <c r="A66" i="78"/>
  <c r="B65" i="78"/>
  <c r="A65" i="78"/>
  <c r="B64" i="78"/>
  <c r="A64" i="78"/>
  <c r="B63" i="78"/>
  <c r="A63" i="78"/>
  <c r="B62" i="78"/>
  <c r="A62" i="78"/>
  <c r="B61" i="78"/>
  <c r="A61" i="78"/>
  <c r="B60" i="78"/>
  <c r="A60" i="78"/>
  <c r="B59" i="78"/>
  <c r="A59" i="78"/>
  <c r="B58" i="78"/>
  <c r="A58" i="78"/>
  <c r="B57" i="78"/>
  <c r="A57" i="78"/>
  <c r="B56" i="78"/>
  <c r="A56" i="78"/>
  <c r="B55" i="78"/>
  <c r="A55" i="78"/>
  <c r="B54" i="78"/>
  <c r="A54" i="78"/>
  <c r="B53" i="78"/>
  <c r="A53" i="78"/>
  <c r="B52" i="78"/>
  <c r="A52" i="78"/>
  <c r="B51" i="78"/>
  <c r="A51" i="78"/>
  <c r="B50" i="78"/>
  <c r="A50" i="78"/>
  <c r="B49" i="78"/>
  <c r="A49" i="78"/>
  <c r="B48" i="78"/>
  <c r="A48" i="78"/>
  <c r="B47" i="78"/>
  <c r="A47" i="78"/>
  <c r="B46" i="78"/>
  <c r="A46" i="78"/>
  <c r="B45" i="78"/>
  <c r="A45" i="78"/>
  <c r="B44" i="78"/>
  <c r="A44" i="78"/>
  <c r="B43" i="78"/>
  <c r="A43" i="78"/>
  <c r="B42" i="78"/>
  <c r="A42" i="78"/>
  <c r="B41" i="78"/>
  <c r="A41" i="78"/>
  <c r="B40" i="78"/>
  <c r="A40" i="78"/>
  <c r="B39" i="78"/>
  <c r="A39" i="78"/>
  <c r="B38" i="78"/>
  <c r="A38" i="78"/>
  <c r="B37" i="78"/>
  <c r="A37" i="78"/>
  <c r="B36" i="78"/>
  <c r="A36" i="78"/>
  <c r="B35" i="78"/>
  <c r="A35" i="78"/>
  <c r="B34" i="78"/>
  <c r="A34" i="78"/>
  <c r="B33" i="78"/>
  <c r="A33" i="78"/>
  <c r="B32" i="78"/>
  <c r="A32" i="78"/>
  <c r="B31" i="78"/>
  <c r="A31" i="78"/>
  <c r="B30" i="78"/>
  <c r="A30" i="78"/>
  <c r="B29" i="78"/>
  <c r="A29" i="78"/>
  <c r="B28" i="78"/>
  <c r="A28" i="78"/>
  <c r="B27" i="78"/>
  <c r="A27" i="78"/>
  <c r="B26" i="78"/>
  <c r="A26" i="78"/>
  <c r="B25" i="78"/>
  <c r="A25" i="78"/>
  <c r="B24" i="78"/>
  <c r="A24" i="78"/>
  <c r="B23" i="78"/>
  <c r="A23" i="78"/>
  <c r="B22" i="78"/>
  <c r="A22" i="78"/>
  <c r="B21" i="78"/>
  <c r="A21" i="78"/>
  <c r="B20" i="78"/>
  <c r="A20" i="78"/>
  <c r="B19" i="78"/>
  <c r="A19" i="78"/>
  <c r="B18" i="78"/>
  <c r="A18" i="78"/>
  <c r="B17" i="78"/>
  <c r="A17" i="78"/>
  <c r="B16" i="78"/>
  <c r="A16" i="78"/>
  <c r="B15" i="78"/>
  <c r="A15" i="78"/>
  <c r="B14" i="78"/>
  <c r="A14" i="78"/>
  <c r="B13" i="78"/>
  <c r="A13" i="78"/>
  <c r="B12" i="78"/>
  <c r="A12" i="78"/>
  <c r="B11" i="78"/>
  <c r="A11" i="78"/>
  <c r="B10" i="78"/>
  <c r="A10" i="78"/>
  <c r="B9" i="78"/>
  <c r="A9" i="78"/>
  <c r="B8" i="78"/>
  <c r="A8" i="78"/>
  <c r="B7" i="78"/>
  <c r="A7" i="78"/>
  <c r="B6" i="78"/>
  <c r="A6" i="78"/>
  <c r="B5" i="78"/>
  <c r="A5" i="78"/>
  <c r="B4" i="78"/>
  <c r="A4" i="78"/>
  <c r="B3" i="78"/>
  <c r="A3" i="78"/>
  <c r="I2" i="78"/>
  <c r="H2" i="78"/>
  <c r="G2" i="78"/>
  <c r="F2" i="78"/>
  <c r="E2" i="78"/>
  <c r="D2" i="78"/>
  <c r="C2" i="78"/>
  <c r="A2" i="78"/>
  <c r="D177" i="77"/>
  <c r="D176" i="77"/>
  <c r="D175" i="77"/>
  <c r="D174" i="77"/>
  <c r="D173" i="77"/>
  <c r="D172" i="77"/>
  <c r="B172" i="77"/>
  <c r="D171" i="77"/>
  <c r="B171" i="77"/>
  <c r="D170" i="77"/>
  <c r="F170" i="77" s="1"/>
  <c r="B170" i="77"/>
  <c r="D169" i="77"/>
  <c r="F169" i="77" s="1"/>
  <c r="B169" i="77"/>
  <c r="D168" i="77"/>
  <c r="F168" i="77" s="1"/>
  <c r="B168" i="77"/>
  <c r="D167" i="77"/>
  <c r="F167" i="77" s="1"/>
  <c r="B167" i="77"/>
  <c r="D166" i="77"/>
  <c r="F166" i="77" s="1"/>
  <c r="B166" i="77"/>
  <c r="D165" i="77"/>
  <c r="F165" i="77" s="1"/>
  <c r="B165" i="77"/>
  <c r="D164" i="77"/>
  <c r="F164" i="77" s="1"/>
  <c r="B164" i="77"/>
  <c r="D163" i="77"/>
  <c r="F163" i="77" s="1"/>
  <c r="B163" i="77"/>
  <c r="D162" i="77"/>
  <c r="B162" i="77"/>
  <c r="D161" i="77"/>
  <c r="B161" i="77"/>
  <c r="D160" i="77"/>
  <c r="F160" i="77" s="1"/>
  <c r="B160" i="77"/>
  <c r="D159" i="77"/>
  <c r="F159" i="77" s="1"/>
  <c r="B159" i="77"/>
  <c r="D158" i="77"/>
  <c r="F158" i="77" s="1"/>
  <c r="B158" i="77"/>
  <c r="D157" i="77"/>
  <c r="F157" i="77" s="1"/>
  <c r="B157" i="77"/>
  <c r="D156" i="77"/>
  <c r="B156" i="77"/>
  <c r="F155" i="77"/>
  <c r="E155" i="77"/>
  <c r="D155" i="77"/>
  <c r="C155" i="77"/>
  <c r="B155" i="77"/>
  <c r="A155" i="77"/>
  <c r="A154" i="77"/>
  <c r="B149" i="77"/>
  <c r="B145" i="77"/>
  <c r="A145" i="77"/>
  <c r="B144" i="77"/>
  <c r="A144" i="77"/>
  <c r="B143" i="77"/>
  <c r="A143" i="77"/>
  <c r="B142" i="77"/>
  <c r="A142" i="77"/>
  <c r="B141" i="77"/>
  <c r="A141" i="77"/>
  <c r="B140" i="77"/>
  <c r="A140" i="77"/>
  <c r="B139" i="77"/>
  <c r="A139" i="77"/>
  <c r="B138" i="77"/>
  <c r="A138" i="77"/>
  <c r="B137" i="77"/>
  <c r="A137" i="77"/>
  <c r="B136" i="77"/>
  <c r="A136" i="77"/>
  <c r="B135" i="77"/>
  <c r="A135" i="77"/>
  <c r="B134" i="77"/>
  <c r="A134" i="77"/>
  <c r="B133" i="77"/>
  <c r="A133" i="77"/>
  <c r="B132" i="77"/>
  <c r="A132" i="77"/>
  <c r="B131" i="77"/>
  <c r="A131" i="77"/>
  <c r="B130" i="77"/>
  <c r="A130" i="77"/>
  <c r="B129" i="77"/>
  <c r="A129" i="77"/>
  <c r="B128" i="77"/>
  <c r="A128" i="77"/>
  <c r="B127" i="77"/>
  <c r="A127" i="77"/>
  <c r="B126" i="77"/>
  <c r="A126" i="77"/>
  <c r="B125" i="77"/>
  <c r="A125" i="77"/>
  <c r="B124" i="77"/>
  <c r="A124" i="77"/>
  <c r="B123" i="77"/>
  <c r="A123" i="77"/>
  <c r="B122" i="77"/>
  <c r="A122" i="77"/>
  <c r="B121" i="77"/>
  <c r="A121" i="77"/>
  <c r="B120" i="77"/>
  <c r="A120" i="77"/>
  <c r="B119" i="77"/>
  <c r="A119" i="77"/>
  <c r="B118" i="77"/>
  <c r="A118" i="77"/>
  <c r="B117" i="77"/>
  <c r="A117" i="77"/>
  <c r="B116" i="77"/>
  <c r="A116" i="77"/>
  <c r="B115" i="77"/>
  <c r="A115" i="77"/>
  <c r="B114" i="77"/>
  <c r="A114" i="77"/>
  <c r="B113" i="77"/>
  <c r="A113" i="77"/>
  <c r="B112" i="77"/>
  <c r="A112" i="77"/>
  <c r="B111" i="77"/>
  <c r="A111" i="77"/>
  <c r="B110" i="77"/>
  <c r="A110" i="77"/>
  <c r="B109" i="77"/>
  <c r="A109" i="77"/>
  <c r="B108" i="77"/>
  <c r="A108" i="77"/>
  <c r="B107" i="77"/>
  <c r="A107" i="77"/>
  <c r="B106" i="77"/>
  <c r="A106" i="77"/>
  <c r="B105" i="77"/>
  <c r="A105" i="77"/>
  <c r="B104" i="77"/>
  <c r="A104" i="77"/>
  <c r="B103" i="77"/>
  <c r="A103" i="77"/>
  <c r="B102" i="77"/>
  <c r="A102" i="77"/>
  <c r="B101" i="77"/>
  <c r="A101" i="77"/>
  <c r="B100" i="77"/>
  <c r="A100" i="77"/>
  <c r="B99" i="77"/>
  <c r="A99" i="77"/>
  <c r="B98" i="77"/>
  <c r="A98" i="77"/>
  <c r="B97" i="77"/>
  <c r="A97" i="77"/>
  <c r="B96" i="77"/>
  <c r="A96" i="77"/>
  <c r="B95" i="77"/>
  <c r="A95" i="77"/>
  <c r="B94" i="77"/>
  <c r="A94" i="77"/>
  <c r="B93" i="77"/>
  <c r="A93" i="77"/>
  <c r="B92" i="77"/>
  <c r="A92" i="77"/>
  <c r="B91" i="77"/>
  <c r="A91" i="77"/>
  <c r="B90" i="77"/>
  <c r="A90" i="77"/>
  <c r="B89" i="77"/>
  <c r="A89" i="77"/>
  <c r="B88" i="77"/>
  <c r="A88" i="77"/>
  <c r="B87" i="77"/>
  <c r="A87" i="77"/>
  <c r="B86" i="77"/>
  <c r="A86" i="77"/>
  <c r="B85" i="77"/>
  <c r="A85" i="77"/>
  <c r="B84" i="77"/>
  <c r="A84" i="77"/>
  <c r="B83" i="77"/>
  <c r="A83" i="77"/>
  <c r="B82" i="77"/>
  <c r="A82" i="77"/>
  <c r="B81" i="77"/>
  <c r="A81" i="77"/>
  <c r="B80" i="77"/>
  <c r="A80" i="77"/>
  <c r="B79" i="77"/>
  <c r="A79" i="77"/>
  <c r="B78" i="77"/>
  <c r="A78" i="77"/>
  <c r="B77" i="77"/>
  <c r="A77" i="77"/>
  <c r="B76" i="77"/>
  <c r="A76" i="77"/>
  <c r="B75" i="77"/>
  <c r="A75" i="77"/>
  <c r="B74" i="77"/>
  <c r="A74" i="77"/>
  <c r="B73" i="77"/>
  <c r="A73" i="77"/>
  <c r="B72" i="77"/>
  <c r="A72" i="77"/>
  <c r="B71" i="77"/>
  <c r="A71" i="77"/>
  <c r="B70" i="77"/>
  <c r="A70" i="77"/>
  <c r="B69" i="77"/>
  <c r="A69" i="77"/>
  <c r="B68" i="77"/>
  <c r="A68" i="77"/>
  <c r="B67" i="77"/>
  <c r="A67" i="77"/>
  <c r="B66" i="77"/>
  <c r="A66" i="77"/>
  <c r="B65" i="77"/>
  <c r="A65" i="77"/>
  <c r="B64" i="77"/>
  <c r="A64" i="77"/>
  <c r="B63" i="77"/>
  <c r="A63" i="77"/>
  <c r="B62" i="77"/>
  <c r="A62" i="77"/>
  <c r="B61" i="77"/>
  <c r="A61" i="77"/>
  <c r="B60" i="77"/>
  <c r="A60" i="77"/>
  <c r="B59" i="77"/>
  <c r="A59" i="77"/>
  <c r="B58" i="77"/>
  <c r="A58" i="77"/>
  <c r="B57" i="77"/>
  <c r="A57" i="77"/>
  <c r="B56" i="77"/>
  <c r="A56" i="77"/>
  <c r="B55" i="77"/>
  <c r="A55" i="77"/>
  <c r="B54" i="77"/>
  <c r="A54" i="77"/>
  <c r="B53" i="77"/>
  <c r="A53" i="77"/>
  <c r="B52" i="77"/>
  <c r="A52" i="77"/>
  <c r="B51" i="77"/>
  <c r="A51" i="77"/>
  <c r="B50" i="77"/>
  <c r="A50" i="77"/>
  <c r="B49" i="77"/>
  <c r="A49" i="77"/>
  <c r="B48" i="77"/>
  <c r="A48" i="77"/>
  <c r="B47" i="77"/>
  <c r="A47" i="77"/>
  <c r="B46" i="77"/>
  <c r="A46" i="77"/>
  <c r="B45" i="77"/>
  <c r="A45" i="77"/>
  <c r="B44" i="77"/>
  <c r="A44" i="77"/>
  <c r="B43" i="77"/>
  <c r="A43" i="77"/>
  <c r="B42" i="77"/>
  <c r="A42" i="77"/>
  <c r="B41" i="77"/>
  <c r="A41" i="77"/>
  <c r="B40" i="77"/>
  <c r="A40" i="77"/>
  <c r="B39" i="77"/>
  <c r="A39" i="77"/>
  <c r="B38" i="77"/>
  <c r="A38" i="77"/>
  <c r="B37" i="77"/>
  <c r="A37" i="77"/>
  <c r="B36" i="77"/>
  <c r="A36" i="77"/>
  <c r="B35" i="77"/>
  <c r="A35" i="77"/>
  <c r="B34" i="77"/>
  <c r="A34" i="77"/>
  <c r="B33" i="77"/>
  <c r="A33" i="77"/>
  <c r="B32" i="77"/>
  <c r="A32" i="77"/>
  <c r="B31" i="77"/>
  <c r="A31" i="77"/>
  <c r="B30" i="77"/>
  <c r="A30" i="77"/>
  <c r="B29" i="77"/>
  <c r="A29" i="77"/>
  <c r="B28" i="77"/>
  <c r="A28" i="77"/>
  <c r="B27" i="77"/>
  <c r="A27" i="77"/>
  <c r="B26" i="77"/>
  <c r="A26" i="77"/>
  <c r="B25" i="77"/>
  <c r="A25" i="77"/>
  <c r="B24" i="77"/>
  <c r="A24" i="77"/>
  <c r="B23" i="77"/>
  <c r="A23" i="77"/>
  <c r="B22" i="77"/>
  <c r="A22" i="77"/>
  <c r="B21" i="77"/>
  <c r="A21" i="77"/>
  <c r="B20" i="77"/>
  <c r="A20" i="77"/>
  <c r="B19" i="77"/>
  <c r="A19" i="77"/>
  <c r="B18" i="77"/>
  <c r="A18" i="77"/>
  <c r="B17" i="77"/>
  <c r="A17" i="77"/>
  <c r="B16" i="77"/>
  <c r="A16" i="77"/>
  <c r="B15" i="77"/>
  <c r="A15" i="77"/>
  <c r="B14" i="77"/>
  <c r="A14" i="77"/>
  <c r="B13" i="77"/>
  <c r="A13" i="77"/>
  <c r="B12" i="77"/>
  <c r="A12" i="77"/>
  <c r="B11" i="77"/>
  <c r="A11" i="77"/>
  <c r="B10" i="77"/>
  <c r="A10" i="77"/>
  <c r="B9" i="77"/>
  <c r="A9" i="77"/>
  <c r="B8" i="77"/>
  <c r="A8" i="77"/>
  <c r="B7" i="77"/>
  <c r="A7" i="77"/>
  <c r="B6" i="77"/>
  <c r="A6" i="77"/>
  <c r="B5" i="77"/>
  <c r="A5" i="77"/>
  <c r="B4" i="77"/>
  <c r="A4" i="77"/>
  <c r="B3" i="77"/>
  <c r="A3" i="77"/>
  <c r="I2" i="77"/>
  <c r="H2" i="77"/>
  <c r="G2" i="77"/>
  <c r="F2" i="77"/>
  <c r="E2" i="77"/>
  <c r="D2" i="77"/>
  <c r="C2" i="77"/>
  <c r="A2" i="77"/>
  <c r="D177" i="76"/>
  <c r="D176" i="76"/>
  <c r="D175" i="76"/>
  <c r="D174" i="76"/>
  <c r="D173" i="76"/>
  <c r="D172" i="76"/>
  <c r="B172" i="76"/>
  <c r="D171" i="76"/>
  <c r="B171" i="76"/>
  <c r="D170" i="76"/>
  <c r="F170" i="76" s="1"/>
  <c r="B170" i="76"/>
  <c r="D169" i="76"/>
  <c r="F169" i="76" s="1"/>
  <c r="B169" i="76"/>
  <c r="D168" i="76"/>
  <c r="F168" i="76" s="1"/>
  <c r="B168" i="76"/>
  <c r="D167" i="76"/>
  <c r="F167" i="76" s="1"/>
  <c r="B167" i="76"/>
  <c r="D166" i="76"/>
  <c r="F166" i="76" s="1"/>
  <c r="B166" i="76"/>
  <c r="D165" i="76"/>
  <c r="F165" i="76" s="1"/>
  <c r="B165" i="76"/>
  <c r="D164" i="76"/>
  <c r="F164" i="76" s="1"/>
  <c r="B164" i="76"/>
  <c r="D163" i="76"/>
  <c r="F163" i="76" s="1"/>
  <c r="B163" i="76"/>
  <c r="D162" i="76"/>
  <c r="B162" i="76"/>
  <c r="D161" i="76"/>
  <c r="B161" i="76"/>
  <c r="D160" i="76"/>
  <c r="F160" i="76" s="1"/>
  <c r="B160" i="76"/>
  <c r="D159" i="76"/>
  <c r="F159" i="76" s="1"/>
  <c r="B159" i="76"/>
  <c r="D158" i="76"/>
  <c r="F158" i="76" s="1"/>
  <c r="B158" i="76"/>
  <c r="D157" i="76"/>
  <c r="F157" i="76" s="1"/>
  <c r="B157" i="76"/>
  <c r="D156" i="76"/>
  <c r="B156" i="76"/>
  <c r="F155" i="76"/>
  <c r="E155" i="76"/>
  <c r="D155" i="76"/>
  <c r="C155" i="76"/>
  <c r="B155" i="76"/>
  <c r="A155" i="76"/>
  <c r="A154" i="76"/>
  <c r="B149" i="76"/>
  <c r="B145" i="76"/>
  <c r="A145" i="76"/>
  <c r="B144" i="76"/>
  <c r="A144" i="76"/>
  <c r="B143" i="76"/>
  <c r="A143" i="76"/>
  <c r="B142" i="76"/>
  <c r="A142" i="76"/>
  <c r="B141" i="76"/>
  <c r="A141" i="76"/>
  <c r="B140" i="76"/>
  <c r="A140" i="76"/>
  <c r="B139" i="76"/>
  <c r="A139" i="76"/>
  <c r="B138" i="76"/>
  <c r="A138" i="76"/>
  <c r="B137" i="76"/>
  <c r="A137" i="76"/>
  <c r="B136" i="76"/>
  <c r="A136" i="76"/>
  <c r="B135" i="76"/>
  <c r="A135" i="76"/>
  <c r="B134" i="76"/>
  <c r="A134" i="76"/>
  <c r="B133" i="76"/>
  <c r="A133" i="76"/>
  <c r="B132" i="76"/>
  <c r="A132" i="76"/>
  <c r="B131" i="76"/>
  <c r="A131" i="76"/>
  <c r="B130" i="76"/>
  <c r="A130" i="76"/>
  <c r="B129" i="76"/>
  <c r="A129" i="76"/>
  <c r="B128" i="76"/>
  <c r="A128" i="76"/>
  <c r="B127" i="76"/>
  <c r="A127" i="76"/>
  <c r="B126" i="76"/>
  <c r="A126" i="76"/>
  <c r="B125" i="76"/>
  <c r="A125" i="76"/>
  <c r="B124" i="76"/>
  <c r="A124" i="76"/>
  <c r="B123" i="76"/>
  <c r="A123" i="76"/>
  <c r="B122" i="76"/>
  <c r="A122" i="76"/>
  <c r="B121" i="76"/>
  <c r="A121" i="76"/>
  <c r="B120" i="76"/>
  <c r="A120" i="76"/>
  <c r="B119" i="76"/>
  <c r="A119" i="76"/>
  <c r="B118" i="76"/>
  <c r="A118" i="76"/>
  <c r="B117" i="76"/>
  <c r="A117" i="76"/>
  <c r="B116" i="76"/>
  <c r="A116" i="76"/>
  <c r="B115" i="76"/>
  <c r="A115" i="76"/>
  <c r="B114" i="76"/>
  <c r="A114" i="76"/>
  <c r="B113" i="76"/>
  <c r="A113" i="76"/>
  <c r="B112" i="76"/>
  <c r="A112" i="76"/>
  <c r="B111" i="76"/>
  <c r="A111" i="76"/>
  <c r="B110" i="76"/>
  <c r="A110" i="76"/>
  <c r="B109" i="76"/>
  <c r="A109" i="76"/>
  <c r="B108" i="76"/>
  <c r="A108" i="76"/>
  <c r="B107" i="76"/>
  <c r="A107" i="76"/>
  <c r="B106" i="76"/>
  <c r="A106" i="76"/>
  <c r="B105" i="76"/>
  <c r="A105" i="76"/>
  <c r="B104" i="76"/>
  <c r="A104" i="76"/>
  <c r="B103" i="76"/>
  <c r="A103" i="76"/>
  <c r="B102" i="76"/>
  <c r="A102" i="76"/>
  <c r="B101" i="76"/>
  <c r="A101" i="76"/>
  <c r="B100" i="76"/>
  <c r="A100" i="76"/>
  <c r="B99" i="76"/>
  <c r="A99" i="76"/>
  <c r="B98" i="76"/>
  <c r="A98" i="76"/>
  <c r="B97" i="76"/>
  <c r="A97" i="76"/>
  <c r="B96" i="76"/>
  <c r="A96" i="76"/>
  <c r="B95" i="76"/>
  <c r="A95" i="76"/>
  <c r="B94" i="76"/>
  <c r="A94" i="76"/>
  <c r="B93" i="76"/>
  <c r="A93" i="76"/>
  <c r="B92" i="76"/>
  <c r="A92" i="76"/>
  <c r="B91" i="76"/>
  <c r="A91" i="76"/>
  <c r="B90" i="76"/>
  <c r="A90" i="76"/>
  <c r="B89" i="76"/>
  <c r="A89" i="76"/>
  <c r="B88" i="76"/>
  <c r="A88" i="76"/>
  <c r="B87" i="76"/>
  <c r="A87" i="76"/>
  <c r="B86" i="76"/>
  <c r="A86" i="76"/>
  <c r="B85" i="76"/>
  <c r="A85" i="76"/>
  <c r="B84" i="76"/>
  <c r="A84" i="76"/>
  <c r="B83" i="76"/>
  <c r="A83" i="76"/>
  <c r="B82" i="76"/>
  <c r="A82" i="76"/>
  <c r="B81" i="76"/>
  <c r="A81" i="76"/>
  <c r="B80" i="76"/>
  <c r="A80" i="76"/>
  <c r="B79" i="76"/>
  <c r="A79" i="76"/>
  <c r="B78" i="76"/>
  <c r="A78" i="76"/>
  <c r="B77" i="76"/>
  <c r="A77" i="76"/>
  <c r="B76" i="76"/>
  <c r="A76" i="76"/>
  <c r="B75" i="76"/>
  <c r="A75" i="76"/>
  <c r="B74" i="76"/>
  <c r="A74" i="76"/>
  <c r="B73" i="76"/>
  <c r="A73" i="76"/>
  <c r="B72" i="76"/>
  <c r="A72" i="76"/>
  <c r="B71" i="76"/>
  <c r="A71" i="76"/>
  <c r="B70" i="76"/>
  <c r="A70" i="76"/>
  <c r="B69" i="76"/>
  <c r="A69" i="76"/>
  <c r="B68" i="76"/>
  <c r="A68" i="76"/>
  <c r="B67" i="76"/>
  <c r="A67" i="76"/>
  <c r="B66" i="76"/>
  <c r="A66" i="76"/>
  <c r="B65" i="76"/>
  <c r="A65" i="76"/>
  <c r="B64" i="76"/>
  <c r="A64" i="76"/>
  <c r="B63" i="76"/>
  <c r="A63" i="76"/>
  <c r="B62" i="76"/>
  <c r="A62" i="76"/>
  <c r="B61" i="76"/>
  <c r="A61" i="76"/>
  <c r="B60" i="76"/>
  <c r="A60" i="76"/>
  <c r="B59" i="76"/>
  <c r="A59" i="76"/>
  <c r="B58" i="76"/>
  <c r="A58" i="76"/>
  <c r="B57" i="76"/>
  <c r="A57" i="76"/>
  <c r="B56" i="76"/>
  <c r="A56" i="76"/>
  <c r="B55" i="76"/>
  <c r="A55" i="76"/>
  <c r="B54" i="76"/>
  <c r="A54" i="76"/>
  <c r="B53" i="76"/>
  <c r="A53" i="76"/>
  <c r="B52" i="76"/>
  <c r="A52" i="76"/>
  <c r="B51" i="76"/>
  <c r="A51" i="76"/>
  <c r="B50" i="76"/>
  <c r="A50" i="76"/>
  <c r="B49" i="76"/>
  <c r="A49" i="76"/>
  <c r="B48" i="76"/>
  <c r="A48" i="76"/>
  <c r="B47" i="76"/>
  <c r="A47" i="76"/>
  <c r="B46" i="76"/>
  <c r="A46" i="76"/>
  <c r="B45" i="76"/>
  <c r="A45" i="76"/>
  <c r="B44" i="76"/>
  <c r="A44" i="76"/>
  <c r="B43" i="76"/>
  <c r="A43" i="76"/>
  <c r="B42" i="76"/>
  <c r="A42" i="76"/>
  <c r="B41" i="76"/>
  <c r="A41" i="76"/>
  <c r="B40" i="76"/>
  <c r="A40" i="76"/>
  <c r="B39" i="76"/>
  <c r="A39" i="76"/>
  <c r="B38" i="76"/>
  <c r="A38" i="76"/>
  <c r="B37" i="76"/>
  <c r="A37" i="76"/>
  <c r="B36" i="76"/>
  <c r="A36" i="76"/>
  <c r="B35" i="76"/>
  <c r="A35" i="76"/>
  <c r="B34" i="76"/>
  <c r="A34" i="76"/>
  <c r="B33" i="76"/>
  <c r="A33" i="76"/>
  <c r="B32" i="76"/>
  <c r="A32" i="76"/>
  <c r="B31" i="76"/>
  <c r="A31" i="76"/>
  <c r="B30" i="76"/>
  <c r="A30" i="76"/>
  <c r="B29" i="76"/>
  <c r="A29" i="76"/>
  <c r="B28" i="76"/>
  <c r="A28" i="76"/>
  <c r="B27" i="76"/>
  <c r="A27" i="76"/>
  <c r="B26" i="76"/>
  <c r="A26" i="76"/>
  <c r="B25" i="76"/>
  <c r="A25" i="76"/>
  <c r="B24" i="76"/>
  <c r="A24" i="76"/>
  <c r="B23" i="76"/>
  <c r="A23" i="76"/>
  <c r="B22" i="76"/>
  <c r="A22" i="76"/>
  <c r="B21" i="76"/>
  <c r="A21" i="76"/>
  <c r="B20" i="76"/>
  <c r="A20" i="76"/>
  <c r="B19" i="76"/>
  <c r="A19" i="76"/>
  <c r="B18" i="76"/>
  <c r="A18" i="76"/>
  <c r="B17" i="76"/>
  <c r="A17" i="76"/>
  <c r="B16" i="76"/>
  <c r="A16" i="76"/>
  <c r="B15" i="76"/>
  <c r="A15" i="76"/>
  <c r="B14" i="76"/>
  <c r="A14" i="76"/>
  <c r="B13" i="76"/>
  <c r="A13" i="76"/>
  <c r="B12" i="76"/>
  <c r="A12" i="76"/>
  <c r="B11" i="76"/>
  <c r="A11" i="76"/>
  <c r="B10" i="76"/>
  <c r="A10" i="76"/>
  <c r="B9" i="76"/>
  <c r="A9" i="76"/>
  <c r="B8" i="76"/>
  <c r="A8" i="76"/>
  <c r="B7" i="76"/>
  <c r="A7" i="76"/>
  <c r="B6" i="76"/>
  <c r="A6" i="76"/>
  <c r="B5" i="76"/>
  <c r="A5" i="76"/>
  <c r="B4" i="76"/>
  <c r="A4" i="76"/>
  <c r="B3" i="76"/>
  <c r="A3" i="76"/>
  <c r="I2" i="76"/>
  <c r="H2" i="76"/>
  <c r="G2" i="76"/>
  <c r="F2" i="76"/>
  <c r="E2" i="76"/>
  <c r="D2" i="76"/>
  <c r="C2" i="76"/>
  <c r="A2" i="76"/>
  <c r="D177" i="75"/>
  <c r="D176" i="75"/>
  <c r="D175" i="75"/>
  <c r="D174" i="75"/>
  <c r="D173" i="75"/>
  <c r="D172" i="75"/>
  <c r="B172" i="75"/>
  <c r="D171" i="75"/>
  <c r="B171" i="75"/>
  <c r="D170" i="75"/>
  <c r="F170" i="75" s="1"/>
  <c r="B170" i="75"/>
  <c r="D169" i="75"/>
  <c r="F169" i="75" s="1"/>
  <c r="B169" i="75"/>
  <c r="D168" i="75"/>
  <c r="F168" i="75" s="1"/>
  <c r="B168" i="75"/>
  <c r="D167" i="75"/>
  <c r="F167" i="75" s="1"/>
  <c r="B167" i="75"/>
  <c r="D166" i="75"/>
  <c r="F166" i="75" s="1"/>
  <c r="B166" i="75"/>
  <c r="D165" i="75"/>
  <c r="F165" i="75" s="1"/>
  <c r="B165" i="75"/>
  <c r="D164" i="75"/>
  <c r="F164" i="75" s="1"/>
  <c r="B164" i="75"/>
  <c r="D163" i="75"/>
  <c r="F163" i="75" s="1"/>
  <c r="B163" i="75"/>
  <c r="D162" i="75"/>
  <c r="B162" i="75"/>
  <c r="D161" i="75"/>
  <c r="B161" i="75"/>
  <c r="D160" i="75"/>
  <c r="F160" i="75" s="1"/>
  <c r="B160" i="75"/>
  <c r="D159" i="75"/>
  <c r="F159" i="75" s="1"/>
  <c r="B159" i="75"/>
  <c r="D158" i="75"/>
  <c r="F158" i="75" s="1"/>
  <c r="B158" i="75"/>
  <c r="D157" i="75"/>
  <c r="F157" i="75" s="1"/>
  <c r="B157" i="75"/>
  <c r="D156" i="75"/>
  <c r="B156" i="75"/>
  <c r="F155" i="75"/>
  <c r="E155" i="75"/>
  <c r="D155" i="75"/>
  <c r="C155" i="75"/>
  <c r="B155" i="75"/>
  <c r="A155" i="75"/>
  <c r="A154" i="75"/>
  <c r="B149"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5" i="75"/>
  <c r="A5" i="75"/>
  <c r="B4" i="75"/>
  <c r="A4" i="75"/>
  <c r="B3" i="75"/>
  <c r="A3" i="75"/>
  <c r="I2" i="75"/>
  <c r="H2" i="75"/>
  <c r="G2" i="75"/>
  <c r="F2" i="75"/>
  <c r="E2" i="75"/>
  <c r="D2" i="75"/>
  <c r="C2" i="75"/>
  <c r="A2" i="75"/>
  <c r="D177" i="74"/>
  <c r="D176" i="74"/>
  <c r="D175" i="74"/>
  <c r="D174" i="74"/>
  <c r="D173" i="74"/>
  <c r="D172" i="74"/>
  <c r="B172" i="74"/>
  <c r="D171" i="74"/>
  <c r="B171" i="74"/>
  <c r="D170" i="74"/>
  <c r="F170" i="74" s="1"/>
  <c r="B170" i="74"/>
  <c r="D169" i="74"/>
  <c r="F169" i="74" s="1"/>
  <c r="B169" i="74"/>
  <c r="D168" i="74"/>
  <c r="F168" i="74" s="1"/>
  <c r="B168" i="74"/>
  <c r="D167" i="74"/>
  <c r="F167" i="74" s="1"/>
  <c r="B167" i="74"/>
  <c r="D166" i="74"/>
  <c r="F166" i="74" s="1"/>
  <c r="B166" i="74"/>
  <c r="D165" i="74"/>
  <c r="F165" i="74" s="1"/>
  <c r="B165" i="74"/>
  <c r="D164" i="74"/>
  <c r="F164" i="74" s="1"/>
  <c r="B164" i="74"/>
  <c r="D163" i="74"/>
  <c r="F163" i="74" s="1"/>
  <c r="B163" i="74"/>
  <c r="D162" i="74"/>
  <c r="B162" i="74"/>
  <c r="D161" i="74"/>
  <c r="B161" i="74"/>
  <c r="D160" i="74"/>
  <c r="F160" i="74" s="1"/>
  <c r="B160" i="74"/>
  <c r="D159" i="74"/>
  <c r="F159" i="74" s="1"/>
  <c r="B159" i="74"/>
  <c r="D158" i="74"/>
  <c r="F158" i="74" s="1"/>
  <c r="B158" i="74"/>
  <c r="D157" i="74"/>
  <c r="F157" i="74" s="1"/>
  <c r="B157" i="74"/>
  <c r="D156" i="74"/>
  <c r="B156" i="74"/>
  <c r="F155" i="74"/>
  <c r="E155" i="74"/>
  <c r="D155" i="74"/>
  <c r="C155" i="74"/>
  <c r="B155" i="74"/>
  <c r="A155" i="74"/>
  <c r="A154" i="74"/>
  <c r="B149" i="74"/>
  <c r="B145" i="74"/>
  <c r="A145" i="74"/>
  <c r="B144" i="74"/>
  <c r="A144" i="74"/>
  <c r="B143" i="74"/>
  <c r="A143" i="74"/>
  <c r="B142" i="74"/>
  <c r="A142" i="74"/>
  <c r="B141" i="74"/>
  <c r="A141" i="74"/>
  <c r="B140" i="74"/>
  <c r="A140" i="74"/>
  <c r="B139" i="74"/>
  <c r="A139" i="74"/>
  <c r="B138" i="74"/>
  <c r="A138" i="74"/>
  <c r="B137" i="74"/>
  <c r="A137" i="74"/>
  <c r="B136" i="74"/>
  <c r="A136" i="74"/>
  <c r="B135" i="74"/>
  <c r="A135" i="74"/>
  <c r="B134" i="74"/>
  <c r="A134" i="74"/>
  <c r="B133" i="74"/>
  <c r="A133" i="74"/>
  <c r="B132" i="74"/>
  <c r="A132" i="74"/>
  <c r="B131" i="74"/>
  <c r="A131" i="74"/>
  <c r="B130" i="74"/>
  <c r="A130" i="74"/>
  <c r="B129" i="74"/>
  <c r="A129" i="74"/>
  <c r="B128" i="74"/>
  <c r="A128" i="74"/>
  <c r="B127" i="74"/>
  <c r="A127" i="74"/>
  <c r="B126" i="74"/>
  <c r="A126" i="74"/>
  <c r="B125" i="74"/>
  <c r="A125" i="74"/>
  <c r="B124" i="74"/>
  <c r="A124" i="74"/>
  <c r="B123" i="74"/>
  <c r="A123" i="74"/>
  <c r="B122" i="74"/>
  <c r="A122" i="74"/>
  <c r="B121" i="74"/>
  <c r="A121" i="74"/>
  <c r="B120" i="74"/>
  <c r="A120" i="74"/>
  <c r="B119" i="74"/>
  <c r="A119" i="74"/>
  <c r="B118" i="74"/>
  <c r="A118" i="74"/>
  <c r="B117" i="74"/>
  <c r="A117" i="74"/>
  <c r="B116" i="74"/>
  <c r="A116" i="74"/>
  <c r="B115" i="74"/>
  <c r="A115" i="74"/>
  <c r="B114" i="74"/>
  <c r="A114" i="74"/>
  <c r="B113" i="74"/>
  <c r="A113" i="74"/>
  <c r="B112" i="74"/>
  <c r="A112" i="74"/>
  <c r="B111" i="74"/>
  <c r="A111" i="74"/>
  <c r="B110" i="74"/>
  <c r="A110" i="74"/>
  <c r="B109" i="74"/>
  <c r="A109" i="74"/>
  <c r="B108" i="74"/>
  <c r="A108" i="74"/>
  <c r="B107" i="74"/>
  <c r="A107" i="74"/>
  <c r="B106" i="74"/>
  <c r="A106" i="74"/>
  <c r="B105" i="74"/>
  <c r="A105" i="74"/>
  <c r="B104" i="74"/>
  <c r="A104" i="74"/>
  <c r="B103" i="74"/>
  <c r="A103" i="74"/>
  <c r="B102" i="74"/>
  <c r="A102" i="74"/>
  <c r="B101" i="74"/>
  <c r="A101" i="74"/>
  <c r="B100" i="74"/>
  <c r="A100" i="74"/>
  <c r="B99" i="74"/>
  <c r="A99" i="74"/>
  <c r="B98" i="74"/>
  <c r="A98" i="74"/>
  <c r="B97" i="74"/>
  <c r="A97" i="74"/>
  <c r="B96" i="74"/>
  <c r="A96" i="74"/>
  <c r="B95" i="74"/>
  <c r="A95" i="74"/>
  <c r="B94" i="74"/>
  <c r="A94" i="74"/>
  <c r="B93" i="74"/>
  <c r="A93" i="74"/>
  <c r="B92" i="74"/>
  <c r="A92" i="74"/>
  <c r="B91" i="74"/>
  <c r="A91" i="74"/>
  <c r="B90" i="74"/>
  <c r="A90" i="74"/>
  <c r="B89" i="74"/>
  <c r="A89" i="74"/>
  <c r="B88" i="74"/>
  <c r="A88" i="74"/>
  <c r="B87" i="74"/>
  <c r="A87" i="74"/>
  <c r="B86" i="74"/>
  <c r="A86" i="74"/>
  <c r="B85" i="74"/>
  <c r="A85" i="74"/>
  <c r="B84" i="74"/>
  <c r="A84" i="74"/>
  <c r="B83" i="74"/>
  <c r="A83" i="74"/>
  <c r="B82" i="74"/>
  <c r="A82" i="74"/>
  <c r="B81" i="74"/>
  <c r="A81" i="74"/>
  <c r="B80" i="74"/>
  <c r="A80" i="74"/>
  <c r="B79" i="74"/>
  <c r="A79" i="74"/>
  <c r="B78" i="74"/>
  <c r="A78" i="74"/>
  <c r="B77" i="74"/>
  <c r="A77" i="74"/>
  <c r="B76" i="74"/>
  <c r="A76" i="74"/>
  <c r="B75" i="74"/>
  <c r="A75" i="74"/>
  <c r="B74" i="74"/>
  <c r="A74" i="74"/>
  <c r="B73" i="74"/>
  <c r="A73" i="74"/>
  <c r="B72" i="74"/>
  <c r="A72" i="74"/>
  <c r="B71" i="74"/>
  <c r="A71" i="74"/>
  <c r="B70" i="74"/>
  <c r="A70" i="74"/>
  <c r="B69" i="74"/>
  <c r="A69" i="74"/>
  <c r="B68" i="74"/>
  <c r="A68" i="74"/>
  <c r="B67" i="74"/>
  <c r="A67" i="74"/>
  <c r="B66" i="74"/>
  <c r="A66" i="74"/>
  <c r="B65" i="74"/>
  <c r="A65" i="74"/>
  <c r="B64" i="74"/>
  <c r="A64" i="74"/>
  <c r="B63" i="74"/>
  <c r="A63" i="74"/>
  <c r="B62" i="74"/>
  <c r="A62" i="74"/>
  <c r="B61" i="74"/>
  <c r="A61" i="74"/>
  <c r="B60" i="74"/>
  <c r="A60" i="74"/>
  <c r="B59" i="74"/>
  <c r="A59" i="74"/>
  <c r="B58" i="74"/>
  <c r="A58" i="74"/>
  <c r="B57" i="74"/>
  <c r="A57" i="74"/>
  <c r="B56" i="74"/>
  <c r="A56" i="74"/>
  <c r="B55" i="74"/>
  <c r="A55" i="74"/>
  <c r="B54" i="74"/>
  <c r="A54" i="74"/>
  <c r="B53" i="74"/>
  <c r="A53" i="74"/>
  <c r="B52" i="74"/>
  <c r="A52" i="74"/>
  <c r="B51" i="74"/>
  <c r="A51" i="74"/>
  <c r="B50" i="74"/>
  <c r="A50" i="74"/>
  <c r="B49" i="74"/>
  <c r="A49" i="74"/>
  <c r="B48" i="74"/>
  <c r="A48" i="74"/>
  <c r="B47" i="74"/>
  <c r="A47" i="74"/>
  <c r="B46" i="74"/>
  <c r="A46" i="74"/>
  <c r="B45" i="74"/>
  <c r="A45" i="74"/>
  <c r="B44" i="74"/>
  <c r="A44" i="74"/>
  <c r="B43" i="74"/>
  <c r="A43" i="74"/>
  <c r="B42" i="74"/>
  <c r="A42" i="74"/>
  <c r="B41" i="74"/>
  <c r="A41" i="74"/>
  <c r="B40" i="74"/>
  <c r="A40" i="74"/>
  <c r="B39" i="74"/>
  <c r="A39" i="74"/>
  <c r="B38" i="74"/>
  <c r="A38" i="74"/>
  <c r="B37" i="74"/>
  <c r="A37" i="74"/>
  <c r="B36" i="74"/>
  <c r="A36" i="74"/>
  <c r="B35" i="74"/>
  <c r="A35" i="74"/>
  <c r="B34" i="74"/>
  <c r="A34" i="74"/>
  <c r="B33" i="74"/>
  <c r="A33" i="74"/>
  <c r="B32" i="74"/>
  <c r="A32" i="74"/>
  <c r="B31" i="74"/>
  <c r="A31" i="74"/>
  <c r="B30" i="74"/>
  <c r="A30" i="74"/>
  <c r="B29" i="74"/>
  <c r="A29" i="74"/>
  <c r="B28" i="74"/>
  <c r="A28" i="74"/>
  <c r="B27" i="74"/>
  <c r="A27" i="74"/>
  <c r="B26" i="74"/>
  <c r="A26" i="74"/>
  <c r="B25" i="74"/>
  <c r="A25" i="74"/>
  <c r="B24" i="74"/>
  <c r="A24" i="74"/>
  <c r="B23" i="74"/>
  <c r="A23" i="74"/>
  <c r="B22" i="74"/>
  <c r="A22" i="74"/>
  <c r="B21" i="74"/>
  <c r="A21" i="74"/>
  <c r="B20" i="74"/>
  <c r="A20" i="74"/>
  <c r="B19" i="74"/>
  <c r="A19" i="74"/>
  <c r="B18" i="74"/>
  <c r="A18" i="74"/>
  <c r="B17" i="74"/>
  <c r="A17" i="74"/>
  <c r="B16" i="74"/>
  <c r="A16" i="74"/>
  <c r="B15" i="74"/>
  <c r="A15" i="74"/>
  <c r="B14" i="74"/>
  <c r="A14" i="74"/>
  <c r="B13" i="74"/>
  <c r="A13" i="74"/>
  <c r="B12" i="74"/>
  <c r="A12" i="74"/>
  <c r="B11" i="74"/>
  <c r="A11" i="74"/>
  <c r="B10" i="74"/>
  <c r="A10" i="74"/>
  <c r="B9" i="74"/>
  <c r="A9" i="74"/>
  <c r="B8" i="74"/>
  <c r="A8" i="74"/>
  <c r="B7" i="74"/>
  <c r="A7" i="74"/>
  <c r="B6" i="74"/>
  <c r="A6" i="74"/>
  <c r="B5" i="74"/>
  <c r="A5" i="74"/>
  <c r="B4" i="74"/>
  <c r="A4" i="74"/>
  <c r="B3" i="74"/>
  <c r="A3" i="74"/>
  <c r="I2" i="74"/>
  <c r="H2" i="74"/>
  <c r="G2" i="74"/>
  <c r="F2" i="74"/>
  <c r="E2" i="74"/>
  <c r="D2" i="74"/>
  <c r="C2" i="74"/>
  <c r="A2" i="74"/>
  <c r="D177" i="73"/>
  <c r="D176" i="73"/>
  <c r="D175" i="73"/>
  <c r="D174" i="73"/>
  <c r="D173" i="73"/>
  <c r="D172" i="73"/>
  <c r="B172" i="73"/>
  <c r="D171" i="73"/>
  <c r="B171" i="73"/>
  <c r="D170" i="73"/>
  <c r="F170" i="73" s="1"/>
  <c r="B170" i="73"/>
  <c r="D169" i="73"/>
  <c r="F169" i="73" s="1"/>
  <c r="B169" i="73"/>
  <c r="D168" i="73"/>
  <c r="F168" i="73" s="1"/>
  <c r="B168" i="73"/>
  <c r="D167" i="73"/>
  <c r="F167" i="73" s="1"/>
  <c r="B167" i="73"/>
  <c r="D166" i="73"/>
  <c r="F166" i="73" s="1"/>
  <c r="B166" i="73"/>
  <c r="D165" i="73"/>
  <c r="F165" i="73" s="1"/>
  <c r="B165" i="73"/>
  <c r="D164" i="73"/>
  <c r="F164" i="73" s="1"/>
  <c r="B164" i="73"/>
  <c r="D163" i="73"/>
  <c r="F163" i="73" s="1"/>
  <c r="B163" i="73"/>
  <c r="D162" i="73"/>
  <c r="B162" i="73"/>
  <c r="D161" i="73"/>
  <c r="B161" i="73"/>
  <c r="D160" i="73"/>
  <c r="F160" i="73" s="1"/>
  <c r="B160" i="73"/>
  <c r="D159" i="73"/>
  <c r="F159" i="73" s="1"/>
  <c r="B159" i="73"/>
  <c r="D158" i="73"/>
  <c r="F158" i="73" s="1"/>
  <c r="B158" i="73"/>
  <c r="D157" i="73"/>
  <c r="F157" i="73" s="1"/>
  <c r="B157" i="73"/>
  <c r="D156" i="73"/>
  <c r="B156" i="73"/>
  <c r="F155" i="73"/>
  <c r="E155" i="73"/>
  <c r="D155" i="73"/>
  <c r="C155" i="73"/>
  <c r="B155" i="73"/>
  <c r="A155" i="73"/>
  <c r="A154" i="73"/>
  <c r="B149" i="73"/>
  <c r="B145" i="73"/>
  <c r="A145" i="73"/>
  <c r="B144" i="73"/>
  <c r="A144" i="73"/>
  <c r="B143" i="73"/>
  <c r="A143" i="73"/>
  <c r="B142" i="73"/>
  <c r="A142" i="73"/>
  <c r="B141" i="73"/>
  <c r="A141" i="73"/>
  <c r="B140" i="73"/>
  <c r="A140" i="73"/>
  <c r="B139" i="73"/>
  <c r="A139" i="73"/>
  <c r="B138" i="73"/>
  <c r="A138" i="73"/>
  <c r="B137" i="73"/>
  <c r="A137" i="73"/>
  <c r="B136" i="73"/>
  <c r="A136" i="73"/>
  <c r="B135" i="73"/>
  <c r="A135" i="73"/>
  <c r="B134" i="73"/>
  <c r="A134" i="73"/>
  <c r="B133" i="73"/>
  <c r="A133" i="73"/>
  <c r="B132" i="73"/>
  <c r="A132" i="73"/>
  <c r="B131" i="73"/>
  <c r="A131" i="73"/>
  <c r="B130" i="73"/>
  <c r="A130" i="73"/>
  <c r="B129" i="73"/>
  <c r="A129" i="73"/>
  <c r="B128" i="73"/>
  <c r="A128" i="73"/>
  <c r="B127" i="73"/>
  <c r="A127" i="73"/>
  <c r="B126" i="73"/>
  <c r="A126" i="73"/>
  <c r="B125" i="73"/>
  <c r="A125" i="73"/>
  <c r="B124" i="73"/>
  <c r="A124" i="73"/>
  <c r="B123" i="73"/>
  <c r="A123" i="73"/>
  <c r="B122" i="73"/>
  <c r="A122" i="73"/>
  <c r="B121" i="73"/>
  <c r="A121" i="73"/>
  <c r="B120" i="73"/>
  <c r="A120" i="73"/>
  <c r="B119" i="73"/>
  <c r="A119" i="73"/>
  <c r="B118" i="73"/>
  <c r="A118" i="73"/>
  <c r="B117" i="73"/>
  <c r="A117" i="73"/>
  <c r="B116" i="73"/>
  <c r="A116" i="73"/>
  <c r="B115" i="73"/>
  <c r="A115" i="73"/>
  <c r="B114" i="73"/>
  <c r="A114" i="73"/>
  <c r="B113" i="73"/>
  <c r="A113" i="73"/>
  <c r="B112" i="73"/>
  <c r="A112" i="73"/>
  <c r="B111" i="73"/>
  <c r="A111" i="73"/>
  <c r="B110" i="73"/>
  <c r="A110" i="73"/>
  <c r="B109" i="73"/>
  <c r="A109" i="73"/>
  <c r="B108" i="73"/>
  <c r="A108" i="73"/>
  <c r="B107" i="73"/>
  <c r="A107" i="73"/>
  <c r="B106" i="73"/>
  <c r="A106" i="73"/>
  <c r="B105" i="73"/>
  <c r="A105" i="73"/>
  <c r="B104" i="73"/>
  <c r="A104" i="73"/>
  <c r="B103" i="73"/>
  <c r="A103" i="73"/>
  <c r="B102" i="73"/>
  <c r="A102" i="73"/>
  <c r="B101" i="73"/>
  <c r="A101" i="73"/>
  <c r="B100" i="73"/>
  <c r="A100" i="73"/>
  <c r="B99" i="73"/>
  <c r="A99" i="73"/>
  <c r="B98" i="73"/>
  <c r="A98" i="73"/>
  <c r="B97" i="73"/>
  <c r="A97" i="73"/>
  <c r="B96" i="73"/>
  <c r="A96" i="73"/>
  <c r="B95" i="73"/>
  <c r="A95" i="73"/>
  <c r="B94" i="73"/>
  <c r="A94" i="73"/>
  <c r="B93" i="73"/>
  <c r="A93" i="73"/>
  <c r="B92" i="73"/>
  <c r="A92" i="73"/>
  <c r="B91" i="73"/>
  <c r="A91" i="73"/>
  <c r="B90" i="73"/>
  <c r="A90" i="73"/>
  <c r="B89" i="73"/>
  <c r="A89" i="73"/>
  <c r="B88" i="73"/>
  <c r="A88" i="73"/>
  <c r="B87" i="73"/>
  <c r="A87" i="73"/>
  <c r="B86" i="73"/>
  <c r="A86" i="73"/>
  <c r="B85" i="73"/>
  <c r="A85" i="73"/>
  <c r="B84" i="73"/>
  <c r="A84" i="73"/>
  <c r="B83" i="73"/>
  <c r="A83" i="73"/>
  <c r="B82" i="73"/>
  <c r="A82" i="73"/>
  <c r="B81" i="73"/>
  <c r="A81" i="73"/>
  <c r="B80" i="73"/>
  <c r="A80" i="73"/>
  <c r="B79" i="73"/>
  <c r="A79" i="73"/>
  <c r="B78" i="73"/>
  <c r="A78" i="73"/>
  <c r="B77" i="73"/>
  <c r="A77" i="73"/>
  <c r="B76" i="73"/>
  <c r="A76" i="73"/>
  <c r="B75" i="73"/>
  <c r="A75" i="73"/>
  <c r="B74" i="73"/>
  <c r="A74" i="73"/>
  <c r="B73" i="73"/>
  <c r="A73" i="73"/>
  <c r="B72" i="73"/>
  <c r="A72" i="73"/>
  <c r="B71" i="73"/>
  <c r="A71" i="73"/>
  <c r="B70" i="73"/>
  <c r="A70" i="73"/>
  <c r="B69" i="73"/>
  <c r="A69" i="73"/>
  <c r="B68" i="73"/>
  <c r="A68" i="73"/>
  <c r="B67" i="73"/>
  <c r="A67" i="73"/>
  <c r="B66" i="73"/>
  <c r="A66" i="73"/>
  <c r="B65" i="73"/>
  <c r="A65" i="73"/>
  <c r="B64" i="73"/>
  <c r="A64" i="73"/>
  <c r="B63" i="73"/>
  <c r="A63" i="73"/>
  <c r="B62" i="73"/>
  <c r="A62" i="73"/>
  <c r="B61" i="73"/>
  <c r="A61" i="73"/>
  <c r="B60" i="73"/>
  <c r="A60" i="73"/>
  <c r="B59" i="73"/>
  <c r="A59" i="73"/>
  <c r="B58" i="73"/>
  <c r="A58" i="73"/>
  <c r="B57" i="73"/>
  <c r="A57" i="73"/>
  <c r="B56" i="73"/>
  <c r="A56" i="73"/>
  <c r="B55" i="73"/>
  <c r="A55" i="73"/>
  <c r="B54" i="73"/>
  <c r="A54" i="73"/>
  <c r="B53" i="73"/>
  <c r="A53" i="73"/>
  <c r="B52" i="73"/>
  <c r="A52" i="73"/>
  <c r="B51" i="73"/>
  <c r="A51" i="73"/>
  <c r="B50" i="73"/>
  <c r="A50" i="73"/>
  <c r="B49" i="73"/>
  <c r="A49" i="73"/>
  <c r="B48" i="73"/>
  <c r="A48" i="73"/>
  <c r="B47" i="73"/>
  <c r="A47" i="73"/>
  <c r="B46" i="73"/>
  <c r="A46" i="73"/>
  <c r="B45" i="73"/>
  <c r="A45" i="73"/>
  <c r="B44" i="73"/>
  <c r="A44" i="73"/>
  <c r="B43" i="73"/>
  <c r="A43" i="73"/>
  <c r="B42" i="73"/>
  <c r="A42" i="73"/>
  <c r="B41" i="73"/>
  <c r="A41" i="73"/>
  <c r="B40" i="73"/>
  <c r="A40" i="73"/>
  <c r="B39" i="73"/>
  <c r="A39" i="73"/>
  <c r="B38" i="73"/>
  <c r="A38" i="73"/>
  <c r="B37" i="73"/>
  <c r="A37" i="73"/>
  <c r="B36" i="73"/>
  <c r="A36" i="73"/>
  <c r="B35" i="73"/>
  <c r="A35" i="73"/>
  <c r="B34" i="73"/>
  <c r="A34" i="73"/>
  <c r="B33" i="73"/>
  <c r="A33" i="73"/>
  <c r="B32" i="73"/>
  <c r="A32" i="73"/>
  <c r="B31" i="73"/>
  <c r="A31" i="73"/>
  <c r="B30" i="73"/>
  <c r="A30" i="73"/>
  <c r="B29" i="73"/>
  <c r="A29" i="73"/>
  <c r="B28" i="73"/>
  <c r="A28" i="73"/>
  <c r="B27" i="73"/>
  <c r="A27" i="73"/>
  <c r="B26" i="73"/>
  <c r="A26" i="73"/>
  <c r="B25" i="73"/>
  <c r="A25" i="73"/>
  <c r="B24" i="73"/>
  <c r="A24" i="73"/>
  <c r="B23" i="73"/>
  <c r="A23" i="73"/>
  <c r="B22" i="73"/>
  <c r="A22" i="73"/>
  <c r="B21" i="73"/>
  <c r="A21" i="73"/>
  <c r="B20" i="73"/>
  <c r="A20" i="73"/>
  <c r="B19" i="73"/>
  <c r="A19" i="73"/>
  <c r="B18" i="73"/>
  <c r="A18" i="73"/>
  <c r="B17" i="73"/>
  <c r="A17" i="73"/>
  <c r="B16" i="73"/>
  <c r="A16" i="73"/>
  <c r="B15" i="73"/>
  <c r="A15" i="73"/>
  <c r="B14" i="73"/>
  <c r="A14" i="73"/>
  <c r="B13" i="73"/>
  <c r="A13" i="73"/>
  <c r="B12" i="73"/>
  <c r="A12" i="73"/>
  <c r="B11" i="73"/>
  <c r="A11" i="73"/>
  <c r="B10" i="73"/>
  <c r="A10" i="73"/>
  <c r="B9" i="73"/>
  <c r="A9" i="73"/>
  <c r="B8" i="73"/>
  <c r="A8" i="73"/>
  <c r="B7" i="73"/>
  <c r="A7" i="73"/>
  <c r="B6" i="73"/>
  <c r="A6" i="73"/>
  <c r="B5" i="73"/>
  <c r="A5" i="73"/>
  <c r="B4" i="73"/>
  <c r="A4" i="73"/>
  <c r="B3" i="73"/>
  <c r="A3" i="73"/>
  <c r="I2" i="73"/>
  <c r="H2" i="73"/>
  <c r="G2" i="73"/>
  <c r="F2" i="73"/>
  <c r="E2" i="73"/>
  <c r="D2" i="73"/>
  <c r="C2" i="73"/>
  <c r="A2" i="73"/>
  <c r="D177" i="72"/>
  <c r="D176" i="72"/>
  <c r="D175" i="72"/>
  <c r="D174" i="72"/>
  <c r="D173" i="72"/>
  <c r="D172" i="72"/>
  <c r="B172" i="72"/>
  <c r="D171" i="72"/>
  <c r="B171" i="72"/>
  <c r="D170" i="72"/>
  <c r="F170" i="72" s="1"/>
  <c r="B170" i="72"/>
  <c r="D169" i="72"/>
  <c r="F169" i="72" s="1"/>
  <c r="B169" i="72"/>
  <c r="D168" i="72"/>
  <c r="F168" i="72" s="1"/>
  <c r="B168" i="72"/>
  <c r="D167" i="72"/>
  <c r="F167" i="72" s="1"/>
  <c r="B167" i="72"/>
  <c r="D166" i="72"/>
  <c r="F166" i="72" s="1"/>
  <c r="B166" i="72"/>
  <c r="D165" i="72"/>
  <c r="F165" i="72" s="1"/>
  <c r="B165" i="72"/>
  <c r="D164" i="72"/>
  <c r="F164" i="72" s="1"/>
  <c r="B164" i="72"/>
  <c r="D163" i="72"/>
  <c r="F163" i="72" s="1"/>
  <c r="B163" i="72"/>
  <c r="D162" i="72"/>
  <c r="B162" i="72"/>
  <c r="D161" i="72"/>
  <c r="B161" i="72"/>
  <c r="D160" i="72"/>
  <c r="F160" i="72" s="1"/>
  <c r="B160" i="72"/>
  <c r="D159" i="72"/>
  <c r="F159" i="72" s="1"/>
  <c r="B159" i="72"/>
  <c r="D158" i="72"/>
  <c r="F158" i="72" s="1"/>
  <c r="B158" i="72"/>
  <c r="D157" i="72"/>
  <c r="F157" i="72" s="1"/>
  <c r="B157" i="72"/>
  <c r="D156" i="72"/>
  <c r="B156" i="72"/>
  <c r="F155" i="72"/>
  <c r="E155" i="72"/>
  <c r="D155" i="72"/>
  <c r="C155" i="72"/>
  <c r="B155" i="72"/>
  <c r="A155" i="72"/>
  <c r="A154" i="72"/>
  <c r="B149" i="72"/>
  <c r="B145" i="72"/>
  <c r="A145" i="72"/>
  <c r="B144" i="72"/>
  <c r="A144" i="72"/>
  <c r="B143" i="72"/>
  <c r="A143" i="72"/>
  <c r="B142" i="72"/>
  <c r="A142" i="72"/>
  <c r="B141" i="72"/>
  <c r="A141" i="72"/>
  <c r="B140" i="72"/>
  <c r="A140" i="72"/>
  <c r="B139" i="72"/>
  <c r="A139" i="72"/>
  <c r="B138" i="72"/>
  <c r="A138" i="72"/>
  <c r="B137" i="72"/>
  <c r="A137" i="72"/>
  <c r="B136" i="72"/>
  <c r="A136" i="72"/>
  <c r="B135" i="72"/>
  <c r="A135" i="72"/>
  <c r="B134" i="72"/>
  <c r="A134" i="72"/>
  <c r="B133" i="72"/>
  <c r="A133" i="72"/>
  <c r="B132" i="72"/>
  <c r="A132" i="72"/>
  <c r="B131" i="72"/>
  <c r="A131" i="72"/>
  <c r="B130" i="72"/>
  <c r="A130" i="72"/>
  <c r="B129" i="72"/>
  <c r="A129" i="72"/>
  <c r="B128" i="72"/>
  <c r="A128" i="72"/>
  <c r="B127" i="72"/>
  <c r="A127" i="72"/>
  <c r="B126" i="72"/>
  <c r="A126" i="72"/>
  <c r="B125" i="72"/>
  <c r="A125" i="72"/>
  <c r="B124" i="72"/>
  <c r="A124" i="72"/>
  <c r="B123" i="72"/>
  <c r="A123" i="72"/>
  <c r="B122" i="72"/>
  <c r="A122" i="72"/>
  <c r="B121" i="72"/>
  <c r="A121" i="72"/>
  <c r="B120" i="72"/>
  <c r="A120" i="72"/>
  <c r="B119" i="72"/>
  <c r="A119" i="72"/>
  <c r="B118" i="72"/>
  <c r="A118" i="72"/>
  <c r="B117" i="72"/>
  <c r="A117" i="72"/>
  <c r="B116" i="72"/>
  <c r="A116" i="72"/>
  <c r="B115" i="72"/>
  <c r="A115" i="72"/>
  <c r="B114" i="72"/>
  <c r="A114" i="72"/>
  <c r="B113" i="72"/>
  <c r="A113" i="72"/>
  <c r="B112" i="72"/>
  <c r="A112" i="72"/>
  <c r="B111" i="72"/>
  <c r="A111" i="72"/>
  <c r="B110" i="72"/>
  <c r="A110" i="72"/>
  <c r="B109" i="72"/>
  <c r="A109" i="72"/>
  <c r="B108" i="72"/>
  <c r="A108" i="72"/>
  <c r="B107" i="72"/>
  <c r="A107" i="72"/>
  <c r="B106" i="72"/>
  <c r="A106" i="72"/>
  <c r="B105" i="72"/>
  <c r="A105" i="72"/>
  <c r="B104" i="72"/>
  <c r="A104" i="72"/>
  <c r="B103" i="72"/>
  <c r="A103" i="72"/>
  <c r="B102" i="72"/>
  <c r="A102" i="72"/>
  <c r="B101" i="72"/>
  <c r="A101" i="72"/>
  <c r="B100" i="72"/>
  <c r="A100" i="72"/>
  <c r="B99" i="72"/>
  <c r="A99" i="72"/>
  <c r="B98" i="72"/>
  <c r="A98" i="72"/>
  <c r="B97" i="72"/>
  <c r="A97" i="72"/>
  <c r="B96" i="72"/>
  <c r="A96" i="72"/>
  <c r="B95" i="72"/>
  <c r="A95" i="72"/>
  <c r="B94" i="72"/>
  <c r="A94" i="72"/>
  <c r="B93" i="72"/>
  <c r="A93" i="72"/>
  <c r="B92" i="72"/>
  <c r="A92" i="72"/>
  <c r="B91" i="72"/>
  <c r="A91" i="72"/>
  <c r="B90" i="72"/>
  <c r="A90" i="72"/>
  <c r="B89" i="72"/>
  <c r="A89" i="72"/>
  <c r="B88" i="72"/>
  <c r="A88" i="72"/>
  <c r="B87" i="72"/>
  <c r="A87" i="72"/>
  <c r="B86" i="72"/>
  <c r="A86" i="72"/>
  <c r="B85" i="72"/>
  <c r="A85" i="72"/>
  <c r="B84" i="72"/>
  <c r="A84" i="72"/>
  <c r="B83" i="72"/>
  <c r="A83" i="72"/>
  <c r="B82" i="72"/>
  <c r="A82" i="72"/>
  <c r="B81" i="72"/>
  <c r="A81" i="72"/>
  <c r="B80" i="72"/>
  <c r="A80" i="72"/>
  <c r="B79" i="72"/>
  <c r="A79" i="72"/>
  <c r="B78" i="72"/>
  <c r="A78" i="72"/>
  <c r="B77" i="72"/>
  <c r="A77" i="72"/>
  <c r="B76" i="72"/>
  <c r="A76" i="72"/>
  <c r="B75" i="72"/>
  <c r="A75" i="72"/>
  <c r="B74" i="72"/>
  <c r="A74" i="72"/>
  <c r="B73" i="72"/>
  <c r="A73" i="72"/>
  <c r="B72" i="72"/>
  <c r="A72" i="72"/>
  <c r="B71" i="72"/>
  <c r="A71" i="72"/>
  <c r="B70" i="72"/>
  <c r="A70" i="72"/>
  <c r="B69" i="72"/>
  <c r="A69" i="72"/>
  <c r="B68" i="72"/>
  <c r="A68" i="72"/>
  <c r="B67" i="72"/>
  <c r="A67" i="72"/>
  <c r="B66" i="72"/>
  <c r="A66" i="72"/>
  <c r="B65" i="72"/>
  <c r="A65" i="72"/>
  <c r="B64" i="72"/>
  <c r="A64" i="72"/>
  <c r="B63" i="72"/>
  <c r="A63" i="72"/>
  <c r="B62" i="72"/>
  <c r="A62" i="72"/>
  <c r="B61" i="72"/>
  <c r="A61" i="72"/>
  <c r="B60" i="72"/>
  <c r="A60" i="72"/>
  <c r="B59" i="72"/>
  <c r="A59" i="72"/>
  <c r="B58" i="72"/>
  <c r="A58" i="72"/>
  <c r="B57" i="72"/>
  <c r="A57" i="72"/>
  <c r="B56" i="72"/>
  <c r="A56" i="72"/>
  <c r="B55" i="72"/>
  <c r="A55" i="72"/>
  <c r="B54" i="72"/>
  <c r="A54" i="72"/>
  <c r="B53" i="72"/>
  <c r="A53" i="72"/>
  <c r="B52" i="72"/>
  <c r="A52" i="72"/>
  <c r="B51" i="72"/>
  <c r="A51" i="72"/>
  <c r="B50" i="72"/>
  <c r="A50" i="72"/>
  <c r="B49" i="72"/>
  <c r="A49" i="72"/>
  <c r="B48" i="72"/>
  <c r="A48" i="72"/>
  <c r="B47" i="72"/>
  <c r="A47" i="72"/>
  <c r="B46" i="72"/>
  <c r="A46" i="72"/>
  <c r="B45" i="72"/>
  <c r="A45" i="72"/>
  <c r="B44" i="72"/>
  <c r="A44" i="72"/>
  <c r="B43" i="72"/>
  <c r="A43" i="72"/>
  <c r="B42" i="72"/>
  <c r="A42" i="72"/>
  <c r="B41" i="72"/>
  <c r="A41" i="72"/>
  <c r="B40" i="72"/>
  <c r="A40" i="72"/>
  <c r="B39" i="72"/>
  <c r="A39" i="72"/>
  <c r="B38" i="72"/>
  <c r="A38" i="72"/>
  <c r="B37" i="72"/>
  <c r="A37" i="72"/>
  <c r="B36" i="72"/>
  <c r="A36" i="72"/>
  <c r="B35" i="72"/>
  <c r="A35" i="72"/>
  <c r="B34" i="72"/>
  <c r="A34" i="72"/>
  <c r="B33" i="72"/>
  <c r="A33" i="72"/>
  <c r="B32" i="72"/>
  <c r="A32" i="72"/>
  <c r="B31" i="72"/>
  <c r="A31" i="72"/>
  <c r="B30" i="72"/>
  <c r="A30" i="72"/>
  <c r="B29" i="72"/>
  <c r="A29" i="72"/>
  <c r="B28" i="72"/>
  <c r="A28" i="72"/>
  <c r="B27" i="72"/>
  <c r="A27" i="72"/>
  <c r="B26" i="72"/>
  <c r="A26" i="72"/>
  <c r="B25" i="72"/>
  <c r="A25" i="72"/>
  <c r="B24" i="72"/>
  <c r="A24" i="72"/>
  <c r="B23" i="72"/>
  <c r="A23" i="72"/>
  <c r="B22" i="72"/>
  <c r="A22" i="72"/>
  <c r="B21" i="72"/>
  <c r="A21" i="72"/>
  <c r="B20" i="72"/>
  <c r="A20" i="72"/>
  <c r="B19" i="72"/>
  <c r="A19" i="72"/>
  <c r="B18" i="72"/>
  <c r="A18" i="72"/>
  <c r="B17" i="72"/>
  <c r="A17" i="72"/>
  <c r="B16" i="72"/>
  <c r="A16" i="72"/>
  <c r="B15" i="72"/>
  <c r="A15" i="72"/>
  <c r="B14" i="72"/>
  <c r="A14" i="72"/>
  <c r="B13" i="72"/>
  <c r="A13" i="72"/>
  <c r="B12" i="72"/>
  <c r="A12" i="72"/>
  <c r="B11" i="72"/>
  <c r="A11" i="72"/>
  <c r="B10" i="72"/>
  <c r="A10" i="72"/>
  <c r="B9" i="72"/>
  <c r="A9" i="72"/>
  <c r="B8" i="72"/>
  <c r="A8" i="72"/>
  <c r="B7" i="72"/>
  <c r="A7" i="72"/>
  <c r="B6" i="72"/>
  <c r="A6" i="72"/>
  <c r="B5" i="72"/>
  <c r="A5" i="72"/>
  <c r="B4" i="72"/>
  <c r="A4" i="72"/>
  <c r="B3" i="72"/>
  <c r="A3" i="72"/>
  <c r="I2" i="72"/>
  <c r="H2" i="72"/>
  <c r="G2" i="72"/>
  <c r="F2" i="72"/>
  <c r="E2" i="72"/>
  <c r="D2" i="72"/>
  <c r="C2" i="72"/>
  <c r="A2" i="72"/>
  <c r="D177" i="71"/>
  <c r="D176" i="71"/>
  <c r="D175" i="71"/>
  <c r="D174" i="71"/>
  <c r="D173" i="71"/>
  <c r="D172" i="71"/>
  <c r="B172" i="71"/>
  <c r="D171" i="71"/>
  <c r="B171" i="71"/>
  <c r="D170" i="71"/>
  <c r="F170" i="71" s="1"/>
  <c r="B170" i="71"/>
  <c r="D169" i="71"/>
  <c r="F169" i="71" s="1"/>
  <c r="B169" i="71"/>
  <c r="D168" i="71"/>
  <c r="F168" i="71" s="1"/>
  <c r="B168" i="71"/>
  <c r="D167" i="71"/>
  <c r="F167" i="71" s="1"/>
  <c r="B167" i="71"/>
  <c r="D166" i="71"/>
  <c r="F166" i="71" s="1"/>
  <c r="B166" i="71"/>
  <c r="D165" i="71"/>
  <c r="F165" i="71" s="1"/>
  <c r="B165" i="71"/>
  <c r="D164" i="71"/>
  <c r="F164" i="71" s="1"/>
  <c r="B164" i="71"/>
  <c r="D163" i="71"/>
  <c r="F163" i="71" s="1"/>
  <c r="B163" i="71"/>
  <c r="D162" i="71"/>
  <c r="B162" i="71"/>
  <c r="D161" i="71"/>
  <c r="B161" i="71"/>
  <c r="D160" i="71"/>
  <c r="F160" i="71" s="1"/>
  <c r="B160" i="71"/>
  <c r="D159" i="71"/>
  <c r="F159" i="71" s="1"/>
  <c r="B159" i="71"/>
  <c r="D158" i="71"/>
  <c r="F158" i="71" s="1"/>
  <c r="B158" i="71"/>
  <c r="D157" i="71"/>
  <c r="F157" i="71" s="1"/>
  <c r="B157" i="71"/>
  <c r="D156" i="71"/>
  <c r="B156" i="71"/>
  <c r="F155" i="71"/>
  <c r="E155" i="71"/>
  <c r="D155" i="71"/>
  <c r="C155" i="71"/>
  <c r="B155" i="71"/>
  <c r="A155" i="71"/>
  <c r="A154" i="71"/>
  <c r="B149" i="71"/>
  <c r="B145" i="71"/>
  <c r="A145" i="71"/>
  <c r="B144" i="71"/>
  <c r="A144" i="71"/>
  <c r="B143" i="71"/>
  <c r="A143" i="71"/>
  <c r="B142" i="71"/>
  <c r="A142" i="71"/>
  <c r="B141" i="71"/>
  <c r="A141" i="71"/>
  <c r="B140" i="71"/>
  <c r="A140" i="71"/>
  <c r="B139" i="71"/>
  <c r="A139" i="71"/>
  <c r="B138" i="71"/>
  <c r="A138" i="71"/>
  <c r="B137" i="71"/>
  <c r="A137" i="71"/>
  <c r="B136" i="71"/>
  <c r="A136" i="71"/>
  <c r="B135" i="71"/>
  <c r="A135" i="71"/>
  <c r="B134" i="71"/>
  <c r="A134" i="71"/>
  <c r="B133" i="71"/>
  <c r="A133" i="71"/>
  <c r="B132" i="71"/>
  <c r="A132" i="71"/>
  <c r="B131" i="71"/>
  <c r="A131" i="71"/>
  <c r="B130" i="71"/>
  <c r="A130" i="71"/>
  <c r="B129" i="71"/>
  <c r="A129" i="71"/>
  <c r="B128" i="71"/>
  <c r="A128" i="71"/>
  <c r="B127" i="71"/>
  <c r="A127" i="71"/>
  <c r="B126" i="71"/>
  <c r="A126" i="71"/>
  <c r="B125" i="71"/>
  <c r="A125" i="71"/>
  <c r="B124" i="71"/>
  <c r="A124" i="71"/>
  <c r="B123" i="71"/>
  <c r="A123" i="71"/>
  <c r="B122" i="71"/>
  <c r="A122" i="71"/>
  <c r="B121" i="71"/>
  <c r="A121" i="71"/>
  <c r="B120" i="71"/>
  <c r="A120" i="71"/>
  <c r="B119" i="71"/>
  <c r="A119" i="71"/>
  <c r="B118" i="71"/>
  <c r="A118" i="71"/>
  <c r="B117" i="71"/>
  <c r="A117" i="71"/>
  <c r="B116" i="71"/>
  <c r="A116" i="71"/>
  <c r="B115" i="71"/>
  <c r="A115" i="71"/>
  <c r="B114" i="71"/>
  <c r="A114" i="71"/>
  <c r="B113" i="71"/>
  <c r="A113" i="71"/>
  <c r="B112" i="71"/>
  <c r="A112" i="71"/>
  <c r="B111" i="71"/>
  <c r="A111" i="71"/>
  <c r="B110" i="71"/>
  <c r="A110" i="71"/>
  <c r="B109" i="71"/>
  <c r="A109" i="71"/>
  <c r="B108" i="71"/>
  <c r="A108" i="71"/>
  <c r="B107" i="71"/>
  <c r="A107" i="71"/>
  <c r="B106" i="71"/>
  <c r="A106" i="71"/>
  <c r="B105" i="71"/>
  <c r="A105" i="71"/>
  <c r="B104" i="71"/>
  <c r="A104" i="71"/>
  <c r="B103" i="71"/>
  <c r="A103" i="71"/>
  <c r="B102" i="71"/>
  <c r="A102" i="71"/>
  <c r="B101" i="71"/>
  <c r="A101" i="71"/>
  <c r="B100" i="71"/>
  <c r="A100" i="71"/>
  <c r="B99" i="71"/>
  <c r="A99" i="71"/>
  <c r="B98" i="71"/>
  <c r="A98" i="71"/>
  <c r="B97" i="71"/>
  <c r="A97" i="71"/>
  <c r="B96" i="71"/>
  <c r="A96" i="71"/>
  <c r="B95" i="71"/>
  <c r="A95" i="71"/>
  <c r="B94" i="71"/>
  <c r="A94" i="71"/>
  <c r="B93" i="71"/>
  <c r="A93" i="71"/>
  <c r="B92" i="71"/>
  <c r="A92" i="71"/>
  <c r="B91" i="71"/>
  <c r="A91" i="71"/>
  <c r="B90" i="71"/>
  <c r="A90" i="71"/>
  <c r="B89" i="71"/>
  <c r="A89" i="71"/>
  <c r="B88" i="71"/>
  <c r="A88" i="71"/>
  <c r="B87" i="71"/>
  <c r="A87" i="71"/>
  <c r="B86" i="71"/>
  <c r="A86" i="71"/>
  <c r="B85" i="71"/>
  <c r="A85" i="71"/>
  <c r="B84" i="71"/>
  <c r="A84" i="71"/>
  <c r="B83" i="71"/>
  <c r="A83" i="71"/>
  <c r="B82" i="71"/>
  <c r="A82" i="71"/>
  <c r="B81" i="71"/>
  <c r="A81" i="71"/>
  <c r="B80" i="71"/>
  <c r="A80" i="71"/>
  <c r="B79" i="71"/>
  <c r="A79" i="71"/>
  <c r="B78" i="71"/>
  <c r="A78" i="71"/>
  <c r="B77" i="71"/>
  <c r="A77" i="71"/>
  <c r="B76" i="71"/>
  <c r="A76" i="71"/>
  <c r="B75" i="71"/>
  <c r="A75" i="71"/>
  <c r="B74" i="71"/>
  <c r="A74" i="71"/>
  <c r="B73" i="71"/>
  <c r="A73" i="71"/>
  <c r="B72" i="71"/>
  <c r="A72" i="71"/>
  <c r="B71" i="71"/>
  <c r="A71" i="71"/>
  <c r="B70" i="71"/>
  <c r="A70" i="71"/>
  <c r="B69" i="71"/>
  <c r="A69" i="71"/>
  <c r="B68" i="71"/>
  <c r="A68" i="71"/>
  <c r="B67" i="71"/>
  <c r="A67" i="71"/>
  <c r="B66" i="71"/>
  <c r="A66" i="71"/>
  <c r="B65" i="71"/>
  <c r="A65" i="71"/>
  <c r="B64" i="71"/>
  <c r="A64" i="71"/>
  <c r="B63" i="71"/>
  <c r="A63" i="71"/>
  <c r="B62" i="71"/>
  <c r="A62" i="71"/>
  <c r="B61" i="71"/>
  <c r="A61" i="71"/>
  <c r="B60" i="71"/>
  <c r="A60" i="71"/>
  <c r="B59" i="71"/>
  <c r="A59" i="71"/>
  <c r="B58" i="71"/>
  <c r="A58" i="71"/>
  <c r="B57" i="71"/>
  <c r="A57" i="71"/>
  <c r="B56" i="71"/>
  <c r="A56" i="71"/>
  <c r="B55" i="71"/>
  <c r="A55" i="71"/>
  <c r="B54" i="71"/>
  <c r="A54" i="71"/>
  <c r="B53" i="71"/>
  <c r="A53" i="71"/>
  <c r="B52" i="71"/>
  <c r="A52" i="71"/>
  <c r="B51" i="71"/>
  <c r="A51" i="71"/>
  <c r="B50" i="71"/>
  <c r="A50" i="71"/>
  <c r="B49" i="71"/>
  <c r="A49" i="71"/>
  <c r="B48" i="71"/>
  <c r="A48" i="71"/>
  <c r="B47" i="71"/>
  <c r="A47" i="71"/>
  <c r="B46" i="71"/>
  <c r="A46" i="71"/>
  <c r="B45" i="71"/>
  <c r="A45" i="71"/>
  <c r="B44" i="71"/>
  <c r="A44" i="71"/>
  <c r="B43" i="71"/>
  <c r="A43" i="71"/>
  <c r="B42" i="71"/>
  <c r="A42" i="71"/>
  <c r="B41" i="71"/>
  <c r="A41" i="71"/>
  <c r="B40" i="71"/>
  <c r="A40" i="71"/>
  <c r="B39" i="71"/>
  <c r="A39" i="71"/>
  <c r="B38" i="71"/>
  <c r="A38" i="71"/>
  <c r="B37" i="71"/>
  <c r="A37" i="71"/>
  <c r="B36" i="71"/>
  <c r="A36" i="71"/>
  <c r="B35" i="71"/>
  <c r="A35" i="71"/>
  <c r="B34" i="71"/>
  <c r="A34" i="71"/>
  <c r="B33" i="71"/>
  <c r="A33" i="71"/>
  <c r="B32" i="71"/>
  <c r="A32" i="71"/>
  <c r="B31" i="71"/>
  <c r="A31" i="71"/>
  <c r="B30" i="71"/>
  <c r="A30" i="71"/>
  <c r="B29" i="71"/>
  <c r="A29" i="71"/>
  <c r="B28" i="71"/>
  <c r="A28" i="71"/>
  <c r="B27" i="71"/>
  <c r="A27" i="71"/>
  <c r="B26" i="71"/>
  <c r="A26" i="71"/>
  <c r="B25" i="71"/>
  <c r="A25" i="71"/>
  <c r="B24" i="71"/>
  <c r="A24" i="71"/>
  <c r="B23" i="71"/>
  <c r="A23" i="71"/>
  <c r="B22" i="71"/>
  <c r="A22" i="71"/>
  <c r="B21" i="71"/>
  <c r="A21" i="71"/>
  <c r="B20" i="71"/>
  <c r="A20" i="71"/>
  <c r="B19" i="71"/>
  <c r="A19" i="71"/>
  <c r="B18" i="71"/>
  <c r="A18" i="71"/>
  <c r="B17" i="71"/>
  <c r="A17" i="71"/>
  <c r="B16" i="71"/>
  <c r="A16" i="71"/>
  <c r="B15" i="71"/>
  <c r="A15" i="71"/>
  <c r="B14" i="71"/>
  <c r="A14" i="71"/>
  <c r="B13" i="71"/>
  <c r="A13" i="71"/>
  <c r="B12" i="71"/>
  <c r="A12" i="71"/>
  <c r="B11" i="71"/>
  <c r="A11" i="71"/>
  <c r="B10" i="71"/>
  <c r="A10" i="71"/>
  <c r="B9" i="71"/>
  <c r="A9" i="71"/>
  <c r="B8" i="71"/>
  <c r="A8" i="71"/>
  <c r="B7" i="71"/>
  <c r="A7" i="71"/>
  <c r="B6" i="71"/>
  <c r="A6" i="71"/>
  <c r="B5" i="71"/>
  <c r="A5" i="71"/>
  <c r="B4" i="71"/>
  <c r="A4" i="71"/>
  <c r="B3" i="71"/>
  <c r="A3" i="71"/>
  <c r="I2" i="71"/>
  <c r="H2" i="71"/>
  <c r="G2" i="71"/>
  <c r="F2" i="71"/>
  <c r="E2" i="71"/>
  <c r="D2" i="71"/>
  <c r="C2" i="71"/>
  <c r="A2" i="71"/>
  <c r="D177" i="70"/>
  <c r="D176" i="70"/>
  <c r="D175" i="70"/>
  <c r="D174" i="70"/>
  <c r="D173" i="70"/>
  <c r="D172" i="70"/>
  <c r="B172" i="70"/>
  <c r="D171" i="70"/>
  <c r="B171" i="70"/>
  <c r="D170" i="70"/>
  <c r="F170" i="70" s="1"/>
  <c r="B170" i="70"/>
  <c r="D169" i="70"/>
  <c r="F169" i="70" s="1"/>
  <c r="B169" i="70"/>
  <c r="D168" i="70"/>
  <c r="F168" i="70" s="1"/>
  <c r="B168" i="70"/>
  <c r="D167" i="70"/>
  <c r="F167" i="70" s="1"/>
  <c r="B167" i="70"/>
  <c r="D166" i="70"/>
  <c r="F166" i="70" s="1"/>
  <c r="B166" i="70"/>
  <c r="D165" i="70"/>
  <c r="F165" i="70" s="1"/>
  <c r="B165" i="70"/>
  <c r="D164" i="70"/>
  <c r="F164" i="70" s="1"/>
  <c r="B164" i="70"/>
  <c r="D163" i="70"/>
  <c r="F163" i="70" s="1"/>
  <c r="B163" i="70"/>
  <c r="D162" i="70"/>
  <c r="B162" i="70"/>
  <c r="D161" i="70"/>
  <c r="B161" i="70"/>
  <c r="D160" i="70"/>
  <c r="F160" i="70" s="1"/>
  <c r="B160" i="70"/>
  <c r="D159" i="70"/>
  <c r="F159" i="70" s="1"/>
  <c r="B159" i="70"/>
  <c r="D158" i="70"/>
  <c r="F158" i="70" s="1"/>
  <c r="B158" i="70"/>
  <c r="D157" i="70"/>
  <c r="F157" i="70" s="1"/>
  <c r="B157" i="70"/>
  <c r="D156" i="70"/>
  <c r="B156" i="70"/>
  <c r="F155" i="70"/>
  <c r="E155" i="70"/>
  <c r="D155" i="70"/>
  <c r="C155" i="70"/>
  <c r="B155" i="70"/>
  <c r="A155" i="70"/>
  <c r="A154" i="70"/>
  <c r="B149" i="70"/>
  <c r="B145" i="70"/>
  <c r="A145" i="70"/>
  <c r="B144" i="70"/>
  <c r="A144" i="70"/>
  <c r="B143" i="70"/>
  <c r="A143" i="70"/>
  <c r="B142" i="70"/>
  <c r="A142" i="70"/>
  <c r="B141" i="70"/>
  <c r="A141" i="70"/>
  <c r="B140" i="70"/>
  <c r="A140" i="70"/>
  <c r="B139" i="70"/>
  <c r="A139" i="70"/>
  <c r="B138" i="70"/>
  <c r="A138" i="70"/>
  <c r="B137" i="70"/>
  <c r="A137" i="70"/>
  <c r="B136" i="70"/>
  <c r="A136" i="70"/>
  <c r="B135" i="70"/>
  <c r="A135" i="70"/>
  <c r="B134" i="70"/>
  <c r="A134" i="70"/>
  <c r="B133" i="70"/>
  <c r="A133" i="70"/>
  <c r="B132" i="70"/>
  <c r="A132" i="70"/>
  <c r="B131" i="70"/>
  <c r="A131" i="70"/>
  <c r="B130" i="70"/>
  <c r="A130" i="70"/>
  <c r="B129" i="70"/>
  <c r="A129" i="70"/>
  <c r="B128" i="70"/>
  <c r="A128" i="70"/>
  <c r="B127" i="70"/>
  <c r="A127" i="70"/>
  <c r="B126" i="70"/>
  <c r="A126" i="70"/>
  <c r="B125" i="70"/>
  <c r="A125" i="70"/>
  <c r="B124" i="70"/>
  <c r="A124" i="70"/>
  <c r="B123" i="70"/>
  <c r="A123" i="70"/>
  <c r="B122" i="70"/>
  <c r="A122" i="70"/>
  <c r="B121" i="70"/>
  <c r="A121" i="70"/>
  <c r="B120" i="70"/>
  <c r="A120" i="70"/>
  <c r="B119" i="70"/>
  <c r="A119" i="70"/>
  <c r="B118" i="70"/>
  <c r="A118" i="70"/>
  <c r="B117" i="70"/>
  <c r="A117" i="70"/>
  <c r="B116" i="70"/>
  <c r="A116" i="70"/>
  <c r="B115" i="70"/>
  <c r="A115" i="70"/>
  <c r="B114" i="70"/>
  <c r="A114" i="70"/>
  <c r="B113" i="70"/>
  <c r="A113" i="70"/>
  <c r="B112" i="70"/>
  <c r="A112" i="70"/>
  <c r="B111" i="70"/>
  <c r="A111" i="70"/>
  <c r="B110" i="70"/>
  <c r="A110" i="70"/>
  <c r="B109" i="70"/>
  <c r="A109" i="70"/>
  <c r="B108" i="70"/>
  <c r="A108" i="70"/>
  <c r="B107" i="70"/>
  <c r="A107" i="70"/>
  <c r="B106" i="70"/>
  <c r="A106" i="70"/>
  <c r="B105" i="70"/>
  <c r="A105" i="70"/>
  <c r="B104" i="70"/>
  <c r="A104" i="70"/>
  <c r="B103" i="70"/>
  <c r="A103" i="70"/>
  <c r="B102" i="70"/>
  <c r="A102" i="70"/>
  <c r="B101" i="70"/>
  <c r="A101" i="70"/>
  <c r="B100" i="70"/>
  <c r="A100" i="70"/>
  <c r="B99" i="70"/>
  <c r="A99" i="70"/>
  <c r="B98" i="70"/>
  <c r="A98" i="70"/>
  <c r="B97" i="70"/>
  <c r="A97" i="70"/>
  <c r="B96" i="70"/>
  <c r="A96" i="70"/>
  <c r="B95" i="70"/>
  <c r="A95" i="70"/>
  <c r="B94" i="70"/>
  <c r="A94" i="70"/>
  <c r="B93" i="70"/>
  <c r="A93" i="70"/>
  <c r="B92" i="70"/>
  <c r="A92" i="70"/>
  <c r="B91" i="70"/>
  <c r="A91" i="70"/>
  <c r="B90" i="70"/>
  <c r="A90" i="70"/>
  <c r="B89" i="70"/>
  <c r="A89" i="70"/>
  <c r="B88" i="70"/>
  <c r="A88" i="70"/>
  <c r="B87" i="70"/>
  <c r="A87" i="70"/>
  <c r="B86" i="70"/>
  <c r="A86" i="70"/>
  <c r="B85" i="70"/>
  <c r="A85" i="70"/>
  <c r="B84" i="70"/>
  <c r="A84" i="70"/>
  <c r="B83" i="70"/>
  <c r="A83" i="70"/>
  <c r="B82" i="70"/>
  <c r="A82" i="70"/>
  <c r="B81" i="70"/>
  <c r="A81" i="70"/>
  <c r="B80" i="70"/>
  <c r="A80" i="70"/>
  <c r="B79" i="70"/>
  <c r="A79" i="70"/>
  <c r="B78" i="70"/>
  <c r="A78" i="70"/>
  <c r="B77" i="70"/>
  <c r="A77" i="70"/>
  <c r="B76" i="70"/>
  <c r="A76" i="70"/>
  <c r="B75" i="70"/>
  <c r="A75" i="70"/>
  <c r="B74" i="70"/>
  <c r="A74" i="70"/>
  <c r="B73" i="70"/>
  <c r="A73" i="70"/>
  <c r="B72" i="70"/>
  <c r="A72" i="70"/>
  <c r="B71" i="70"/>
  <c r="A71" i="70"/>
  <c r="B70" i="70"/>
  <c r="A70" i="70"/>
  <c r="B69" i="70"/>
  <c r="A69" i="70"/>
  <c r="B68" i="70"/>
  <c r="A68" i="70"/>
  <c r="B67" i="70"/>
  <c r="A67" i="70"/>
  <c r="B66" i="70"/>
  <c r="A66" i="70"/>
  <c r="B65" i="70"/>
  <c r="A65" i="70"/>
  <c r="B64" i="70"/>
  <c r="A64" i="70"/>
  <c r="B63" i="70"/>
  <c r="A63" i="70"/>
  <c r="B62" i="70"/>
  <c r="A62" i="70"/>
  <c r="B61" i="70"/>
  <c r="A61" i="70"/>
  <c r="B60" i="70"/>
  <c r="A60" i="70"/>
  <c r="B59" i="70"/>
  <c r="A59" i="70"/>
  <c r="B58" i="70"/>
  <c r="A58" i="70"/>
  <c r="B57" i="70"/>
  <c r="A57" i="70"/>
  <c r="B56" i="70"/>
  <c r="A56" i="70"/>
  <c r="B55" i="70"/>
  <c r="A55" i="70"/>
  <c r="B54" i="70"/>
  <c r="A54" i="70"/>
  <c r="B53" i="70"/>
  <c r="A53" i="70"/>
  <c r="B52" i="70"/>
  <c r="A52" i="70"/>
  <c r="B51" i="70"/>
  <c r="A51" i="70"/>
  <c r="B50" i="70"/>
  <c r="A50" i="70"/>
  <c r="B49" i="70"/>
  <c r="A49" i="70"/>
  <c r="B48" i="70"/>
  <c r="A48" i="70"/>
  <c r="B47" i="70"/>
  <c r="A47" i="70"/>
  <c r="B46" i="70"/>
  <c r="A46" i="70"/>
  <c r="B45" i="70"/>
  <c r="A45" i="70"/>
  <c r="B44" i="70"/>
  <c r="A44" i="70"/>
  <c r="B43" i="70"/>
  <c r="A43" i="70"/>
  <c r="B42" i="70"/>
  <c r="A42" i="70"/>
  <c r="B41" i="70"/>
  <c r="A41" i="70"/>
  <c r="B40" i="70"/>
  <c r="A40" i="70"/>
  <c r="B39" i="70"/>
  <c r="A39" i="70"/>
  <c r="B38" i="70"/>
  <c r="A38" i="70"/>
  <c r="B37" i="70"/>
  <c r="A37" i="70"/>
  <c r="B36" i="70"/>
  <c r="A36" i="70"/>
  <c r="B35" i="70"/>
  <c r="A35" i="70"/>
  <c r="B34" i="70"/>
  <c r="A34" i="70"/>
  <c r="B33" i="70"/>
  <c r="A33" i="70"/>
  <c r="B32" i="70"/>
  <c r="A32" i="70"/>
  <c r="B31" i="70"/>
  <c r="A31" i="70"/>
  <c r="B30" i="70"/>
  <c r="A30" i="70"/>
  <c r="B29" i="70"/>
  <c r="A29" i="70"/>
  <c r="B28" i="70"/>
  <c r="A28" i="70"/>
  <c r="B27" i="70"/>
  <c r="A27" i="70"/>
  <c r="B26" i="70"/>
  <c r="A26" i="70"/>
  <c r="B25" i="70"/>
  <c r="A25" i="70"/>
  <c r="B24" i="70"/>
  <c r="A24" i="70"/>
  <c r="B23" i="70"/>
  <c r="A23" i="70"/>
  <c r="B22" i="70"/>
  <c r="A22" i="70"/>
  <c r="B21" i="70"/>
  <c r="A21" i="70"/>
  <c r="B20" i="70"/>
  <c r="A20" i="70"/>
  <c r="B19" i="70"/>
  <c r="A19" i="70"/>
  <c r="B18" i="70"/>
  <c r="A18" i="70"/>
  <c r="B17" i="70"/>
  <c r="A17" i="70"/>
  <c r="B16" i="70"/>
  <c r="A16" i="70"/>
  <c r="B15" i="70"/>
  <c r="A15" i="70"/>
  <c r="B14" i="70"/>
  <c r="A14" i="70"/>
  <c r="B13" i="70"/>
  <c r="A13" i="70"/>
  <c r="B12" i="70"/>
  <c r="A12" i="70"/>
  <c r="B11" i="70"/>
  <c r="A11" i="70"/>
  <c r="B10" i="70"/>
  <c r="A10" i="70"/>
  <c r="B9" i="70"/>
  <c r="A9" i="70"/>
  <c r="B8" i="70"/>
  <c r="A8" i="70"/>
  <c r="B7" i="70"/>
  <c r="A7" i="70"/>
  <c r="B6" i="70"/>
  <c r="A6" i="70"/>
  <c r="B5" i="70"/>
  <c r="A5" i="70"/>
  <c r="B4" i="70"/>
  <c r="A4" i="70"/>
  <c r="B3" i="70"/>
  <c r="A3" i="70"/>
  <c r="I2" i="70"/>
  <c r="H2" i="70"/>
  <c r="G2" i="70"/>
  <c r="F2" i="70"/>
  <c r="E2" i="70"/>
  <c r="D2" i="70"/>
  <c r="C2" i="70"/>
  <c r="A2" i="70"/>
  <c r="D177" i="69"/>
  <c r="D176" i="69"/>
  <c r="D175" i="69"/>
  <c r="D174" i="69"/>
  <c r="D173" i="69"/>
  <c r="D172" i="69"/>
  <c r="B172" i="69"/>
  <c r="D171" i="69"/>
  <c r="B171" i="69"/>
  <c r="D170" i="69"/>
  <c r="F170" i="69" s="1"/>
  <c r="B170" i="69"/>
  <c r="D169" i="69"/>
  <c r="F169" i="69" s="1"/>
  <c r="B169" i="69"/>
  <c r="D168" i="69"/>
  <c r="F168" i="69" s="1"/>
  <c r="B168" i="69"/>
  <c r="D167" i="69"/>
  <c r="F167" i="69" s="1"/>
  <c r="B167" i="69"/>
  <c r="D166" i="69"/>
  <c r="F166" i="69" s="1"/>
  <c r="B166" i="69"/>
  <c r="D165" i="69"/>
  <c r="F165" i="69" s="1"/>
  <c r="B165" i="69"/>
  <c r="D164" i="69"/>
  <c r="F164" i="69" s="1"/>
  <c r="B164" i="69"/>
  <c r="D163" i="69"/>
  <c r="F163" i="69" s="1"/>
  <c r="B163" i="69"/>
  <c r="D162" i="69"/>
  <c r="B162" i="69"/>
  <c r="D161" i="69"/>
  <c r="B161" i="69"/>
  <c r="D160" i="69"/>
  <c r="F160" i="69" s="1"/>
  <c r="B160" i="69"/>
  <c r="D159" i="69"/>
  <c r="F159" i="69" s="1"/>
  <c r="B159" i="69"/>
  <c r="D158" i="69"/>
  <c r="F158" i="69" s="1"/>
  <c r="B158" i="69"/>
  <c r="D157" i="69"/>
  <c r="F157" i="69" s="1"/>
  <c r="B157" i="69"/>
  <c r="D156" i="69"/>
  <c r="B156" i="69"/>
  <c r="F155" i="69"/>
  <c r="E155" i="69"/>
  <c r="D155" i="69"/>
  <c r="C155" i="69"/>
  <c r="B155" i="69"/>
  <c r="A155" i="69"/>
  <c r="A154" i="69"/>
  <c r="B149" i="69"/>
  <c r="B145" i="69"/>
  <c r="A145" i="69"/>
  <c r="B144" i="69"/>
  <c r="A144" i="69"/>
  <c r="B143" i="69"/>
  <c r="A143" i="69"/>
  <c r="B142" i="69"/>
  <c r="A142" i="69"/>
  <c r="B141" i="69"/>
  <c r="A141" i="69"/>
  <c r="B140" i="69"/>
  <c r="A140" i="69"/>
  <c r="B139" i="69"/>
  <c r="A139" i="69"/>
  <c r="B138" i="69"/>
  <c r="A138" i="69"/>
  <c r="B137" i="69"/>
  <c r="A137" i="69"/>
  <c r="B136" i="69"/>
  <c r="A136" i="69"/>
  <c r="B135" i="69"/>
  <c r="A135" i="69"/>
  <c r="B134" i="69"/>
  <c r="A134" i="69"/>
  <c r="B133" i="69"/>
  <c r="A133" i="69"/>
  <c r="B132" i="69"/>
  <c r="A132" i="69"/>
  <c r="B131" i="69"/>
  <c r="A131" i="69"/>
  <c r="B130" i="69"/>
  <c r="A130" i="69"/>
  <c r="B129" i="69"/>
  <c r="A129" i="69"/>
  <c r="B128" i="69"/>
  <c r="A128" i="69"/>
  <c r="B127" i="69"/>
  <c r="A127" i="69"/>
  <c r="B126" i="69"/>
  <c r="A126" i="69"/>
  <c r="B125" i="69"/>
  <c r="A125" i="69"/>
  <c r="B124" i="69"/>
  <c r="A124" i="69"/>
  <c r="B123" i="69"/>
  <c r="A123" i="69"/>
  <c r="B122" i="69"/>
  <c r="A122" i="69"/>
  <c r="B121" i="69"/>
  <c r="A121" i="69"/>
  <c r="B120" i="69"/>
  <c r="A120" i="69"/>
  <c r="B119" i="69"/>
  <c r="A119" i="69"/>
  <c r="B118" i="69"/>
  <c r="A118" i="69"/>
  <c r="B117" i="69"/>
  <c r="A117" i="69"/>
  <c r="B116" i="69"/>
  <c r="A116" i="69"/>
  <c r="B115" i="69"/>
  <c r="A115" i="69"/>
  <c r="B114" i="69"/>
  <c r="A114" i="69"/>
  <c r="B113" i="69"/>
  <c r="A113" i="69"/>
  <c r="B112" i="69"/>
  <c r="A112" i="69"/>
  <c r="B111" i="69"/>
  <c r="A111" i="69"/>
  <c r="B110" i="69"/>
  <c r="A110" i="69"/>
  <c r="B109" i="69"/>
  <c r="A109" i="69"/>
  <c r="B108" i="69"/>
  <c r="A108" i="69"/>
  <c r="B107" i="69"/>
  <c r="A107" i="69"/>
  <c r="B106" i="69"/>
  <c r="A106" i="69"/>
  <c r="B105" i="69"/>
  <c r="A105" i="69"/>
  <c r="B104" i="69"/>
  <c r="A104" i="69"/>
  <c r="B103" i="69"/>
  <c r="A103" i="69"/>
  <c r="B102" i="69"/>
  <c r="A102" i="69"/>
  <c r="B101" i="69"/>
  <c r="A101" i="69"/>
  <c r="B100" i="69"/>
  <c r="A100" i="69"/>
  <c r="B99" i="69"/>
  <c r="A99" i="69"/>
  <c r="B98" i="69"/>
  <c r="A98" i="69"/>
  <c r="B97" i="69"/>
  <c r="A97" i="69"/>
  <c r="B96" i="69"/>
  <c r="A96" i="69"/>
  <c r="B95" i="69"/>
  <c r="A95" i="69"/>
  <c r="B94" i="69"/>
  <c r="A94" i="69"/>
  <c r="B93" i="69"/>
  <c r="A93" i="69"/>
  <c r="B92" i="69"/>
  <c r="A92" i="69"/>
  <c r="B91" i="69"/>
  <c r="A91" i="69"/>
  <c r="B90" i="69"/>
  <c r="A90" i="69"/>
  <c r="B89" i="69"/>
  <c r="A89" i="69"/>
  <c r="B88" i="69"/>
  <c r="A88" i="69"/>
  <c r="B87" i="69"/>
  <c r="A87" i="69"/>
  <c r="B86" i="69"/>
  <c r="A86" i="69"/>
  <c r="B85" i="69"/>
  <c r="A85" i="69"/>
  <c r="B84" i="69"/>
  <c r="A84" i="69"/>
  <c r="B83" i="69"/>
  <c r="A83" i="69"/>
  <c r="B82" i="69"/>
  <c r="A82" i="69"/>
  <c r="B81" i="69"/>
  <c r="A81" i="69"/>
  <c r="B80" i="69"/>
  <c r="A80" i="69"/>
  <c r="B79" i="69"/>
  <c r="A79" i="69"/>
  <c r="B78" i="69"/>
  <c r="A78" i="69"/>
  <c r="B77" i="69"/>
  <c r="A77" i="69"/>
  <c r="B76" i="69"/>
  <c r="A76" i="69"/>
  <c r="B75" i="69"/>
  <c r="A75" i="69"/>
  <c r="B74" i="69"/>
  <c r="A74" i="69"/>
  <c r="B73" i="69"/>
  <c r="A73" i="69"/>
  <c r="B72" i="69"/>
  <c r="A72" i="69"/>
  <c r="B71" i="69"/>
  <c r="A71" i="69"/>
  <c r="B70" i="69"/>
  <c r="A70" i="69"/>
  <c r="B69" i="69"/>
  <c r="A69" i="69"/>
  <c r="B68" i="69"/>
  <c r="A68" i="69"/>
  <c r="B67" i="69"/>
  <c r="A67" i="69"/>
  <c r="B66" i="69"/>
  <c r="A66" i="69"/>
  <c r="B65" i="69"/>
  <c r="A65" i="69"/>
  <c r="B64" i="69"/>
  <c r="A64" i="69"/>
  <c r="B63" i="69"/>
  <c r="A63" i="69"/>
  <c r="B62" i="69"/>
  <c r="A62" i="69"/>
  <c r="B61" i="69"/>
  <c r="A61" i="69"/>
  <c r="B60" i="69"/>
  <c r="A60" i="69"/>
  <c r="B59" i="69"/>
  <c r="A59" i="69"/>
  <c r="B58" i="69"/>
  <c r="A58" i="69"/>
  <c r="B57" i="69"/>
  <c r="A57" i="69"/>
  <c r="B56" i="69"/>
  <c r="A56" i="69"/>
  <c r="B55" i="69"/>
  <c r="A55" i="69"/>
  <c r="B54" i="69"/>
  <c r="A54" i="69"/>
  <c r="B53" i="69"/>
  <c r="A53" i="69"/>
  <c r="B52" i="69"/>
  <c r="A52" i="69"/>
  <c r="B51" i="69"/>
  <c r="A51" i="69"/>
  <c r="B50" i="69"/>
  <c r="A50" i="69"/>
  <c r="B49" i="69"/>
  <c r="A49" i="69"/>
  <c r="B48" i="69"/>
  <c r="A48" i="69"/>
  <c r="B47" i="69"/>
  <c r="A47" i="69"/>
  <c r="B46" i="69"/>
  <c r="A46" i="69"/>
  <c r="B45" i="69"/>
  <c r="A45" i="69"/>
  <c r="B44" i="69"/>
  <c r="A44" i="69"/>
  <c r="B43" i="69"/>
  <c r="A43" i="69"/>
  <c r="B42" i="69"/>
  <c r="A42" i="69"/>
  <c r="B41" i="69"/>
  <c r="A41" i="69"/>
  <c r="B40" i="69"/>
  <c r="A40" i="69"/>
  <c r="B39" i="69"/>
  <c r="A39" i="69"/>
  <c r="B38" i="69"/>
  <c r="A38" i="69"/>
  <c r="B37" i="69"/>
  <c r="A37" i="69"/>
  <c r="B36" i="69"/>
  <c r="A36" i="69"/>
  <c r="B35" i="69"/>
  <c r="A35" i="69"/>
  <c r="B34" i="69"/>
  <c r="A34" i="69"/>
  <c r="B33" i="69"/>
  <c r="A33" i="69"/>
  <c r="B32" i="69"/>
  <c r="A32" i="69"/>
  <c r="B31" i="69"/>
  <c r="A31" i="69"/>
  <c r="B30" i="69"/>
  <c r="A30" i="69"/>
  <c r="B29" i="69"/>
  <c r="A29" i="69"/>
  <c r="B28" i="69"/>
  <c r="A28" i="69"/>
  <c r="B27" i="69"/>
  <c r="A27" i="69"/>
  <c r="B26" i="69"/>
  <c r="A26" i="69"/>
  <c r="B25" i="69"/>
  <c r="A25" i="69"/>
  <c r="B24" i="69"/>
  <c r="A24" i="69"/>
  <c r="B23" i="69"/>
  <c r="A23" i="69"/>
  <c r="B22" i="69"/>
  <c r="A22" i="69"/>
  <c r="B21" i="69"/>
  <c r="A21" i="69"/>
  <c r="B20" i="69"/>
  <c r="A20" i="69"/>
  <c r="B19" i="69"/>
  <c r="A19" i="69"/>
  <c r="B18" i="69"/>
  <c r="A18" i="69"/>
  <c r="B17" i="69"/>
  <c r="A17" i="69"/>
  <c r="B16" i="69"/>
  <c r="A16" i="69"/>
  <c r="B15" i="69"/>
  <c r="A15" i="69"/>
  <c r="B14" i="69"/>
  <c r="A14" i="69"/>
  <c r="B13" i="69"/>
  <c r="A13" i="69"/>
  <c r="B12" i="69"/>
  <c r="A12" i="69"/>
  <c r="B11" i="69"/>
  <c r="A11" i="69"/>
  <c r="B10" i="69"/>
  <c r="A10" i="69"/>
  <c r="B9" i="69"/>
  <c r="A9" i="69"/>
  <c r="B8" i="69"/>
  <c r="A8" i="69"/>
  <c r="B7" i="69"/>
  <c r="A7" i="69"/>
  <c r="B6" i="69"/>
  <c r="A6" i="69"/>
  <c r="B5" i="69"/>
  <c r="A5" i="69"/>
  <c r="B4" i="69"/>
  <c r="A4" i="69"/>
  <c r="B3" i="69"/>
  <c r="A3" i="69"/>
  <c r="I2" i="69"/>
  <c r="H2" i="69"/>
  <c r="G2" i="69"/>
  <c r="F2" i="69"/>
  <c r="E2" i="69"/>
  <c r="D2" i="69"/>
  <c r="C2" i="69"/>
  <c r="A2" i="69"/>
  <c r="D177" i="68"/>
  <c r="D176" i="68"/>
  <c r="D175" i="68"/>
  <c r="D174" i="68"/>
  <c r="D173" i="68"/>
  <c r="D172" i="68"/>
  <c r="B172" i="68"/>
  <c r="D171" i="68"/>
  <c r="B171" i="68"/>
  <c r="D170" i="68"/>
  <c r="F170" i="68" s="1"/>
  <c r="B170" i="68"/>
  <c r="D169" i="68"/>
  <c r="F169" i="68" s="1"/>
  <c r="B169" i="68"/>
  <c r="D168" i="68"/>
  <c r="F168" i="68" s="1"/>
  <c r="B168" i="68"/>
  <c r="D167" i="68"/>
  <c r="F167" i="68" s="1"/>
  <c r="B167" i="68"/>
  <c r="D166" i="68"/>
  <c r="F166" i="68" s="1"/>
  <c r="B166" i="68"/>
  <c r="D165" i="68"/>
  <c r="F165" i="68" s="1"/>
  <c r="B165" i="68"/>
  <c r="D164" i="68"/>
  <c r="F164" i="68" s="1"/>
  <c r="B164" i="68"/>
  <c r="D163" i="68"/>
  <c r="F163" i="68" s="1"/>
  <c r="B163" i="68"/>
  <c r="D162" i="68"/>
  <c r="B162" i="68"/>
  <c r="D161" i="68"/>
  <c r="B161" i="68"/>
  <c r="D160" i="68"/>
  <c r="F160" i="68" s="1"/>
  <c r="B160" i="68"/>
  <c r="D159" i="68"/>
  <c r="F159" i="68" s="1"/>
  <c r="B159" i="68"/>
  <c r="D158" i="68"/>
  <c r="F158" i="68" s="1"/>
  <c r="B158" i="68"/>
  <c r="D157" i="68"/>
  <c r="F157" i="68" s="1"/>
  <c r="B157" i="68"/>
  <c r="D156" i="68"/>
  <c r="B156" i="68"/>
  <c r="F155" i="68"/>
  <c r="E155" i="68"/>
  <c r="D155" i="68"/>
  <c r="C155" i="68"/>
  <c r="B155" i="68"/>
  <c r="A155" i="68"/>
  <c r="A154" i="68"/>
  <c r="B149" i="68"/>
  <c r="B145" i="68"/>
  <c r="A145" i="68"/>
  <c r="B144" i="68"/>
  <c r="A144" i="68"/>
  <c r="B143" i="68"/>
  <c r="A143" i="68"/>
  <c r="B142" i="68"/>
  <c r="A142" i="68"/>
  <c r="B141" i="68"/>
  <c r="A141" i="68"/>
  <c r="B140" i="68"/>
  <c r="A140" i="68"/>
  <c r="B139" i="68"/>
  <c r="A139" i="68"/>
  <c r="B138" i="68"/>
  <c r="A138" i="68"/>
  <c r="B137" i="68"/>
  <c r="A137" i="68"/>
  <c r="B136" i="68"/>
  <c r="A136" i="68"/>
  <c r="B135" i="68"/>
  <c r="A135" i="68"/>
  <c r="B134" i="68"/>
  <c r="A134" i="68"/>
  <c r="B133" i="68"/>
  <c r="A133" i="68"/>
  <c r="B132" i="68"/>
  <c r="A132" i="68"/>
  <c r="B131" i="68"/>
  <c r="A131" i="68"/>
  <c r="B130" i="68"/>
  <c r="A130" i="68"/>
  <c r="B129" i="68"/>
  <c r="A129" i="68"/>
  <c r="B128" i="68"/>
  <c r="A128" i="68"/>
  <c r="B127" i="68"/>
  <c r="A127" i="68"/>
  <c r="B126" i="68"/>
  <c r="A126" i="68"/>
  <c r="B125" i="68"/>
  <c r="A125" i="68"/>
  <c r="B124" i="68"/>
  <c r="A124" i="68"/>
  <c r="B123" i="68"/>
  <c r="A123" i="68"/>
  <c r="B122" i="68"/>
  <c r="A122" i="68"/>
  <c r="B121" i="68"/>
  <c r="A121" i="68"/>
  <c r="B120" i="68"/>
  <c r="A120" i="68"/>
  <c r="B119" i="68"/>
  <c r="A119" i="68"/>
  <c r="B118" i="68"/>
  <c r="A118" i="68"/>
  <c r="B117" i="68"/>
  <c r="A117" i="68"/>
  <c r="B116" i="68"/>
  <c r="A116" i="68"/>
  <c r="B115" i="68"/>
  <c r="A115" i="68"/>
  <c r="B114" i="68"/>
  <c r="A114" i="68"/>
  <c r="B113" i="68"/>
  <c r="A113" i="68"/>
  <c r="B112" i="68"/>
  <c r="A112" i="68"/>
  <c r="B111" i="68"/>
  <c r="A111" i="68"/>
  <c r="B110" i="68"/>
  <c r="A110" i="68"/>
  <c r="B109" i="68"/>
  <c r="A109" i="68"/>
  <c r="B108" i="68"/>
  <c r="A108" i="68"/>
  <c r="B107" i="68"/>
  <c r="A107" i="68"/>
  <c r="B106" i="68"/>
  <c r="A106" i="68"/>
  <c r="B105" i="68"/>
  <c r="A105" i="68"/>
  <c r="B104" i="68"/>
  <c r="A104" i="68"/>
  <c r="B103" i="68"/>
  <c r="A103" i="68"/>
  <c r="B102" i="68"/>
  <c r="A102" i="68"/>
  <c r="B101" i="68"/>
  <c r="A101" i="68"/>
  <c r="B100" i="68"/>
  <c r="A100" i="68"/>
  <c r="B99" i="68"/>
  <c r="A99" i="68"/>
  <c r="B98" i="68"/>
  <c r="A98" i="68"/>
  <c r="B97" i="68"/>
  <c r="A97" i="68"/>
  <c r="B96" i="68"/>
  <c r="A96" i="68"/>
  <c r="B95" i="68"/>
  <c r="A95" i="68"/>
  <c r="B94" i="68"/>
  <c r="A94" i="68"/>
  <c r="B93" i="68"/>
  <c r="A93" i="68"/>
  <c r="B92" i="68"/>
  <c r="A92" i="68"/>
  <c r="B91" i="68"/>
  <c r="A91" i="68"/>
  <c r="B90" i="68"/>
  <c r="A90" i="68"/>
  <c r="B89" i="68"/>
  <c r="A89" i="68"/>
  <c r="B88" i="68"/>
  <c r="A88" i="68"/>
  <c r="B87" i="68"/>
  <c r="A87" i="68"/>
  <c r="B86" i="68"/>
  <c r="A86" i="68"/>
  <c r="B85" i="68"/>
  <c r="A85" i="68"/>
  <c r="B84" i="68"/>
  <c r="A84" i="68"/>
  <c r="B83" i="68"/>
  <c r="A83" i="68"/>
  <c r="B82" i="68"/>
  <c r="A82" i="68"/>
  <c r="B81" i="68"/>
  <c r="A81" i="68"/>
  <c r="B80" i="68"/>
  <c r="A80" i="68"/>
  <c r="B79" i="68"/>
  <c r="A79" i="68"/>
  <c r="B78" i="68"/>
  <c r="A78" i="68"/>
  <c r="B77" i="68"/>
  <c r="A77" i="68"/>
  <c r="B76" i="68"/>
  <c r="A76" i="68"/>
  <c r="B75" i="68"/>
  <c r="A75" i="68"/>
  <c r="B74" i="68"/>
  <c r="A74" i="68"/>
  <c r="B73" i="68"/>
  <c r="A73" i="68"/>
  <c r="B72" i="68"/>
  <c r="A72" i="68"/>
  <c r="B71" i="68"/>
  <c r="A71" i="68"/>
  <c r="B70" i="68"/>
  <c r="A70" i="68"/>
  <c r="B69" i="68"/>
  <c r="A69" i="68"/>
  <c r="B68" i="68"/>
  <c r="A68" i="68"/>
  <c r="B67" i="68"/>
  <c r="A67" i="68"/>
  <c r="B66" i="68"/>
  <c r="A66" i="68"/>
  <c r="B65" i="68"/>
  <c r="A65" i="68"/>
  <c r="B64" i="68"/>
  <c r="A64" i="68"/>
  <c r="B63" i="68"/>
  <c r="A63" i="68"/>
  <c r="B62" i="68"/>
  <c r="A62" i="68"/>
  <c r="B61" i="68"/>
  <c r="A61" i="68"/>
  <c r="B60" i="68"/>
  <c r="A60" i="68"/>
  <c r="B59" i="68"/>
  <c r="A59" i="68"/>
  <c r="B58" i="68"/>
  <c r="A58" i="68"/>
  <c r="B57" i="68"/>
  <c r="A57" i="68"/>
  <c r="B56" i="68"/>
  <c r="A56" i="68"/>
  <c r="B55" i="68"/>
  <c r="A55" i="68"/>
  <c r="B54" i="68"/>
  <c r="A54" i="68"/>
  <c r="B53" i="68"/>
  <c r="A53" i="68"/>
  <c r="B52" i="68"/>
  <c r="A52" i="68"/>
  <c r="B51" i="68"/>
  <c r="A51" i="68"/>
  <c r="B50" i="68"/>
  <c r="A50" i="68"/>
  <c r="B49" i="68"/>
  <c r="A49" i="68"/>
  <c r="B48" i="68"/>
  <c r="A48" i="68"/>
  <c r="B47" i="68"/>
  <c r="A47" i="68"/>
  <c r="B46" i="68"/>
  <c r="A46" i="68"/>
  <c r="B45" i="68"/>
  <c r="A45" i="68"/>
  <c r="B44" i="68"/>
  <c r="A44" i="68"/>
  <c r="B43" i="68"/>
  <c r="A43" i="68"/>
  <c r="B42" i="68"/>
  <c r="A42" i="68"/>
  <c r="B41" i="68"/>
  <c r="A41" i="68"/>
  <c r="B40" i="68"/>
  <c r="A40" i="68"/>
  <c r="B39" i="68"/>
  <c r="A39" i="68"/>
  <c r="B38" i="68"/>
  <c r="A38" i="68"/>
  <c r="B37" i="68"/>
  <c r="A37" i="68"/>
  <c r="B36" i="68"/>
  <c r="A36" i="68"/>
  <c r="B35" i="68"/>
  <c r="A35" i="68"/>
  <c r="B34" i="68"/>
  <c r="A34" i="68"/>
  <c r="B33" i="68"/>
  <c r="A33" i="68"/>
  <c r="B32" i="68"/>
  <c r="A32" i="68"/>
  <c r="B31" i="68"/>
  <c r="A31" i="68"/>
  <c r="B30" i="68"/>
  <c r="A30" i="68"/>
  <c r="B29" i="68"/>
  <c r="A29" i="68"/>
  <c r="B28" i="68"/>
  <c r="A28" i="68"/>
  <c r="B27" i="68"/>
  <c r="A27" i="68"/>
  <c r="B26" i="68"/>
  <c r="A26" i="68"/>
  <c r="B25" i="68"/>
  <c r="A25" i="68"/>
  <c r="B24" i="68"/>
  <c r="A24" i="68"/>
  <c r="B23" i="68"/>
  <c r="A23" i="68"/>
  <c r="B22" i="68"/>
  <c r="A22" i="68"/>
  <c r="B21" i="68"/>
  <c r="A21" i="68"/>
  <c r="B20" i="68"/>
  <c r="A20" i="68"/>
  <c r="B19" i="68"/>
  <c r="A19" i="68"/>
  <c r="B18" i="68"/>
  <c r="A18" i="68"/>
  <c r="B17" i="68"/>
  <c r="A17" i="68"/>
  <c r="B16" i="68"/>
  <c r="A16" i="68"/>
  <c r="B15" i="68"/>
  <c r="A15" i="68"/>
  <c r="B14" i="68"/>
  <c r="A14" i="68"/>
  <c r="B13" i="68"/>
  <c r="A13" i="68"/>
  <c r="B12" i="68"/>
  <c r="A12" i="68"/>
  <c r="B11" i="68"/>
  <c r="A11" i="68"/>
  <c r="B10" i="68"/>
  <c r="A10" i="68"/>
  <c r="B9" i="68"/>
  <c r="A9" i="68"/>
  <c r="B8" i="68"/>
  <c r="A8" i="68"/>
  <c r="B7" i="68"/>
  <c r="A7" i="68"/>
  <c r="B6" i="68"/>
  <c r="A6" i="68"/>
  <c r="B5" i="68"/>
  <c r="A5" i="68"/>
  <c r="B4" i="68"/>
  <c r="A4" i="68"/>
  <c r="B3" i="68"/>
  <c r="A3" i="68"/>
  <c r="I2" i="68"/>
  <c r="H2" i="68"/>
  <c r="G2" i="68"/>
  <c r="F2" i="68"/>
  <c r="E2" i="68"/>
  <c r="D2" i="68"/>
  <c r="C2" i="68"/>
  <c r="A2" i="68"/>
  <c r="D177" i="67"/>
  <c r="D176" i="67"/>
  <c r="D175" i="67"/>
  <c r="D174" i="67"/>
  <c r="D173" i="67"/>
  <c r="D172" i="67"/>
  <c r="B172" i="67"/>
  <c r="D171" i="67"/>
  <c r="B171" i="67"/>
  <c r="D170" i="67"/>
  <c r="F170" i="67" s="1"/>
  <c r="B170" i="67"/>
  <c r="D169" i="67"/>
  <c r="F169" i="67" s="1"/>
  <c r="B169" i="67"/>
  <c r="D168" i="67"/>
  <c r="F168" i="67" s="1"/>
  <c r="B168" i="67"/>
  <c r="D167" i="67"/>
  <c r="F167" i="67" s="1"/>
  <c r="B167" i="67"/>
  <c r="D166" i="67"/>
  <c r="F166" i="67" s="1"/>
  <c r="B166" i="67"/>
  <c r="D165" i="67"/>
  <c r="F165" i="67" s="1"/>
  <c r="B165" i="67"/>
  <c r="D164" i="67"/>
  <c r="F164" i="67" s="1"/>
  <c r="B164" i="67"/>
  <c r="D163" i="67"/>
  <c r="F163" i="67" s="1"/>
  <c r="B163" i="67"/>
  <c r="D162" i="67"/>
  <c r="B162" i="67"/>
  <c r="D161" i="67"/>
  <c r="B161" i="67"/>
  <c r="D160" i="67"/>
  <c r="F160" i="67" s="1"/>
  <c r="B160" i="67"/>
  <c r="D159" i="67"/>
  <c r="F159" i="67" s="1"/>
  <c r="B159" i="67"/>
  <c r="D158" i="67"/>
  <c r="F158" i="67" s="1"/>
  <c r="B158" i="67"/>
  <c r="D157" i="67"/>
  <c r="F157" i="67" s="1"/>
  <c r="B157" i="67"/>
  <c r="D156" i="67"/>
  <c r="B156" i="67"/>
  <c r="F155" i="67"/>
  <c r="E155" i="67"/>
  <c r="D155" i="67"/>
  <c r="C155" i="67"/>
  <c r="B155" i="67"/>
  <c r="A155" i="67"/>
  <c r="A154" i="67"/>
  <c r="B149" i="67"/>
  <c r="B145" i="67"/>
  <c r="A145" i="67"/>
  <c r="B144" i="67"/>
  <c r="A144" i="67"/>
  <c r="B143" i="67"/>
  <c r="A143" i="67"/>
  <c r="B142" i="67"/>
  <c r="A142" i="67"/>
  <c r="B141" i="67"/>
  <c r="A141" i="67"/>
  <c r="B140" i="67"/>
  <c r="A140" i="67"/>
  <c r="B139" i="67"/>
  <c r="A139" i="67"/>
  <c r="B138" i="67"/>
  <c r="A138" i="67"/>
  <c r="B137" i="67"/>
  <c r="A137" i="67"/>
  <c r="B136" i="67"/>
  <c r="A136" i="67"/>
  <c r="B135" i="67"/>
  <c r="A135" i="67"/>
  <c r="B134" i="67"/>
  <c r="A134" i="67"/>
  <c r="B133" i="67"/>
  <c r="A133" i="67"/>
  <c r="B132" i="67"/>
  <c r="A132" i="67"/>
  <c r="B131" i="67"/>
  <c r="A131" i="67"/>
  <c r="B130" i="67"/>
  <c r="A130" i="67"/>
  <c r="B129" i="67"/>
  <c r="A129" i="67"/>
  <c r="B128" i="67"/>
  <c r="A128" i="67"/>
  <c r="B127" i="67"/>
  <c r="A127" i="67"/>
  <c r="B126" i="67"/>
  <c r="A126" i="67"/>
  <c r="B125" i="67"/>
  <c r="A125" i="67"/>
  <c r="B124" i="67"/>
  <c r="A124" i="67"/>
  <c r="B123" i="67"/>
  <c r="A123" i="67"/>
  <c r="B122" i="67"/>
  <c r="A122" i="67"/>
  <c r="B121" i="67"/>
  <c r="A121" i="67"/>
  <c r="B120" i="67"/>
  <c r="A120" i="67"/>
  <c r="B119" i="67"/>
  <c r="A119" i="67"/>
  <c r="B118" i="67"/>
  <c r="A118" i="67"/>
  <c r="B117" i="67"/>
  <c r="A117" i="67"/>
  <c r="B116" i="67"/>
  <c r="A116" i="67"/>
  <c r="B115" i="67"/>
  <c r="A115" i="67"/>
  <c r="B114" i="67"/>
  <c r="A114" i="67"/>
  <c r="B113" i="67"/>
  <c r="A113" i="67"/>
  <c r="B112" i="67"/>
  <c r="A112" i="67"/>
  <c r="B111" i="67"/>
  <c r="A111" i="67"/>
  <c r="B110" i="67"/>
  <c r="A110" i="67"/>
  <c r="B109" i="67"/>
  <c r="A109" i="67"/>
  <c r="B108" i="67"/>
  <c r="A108" i="67"/>
  <c r="B107" i="67"/>
  <c r="A107" i="67"/>
  <c r="B106" i="67"/>
  <c r="A106" i="67"/>
  <c r="B105" i="67"/>
  <c r="A105" i="67"/>
  <c r="B104" i="67"/>
  <c r="A104" i="67"/>
  <c r="B103" i="67"/>
  <c r="A103" i="67"/>
  <c r="B102" i="67"/>
  <c r="A102" i="67"/>
  <c r="B101" i="67"/>
  <c r="A101" i="67"/>
  <c r="B100" i="67"/>
  <c r="A100" i="67"/>
  <c r="B99" i="67"/>
  <c r="A99" i="67"/>
  <c r="B98" i="67"/>
  <c r="A98" i="67"/>
  <c r="B97" i="67"/>
  <c r="A97" i="67"/>
  <c r="B96" i="67"/>
  <c r="A96" i="67"/>
  <c r="B95" i="67"/>
  <c r="A95" i="67"/>
  <c r="B94" i="67"/>
  <c r="A94" i="67"/>
  <c r="B93" i="67"/>
  <c r="A93" i="67"/>
  <c r="B92" i="67"/>
  <c r="A92" i="67"/>
  <c r="B91" i="67"/>
  <c r="A91" i="67"/>
  <c r="B90" i="67"/>
  <c r="A90" i="67"/>
  <c r="B89" i="67"/>
  <c r="A89" i="67"/>
  <c r="B88" i="67"/>
  <c r="A88" i="67"/>
  <c r="B87" i="67"/>
  <c r="A87" i="67"/>
  <c r="B86" i="67"/>
  <c r="A86" i="67"/>
  <c r="B85" i="67"/>
  <c r="A85" i="67"/>
  <c r="B84" i="67"/>
  <c r="A84" i="67"/>
  <c r="B83" i="67"/>
  <c r="A83" i="67"/>
  <c r="B82" i="67"/>
  <c r="A82" i="67"/>
  <c r="B81" i="67"/>
  <c r="A81" i="67"/>
  <c r="B80" i="67"/>
  <c r="A80" i="67"/>
  <c r="B79" i="67"/>
  <c r="A79" i="67"/>
  <c r="B78" i="67"/>
  <c r="A78" i="67"/>
  <c r="B77" i="67"/>
  <c r="A77" i="67"/>
  <c r="B76" i="67"/>
  <c r="A76" i="67"/>
  <c r="B75" i="67"/>
  <c r="A75" i="67"/>
  <c r="B74" i="67"/>
  <c r="A74" i="67"/>
  <c r="B73" i="67"/>
  <c r="A73" i="67"/>
  <c r="B72" i="67"/>
  <c r="A72" i="67"/>
  <c r="B71" i="67"/>
  <c r="A71" i="67"/>
  <c r="B70" i="67"/>
  <c r="A70" i="67"/>
  <c r="B69" i="67"/>
  <c r="A69" i="67"/>
  <c r="B68" i="67"/>
  <c r="A68" i="67"/>
  <c r="B67" i="67"/>
  <c r="A67" i="67"/>
  <c r="B66" i="67"/>
  <c r="A66" i="67"/>
  <c r="B65" i="67"/>
  <c r="A65" i="67"/>
  <c r="B64" i="67"/>
  <c r="A64" i="67"/>
  <c r="B63" i="67"/>
  <c r="A63" i="67"/>
  <c r="B62" i="67"/>
  <c r="A62" i="67"/>
  <c r="B61" i="67"/>
  <c r="A61" i="67"/>
  <c r="B60" i="67"/>
  <c r="A60" i="67"/>
  <c r="B59" i="67"/>
  <c r="A59" i="67"/>
  <c r="B58" i="67"/>
  <c r="A58" i="67"/>
  <c r="B57" i="67"/>
  <c r="A57" i="67"/>
  <c r="B56" i="67"/>
  <c r="A56" i="67"/>
  <c r="B55" i="67"/>
  <c r="A55" i="67"/>
  <c r="B54" i="67"/>
  <c r="A54" i="67"/>
  <c r="B53" i="67"/>
  <c r="A53" i="67"/>
  <c r="B52" i="67"/>
  <c r="A52" i="67"/>
  <c r="B51" i="67"/>
  <c r="A51" i="67"/>
  <c r="B50" i="67"/>
  <c r="A50" i="67"/>
  <c r="B49" i="67"/>
  <c r="A49" i="67"/>
  <c r="B48" i="67"/>
  <c r="A48" i="67"/>
  <c r="B47" i="67"/>
  <c r="A47" i="67"/>
  <c r="B46" i="67"/>
  <c r="A46" i="67"/>
  <c r="B45" i="67"/>
  <c r="A45" i="67"/>
  <c r="B44" i="67"/>
  <c r="A44" i="67"/>
  <c r="B43" i="67"/>
  <c r="A43" i="67"/>
  <c r="B42" i="67"/>
  <c r="A42" i="67"/>
  <c r="B41" i="67"/>
  <c r="A41" i="67"/>
  <c r="B40" i="67"/>
  <c r="A40" i="67"/>
  <c r="B39" i="67"/>
  <c r="A39" i="67"/>
  <c r="B38" i="67"/>
  <c r="A38" i="67"/>
  <c r="B37" i="67"/>
  <c r="A37" i="67"/>
  <c r="B36" i="67"/>
  <c r="A36" i="67"/>
  <c r="B35" i="67"/>
  <c r="A35" i="67"/>
  <c r="B34" i="67"/>
  <c r="A34" i="67"/>
  <c r="B33" i="67"/>
  <c r="A33" i="67"/>
  <c r="B32" i="67"/>
  <c r="A32" i="67"/>
  <c r="B31" i="67"/>
  <c r="A31" i="67"/>
  <c r="B30" i="67"/>
  <c r="A30" i="67"/>
  <c r="B29" i="67"/>
  <c r="A29" i="67"/>
  <c r="B28" i="67"/>
  <c r="A28" i="67"/>
  <c r="B27" i="67"/>
  <c r="A27" i="67"/>
  <c r="B26" i="67"/>
  <c r="A26" i="67"/>
  <c r="B25" i="67"/>
  <c r="A25" i="67"/>
  <c r="B24" i="67"/>
  <c r="A24" i="67"/>
  <c r="B23" i="67"/>
  <c r="A23" i="67"/>
  <c r="B22" i="67"/>
  <c r="A22" i="67"/>
  <c r="B21" i="67"/>
  <c r="A21" i="67"/>
  <c r="B20" i="67"/>
  <c r="A20" i="67"/>
  <c r="B19" i="67"/>
  <c r="A19" i="67"/>
  <c r="B18" i="67"/>
  <c r="A18" i="67"/>
  <c r="B17" i="67"/>
  <c r="A17" i="67"/>
  <c r="B16" i="67"/>
  <c r="A16" i="67"/>
  <c r="B15" i="67"/>
  <c r="A15" i="67"/>
  <c r="B14" i="67"/>
  <c r="A14" i="67"/>
  <c r="B13" i="67"/>
  <c r="A13" i="67"/>
  <c r="B12" i="67"/>
  <c r="A12" i="67"/>
  <c r="B11" i="67"/>
  <c r="A11" i="67"/>
  <c r="B10" i="67"/>
  <c r="A10" i="67"/>
  <c r="B9" i="67"/>
  <c r="A9" i="67"/>
  <c r="B8" i="67"/>
  <c r="A8" i="67"/>
  <c r="B7" i="67"/>
  <c r="A7" i="67"/>
  <c r="B6" i="67"/>
  <c r="A6" i="67"/>
  <c r="B5" i="67"/>
  <c r="A5" i="67"/>
  <c r="B4" i="67"/>
  <c r="A4" i="67"/>
  <c r="B3" i="67"/>
  <c r="A3" i="67"/>
  <c r="I2" i="67"/>
  <c r="H2" i="67"/>
  <c r="G2" i="67"/>
  <c r="F2" i="67"/>
  <c r="E2" i="67"/>
  <c r="D2" i="67"/>
  <c r="C2" i="67"/>
  <c r="A2" i="67"/>
  <c r="D177" i="66"/>
  <c r="D176" i="66"/>
  <c r="D175" i="66"/>
  <c r="D174" i="66"/>
  <c r="D173" i="66"/>
  <c r="D172" i="66"/>
  <c r="B172" i="66"/>
  <c r="D171" i="66"/>
  <c r="B171" i="66"/>
  <c r="D170" i="66"/>
  <c r="F170" i="66" s="1"/>
  <c r="B170" i="66"/>
  <c r="D169" i="66"/>
  <c r="F169" i="66" s="1"/>
  <c r="B169" i="66"/>
  <c r="D168" i="66"/>
  <c r="F168" i="66" s="1"/>
  <c r="B168" i="66"/>
  <c r="D167" i="66"/>
  <c r="F167" i="66" s="1"/>
  <c r="B167" i="66"/>
  <c r="D166" i="66"/>
  <c r="F166" i="66" s="1"/>
  <c r="B166" i="66"/>
  <c r="D165" i="66"/>
  <c r="F165" i="66" s="1"/>
  <c r="B165" i="66"/>
  <c r="D164" i="66"/>
  <c r="F164" i="66" s="1"/>
  <c r="B164" i="66"/>
  <c r="D163" i="66"/>
  <c r="F163" i="66" s="1"/>
  <c r="B163" i="66"/>
  <c r="D162" i="66"/>
  <c r="B162" i="66"/>
  <c r="D161" i="66"/>
  <c r="B161" i="66"/>
  <c r="D160" i="66"/>
  <c r="F160" i="66" s="1"/>
  <c r="B160" i="66"/>
  <c r="D159" i="66"/>
  <c r="F159" i="66" s="1"/>
  <c r="B159" i="66"/>
  <c r="D158" i="66"/>
  <c r="F158" i="66" s="1"/>
  <c r="B158" i="66"/>
  <c r="D157" i="66"/>
  <c r="F157" i="66" s="1"/>
  <c r="B157" i="66"/>
  <c r="D156" i="66"/>
  <c r="B156" i="66"/>
  <c r="F155" i="66"/>
  <c r="E155" i="66"/>
  <c r="D155" i="66"/>
  <c r="C155" i="66"/>
  <c r="B155" i="66"/>
  <c r="A155" i="66"/>
  <c r="A154" i="66"/>
  <c r="B149" i="66"/>
  <c r="B145" i="66"/>
  <c r="A145" i="66"/>
  <c r="B144" i="66"/>
  <c r="A144" i="66"/>
  <c r="B143" i="66"/>
  <c r="A143" i="66"/>
  <c r="B142" i="66"/>
  <c r="A142" i="66"/>
  <c r="B141" i="66"/>
  <c r="A141" i="66"/>
  <c r="B140" i="66"/>
  <c r="A140" i="66"/>
  <c r="B139" i="66"/>
  <c r="A139" i="66"/>
  <c r="B138" i="66"/>
  <c r="A138" i="66"/>
  <c r="B137" i="66"/>
  <c r="A137" i="66"/>
  <c r="B136" i="66"/>
  <c r="A136" i="66"/>
  <c r="B135" i="66"/>
  <c r="A135" i="66"/>
  <c r="B134" i="66"/>
  <c r="A134" i="66"/>
  <c r="B133" i="66"/>
  <c r="A133" i="66"/>
  <c r="B132" i="66"/>
  <c r="A132" i="66"/>
  <c r="B131" i="66"/>
  <c r="A131" i="66"/>
  <c r="B130" i="66"/>
  <c r="A130" i="66"/>
  <c r="B129" i="66"/>
  <c r="A129" i="66"/>
  <c r="B128" i="66"/>
  <c r="A128" i="66"/>
  <c r="B127" i="66"/>
  <c r="A127" i="66"/>
  <c r="B126" i="66"/>
  <c r="A126" i="66"/>
  <c r="B125" i="66"/>
  <c r="A125" i="66"/>
  <c r="B124" i="66"/>
  <c r="A124" i="66"/>
  <c r="B123" i="66"/>
  <c r="A123" i="66"/>
  <c r="B122" i="66"/>
  <c r="A122" i="66"/>
  <c r="B121" i="66"/>
  <c r="A121" i="66"/>
  <c r="B120" i="66"/>
  <c r="A120" i="66"/>
  <c r="B119" i="66"/>
  <c r="A119" i="66"/>
  <c r="B118" i="66"/>
  <c r="A118" i="66"/>
  <c r="B117" i="66"/>
  <c r="A117" i="66"/>
  <c r="B116" i="66"/>
  <c r="A116" i="66"/>
  <c r="B115" i="66"/>
  <c r="A115" i="66"/>
  <c r="B114" i="66"/>
  <c r="A114" i="66"/>
  <c r="B113" i="66"/>
  <c r="A113" i="66"/>
  <c r="B112" i="66"/>
  <c r="A112" i="66"/>
  <c r="B111" i="66"/>
  <c r="A111" i="66"/>
  <c r="B110" i="66"/>
  <c r="A110" i="66"/>
  <c r="B109" i="66"/>
  <c r="A109" i="66"/>
  <c r="B108" i="66"/>
  <c r="A108" i="66"/>
  <c r="B107" i="66"/>
  <c r="A107" i="66"/>
  <c r="B106" i="66"/>
  <c r="A106" i="66"/>
  <c r="B105" i="66"/>
  <c r="A105" i="66"/>
  <c r="B104" i="66"/>
  <c r="A104" i="66"/>
  <c r="B103" i="66"/>
  <c r="A103" i="66"/>
  <c r="B102" i="66"/>
  <c r="A102" i="66"/>
  <c r="B101" i="66"/>
  <c r="A101" i="66"/>
  <c r="B100" i="66"/>
  <c r="A100" i="66"/>
  <c r="B99" i="66"/>
  <c r="A99" i="66"/>
  <c r="B98" i="66"/>
  <c r="A98" i="66"/>
  <c r="B97" i="66"/>
  <c r="A97" i="66"/>
  <c r="B96" i="66"/>
  <c r="A96" i="66"/>
  <c r="B95" i="66"/>
  <c r="A95" i="66"/>
  <c r="B94" i="66"/>
  <c r="A94" i="66"/>
  <c r="B93" i="66"/>
  <c r="A93" i="66"/>
  <c r="B92" i="66"/>
  <c r="A92" i="66"/>
  <c r="B91" i="66"/>
  <c r="A91" i="66"/>
  <c r="B90" i="66"/>
  <c r="A90" i="66"/>
  <c r="B89" i="66"/>
  <c r="A89" i="66"/>
  <c r="B88" i="66"/>
  <c r="A88" i="66"/>
  <c r="B87" i="66"/>
  <c r="A87" i="66"/>
  <c r="B86" i="66"/>
  <c r="A86" i="66"/>
  <c r="B85" i="66"/>
  <c r="A85" i="66"/>
  <c r="B84" i="66"/>
  <c r="A84" i="66"/>
  <c r="B83" i="66"/>
  <c r="A83" i="66"/>
  <c r="B82" i="66"/>
  <c r="A82" i="66"/>
  <c r="B81" i="66"/>
  <c r="A81" i="66"/>
  <c r="B80" i="66"/>
  <c r="A80" i="66"/>
  <c r="B79" i="66"/>
  <c r="A79" i="66"/>
  <c r="B78" i="66"/>
  <c r="A78" i="66"/>
  <c r="B77" i="66"/>
  <c r="A77" i="66"/>
  <c r="B76" i="66"/>
  <c r="A76" i="66"/>
  <c r="B75" i="66"/>
  <c r="A75" i="66"/>
  <c r="B74" i="66"/>
  <c r="A74" i="66"/>
  <c r="B73" i="66"/>
  <c r="A73" i="66"/>
  <c r="B72" i="66"/>
  <c r="A72" i="66"/>
  <c r="B71" i="66"/>
  <c r="A71" i="66"/>
  <c r="B70" i="66"/>
  <c r="A70" i="66"/>
  <c r="B69" i="66"/>
  <c r="A69" i="66"/>
  <c r="B68" i="66"/>
  <c r="A68" i="66"/>
  <c r="B67" i="66"/>
  <c r="A67" i="66"/>
  <c r="B66" i="66"/>
  <c r="A66" i="66"/>
  <c r="B65" i="66"/>
  <c r="A65" i="66"/>
  <c r="B64" i="66"/>
  <c r="A64" i="66"/>
  <c r="B63" i="66"/>
  <c r="A63" i="66"/>
  <c r="B62" i="66"/>
  <c r="A62" i="66"/>
  <c r="B61" i="66"/>
  <c r="A61" i="66"/>
  <c r="A60" i="66"/>
  <c r="A59" i="66"/>
  <c r="A58" i="66"/>
  <c r="A57" i="66"/>
  <c r="B56" i="66"/>
  <c r="A56" i="66"/>
  <c r="B55" i="66"/>
  <c r="A55" i="66"/>
  <c r="B54" i="66"/>
  <c r="A54" i="66"/>
  <c r="B53" i="66"/>
  <c r="A53" i="66"/>
  <c r="B52" i="66"/>
  <c r="A52" i="66"/>
  <c r="B51" i="66"/>
  <c r="A51" i="66"/>
  <c r="B50" i="66"/>
  <c r="A50" i="66"/>
  <c r="B49" i="66"/>
  <c r="A49" i="66"/>
  <c r="B48" i="66"/>
  <c r="A48" i="66"/>
  <c r="B47" i="66"/>
  <c r="A47" i="66"/>
  <c r="B46" i="66"/>
  <c r="A46" i="66"/>
  <c r="B45" i="66"/>
  <c r="A45" i="66"/>
  <c r="B44" i="66"/>
  <c r="A44" i="66"/>
  <c r="B43" i="66"/>
  <c r="A43" i="66"/>
  <c r="B42" i="66"/>
  <c r="A42" i="66"/>
  <c r="B41" i="66"/>
  <c r="A41" i="66"/>
  <c r="B40" i="66"/>
  <c r="A40" i="66"/>
  <c r="B39" i="66"/>
  <c r="A39" i="66"/>
  <c r="B38" i="66"/>
  <c r="A38" i="66"/>
  <c r="B37" i="66"/>
  <c r="A37" i="66"/>
  <c r="B36" i="66"/>
  <c r="A36" i="66"/>
  <c r="B35" i="66"/>
  <c r="A35" i="66"/>
  <c r="B34" i="66"/>
  <c r="A34" i="66"/>
  <c r="B33" i="66"/>
  <c r="A33" i="66"/>
  <c r="B32" i="66"/>
  <c r="A32" i="66"/>
  <c r="B31" i="66"/>
  <c r="A31" i="66"/>
  <c r="B30" i="66"/>
  <c r="A30" i="66"/>
  <c r="B29" i="66"/>
  <c r="A29" i="66"/>
  <c r="B28" i="66"/>
  <c r="A28" i="66"/>
  <c r="B27" i="66"/>
  <c r="A27" i="66"/>
  <c r="B26" i="66"/>
  <c r="A26" i="66"/>
  <c r="B25" i="66"/>
  <c r="A25" i="66"/>
  <c r="B24" i="66"/>
  <c r="A24" i="66"/>
  <c r="B23" i="66"/>
  <c r="A23" i="66"/>
  <c r="B22" i="66"/>
  <c r="A22" i="66"/>
  <c r="B21" i="66"/>
  <c r="A21" i="66"/>
  <c r="B20" i="66"/>
  <c r="A20" i="66"/>
  <c r="B19" i="66"/>
  <c r="A19" i="66"/>
  <c r="B18" i="66"/>
  <c r="A18" i="66"/>
  <c r="B17" i="66"/>
  <c r="A17" i="66"/>
  <c r="B16" i="66"/>
  <c r="A16" i="66"/>
  <c r="B15" i="66"/>
  <c r="A15" i="66"/>
  <c r="B14" i="66"/>
  <c r="A14" i="66"/>
  <c r="B13" i="66"/>
  <c r="A13" i="66"/>
  <c r="B12" i="66"/>
  <c r="A12" i="66"/>
  <c r="B11" i="66"/>
  <c r="A11" i="66"/>
  <c r="B10" i="66"/>
  <c r="A10" i="66"/>
  <c r="B9" i="66"/>
  <c r="A9" i="66"/>
  <c r="B8" i="66"/>
  <c r="A8" i="66"/>
  <c r="B7" i="66"/>
  <c r="A7" i="66"/>
  <c r="B6" i="66"/>
  <c r="A6" i="66"/>
  <c r="B5" i="66"/>
  <c r="A5" i="66"/>
  <c r="B4" i="66"/>
  <c r="A4" i="66"/>
  <c r="B3" i="66"/>
  <c r="A3" i="66"/>
  <c r="I2" i="66"/>
  <c r="H2" i="66"/>
  <c r="G2" i="66"/>
  <c r="F2" i="66"/>
  <c r="E2" i="66"/>
  <c r="D2" i="66"/>
  <c r="C2" i="66"/>
  <c r="A2" i="66"/>
  <c r="B128" i="26"/>
  <c r="B129" i="26"/>
  <c r="B130" i="26"/>
  <c r="B131" i="26"/>
  <c r="B132" i="26"/>
  <c r="B133" i="26"/>
  <c r="B134" i="26"/>
  <c r="B135" i="26"/>
  <c r="B136" i="26"/>
  <c r="B137" i="26"/>
  <c r="B138" i="26"/>
  <c r="B139" i="26"/>
  <c r="B140" i="26"/>
  <c r="B141" i="26"/>
  <c r="B142" i="26"/>
  <c r="B143" i="26"/>
  <c r="B144" i="26"/>
  <c r="B145" i="26"/>
  <c r="B127" i="26"/>
  <c r="B117" i="26"/>
  <c r="B118" i="26"/>
  <c r="B119" i="26"/>
  <c r="B120" i="26"/>
  <c r="B121" i="26"/>
  <c r="B122" i="26"/>
  <c r="B123" i="26"/>
  <c r="B124" i="26"/>
  <c r="B125" i="26"/>
  <c r="B116" i="26"/>
  <c r="B109" i="26"/>
  <c r="B110" i="26"/>
  <c r="B111" i="26"/>
  <c r="B112" i="26"/>
  <c r="B113" i="26"/>
  <c r="B114" i="26"/>
  <c r="B108" i="26"/>
  <c r="B101" i="26"/>
  <c r="B102" i="26"/>
  <c r="B103" i="26"/>
  <c r="B104" i="26"/>
  <c r="B105" i="26"/>
  <c r="B106" i="26"/>
  <c r="B100" i="26"/>
  <c r="B95" i="26"/>
  <c r="B96" i="26"/>
  <c r="B97" i="26"/>
  <c r="B98" i="26"/>
  <c r="B94" i="26"/>
  <c r="B84" i="26"/>
  <c r="B85" i="26"/>
  <c r="B86" i="26"/>
  <c r="B87" i="26"/>
  <c r="B88" i="26"/>
  <c r="B89" i="26"/>
  <c r="B90" i="26"/>
  <c r="B91" i="26"/>
  <c r="B92" i="26"/>
  <c r="B83" i="26"/>
  <c r="B80" i="26"/>
  <c r="B81" i="26"/>
  <c r="B79" i="26"/>
  <c r="B70" i="26"/>
  <c r="B71" i="26"/>
  <c r="B72" i="26"/>
  <c r="B73" i="26"/>
  <c r="B74" i="26"/>
  <c r="B75" i="26"/>
  <c r="B76" i="26"/>
  <c r="B77" i="26"/>
  <c r="B69" i="26"/>
  <c r="B62" i="26"/>
  <c r="B63" i="26"/>
  <c r="B64" i="26"/>
  <c r="B65" i="26"/>
  <c r="B66" i="26"/>
  <c r="B67" i="26"/>
  <c r="B61" i="26"/>
  <c r="B58" i="26"/>
  <c r="B59" i="26"/>
  <c r="B57" i="26"/>
  <c r="B49" i="26"/>
  <c r="B50" i="26"/>
  <c r="B51" i="26"/>
  <c r="B52" i="26"/>
  <c r="B53" i="26"/>
  <c r="B54" i="26"/>
  <c r="B55" i="26"/>
  <c r="B48" i="26"/>
  <c r="B42" i="26"/>
  <c r="B43" i="26"/>
  <c r="B44" i="26"/>
  <c r="B45" i="26"/>
  <c r="B46" i="26"/>
  <c r="B41" i="26"/>
  <c r="B35" i="26"/>
  <c r="B36" i="26"/>
  <c r="B37" i="26"/>
  <c r="B38" i="26"/>
  <c r="B39" i="26"/>
  <c r="B34" i="26"/>
  <c r="B27" i="26"/>
  <c r="B28" i="26"/>
  <c r="B29" i="26"/>
  <c r="B30" i="26"/>
  <c r="B31" i="26"/>
  <c r="B32" i="26"/>
  <c r="B26" i="26"/>
  <c r="B17" i="26"/>
  <c r="B18" i="26"/>
  <c r="B19" i="26"/>
  <c r="B20" i="26"/>
  <c r="B21" i="26"/>
  <c r="B22" i="26"/>
  <c r="B23" i="26"/>
  <c r="B24" i="26"/>
  <c r="B16" i="26"/>
  <c r="B11" i="26"/>
  <c r="B12" i="26"/>
  <c r="B13" i="26"/>
  <c r="B14" i="26"/>
  <c r="B10" i="26"/>
  <c r="B5" i="26"/>
  <c r="B6" i="26"/>
  <c r="B7" i="26"/>
  <c r="B8" i="26"/>
  <c r="A4" i="26"/>
  <c r="A5" i="26"/>
  <c r="A6" i="26"/>
  <c r="A7" i="26"/>
  <c r="A8" i="26"/>
  <c r="A9" i="26"/>
  <c r="A10" i="26"/>
  <c r="A11" i="26"/>
  <c r="A12" i="26"/>
  <c r="A13" i="26"/>
  <c r="A14" i="26"/>
  <c r="A15" i="26"/>
  <c r="A16" i="26"/>
  <c r="A17" i="26"/>
  <c r="A18" i="26"/>
  <c r="A19" i="26"/>
  <c r="A20" i="26"/>
  <c r="A21" i="26"/>
  <c r="A22" i="26"/>
  <c r="A23" i="26"/>
  <c r="A24" i="26"/>
  <c r="A25" i="26"/>
  <c r="A26" i="26"/>
  <c r="A27" i="26"/>
  <c r="A28" i="26"/>
  <c r="A29" i="26"/>
  <c r="A30" i="26"/>
  <c r="A31" i="26"/>
  <c r="A32" i="26"/>
  <c r="A33" i="26"/>
  <c r="A34" i="26"/>
  <c r="A35" i="26"/>
  <c r="A36" i="26"/>
  <c r="A37" i="26"/>
  <c r="A38" i="26"/>
  <c r="A39" i="26"/>
  <c r="A40" i="26"/>
  <c r="A41" i="26"/>
  <c r="A42" i="26"/>
  <c r="A43" i="26"/>
  <c r="A44" i="26"/>
  <c r="A45" i="26"/>
  <c r="A46" i="26"/>
  <c r="A47" i="26"/>
  <c r="A48" i="26"/>
  <c r="A49" i="26"/>
  <c r="A50" i="26"/>
  <c r="A51" i="26"/>
  <c r="A52" i="26"/>
  <c r="A53" i="26"/>
  <c r="A54" i="26"/>
  <c r="A55" i="26"/>
  <c r="A56" i="26"/>
  <c r="A57" i="26"/>
  <c r="A58" i="26"/>
  <c r="A59" i="26"/>
  <c r="A60" i="26"/>
  <c r="A61" i="26"/>
  <c r="A62" i="26"/>
  <c r="A63" i="26"/>
  <c r="A64" i="26"/>
  <c r="A65" i="26"/>
  <c r="A66" i="26"/>
  <c r="A67" i="26"/>
  <c r="A68" i="26"/>
  <c r="A69" i="26"/>
  <c r="A70" i="26"/>
  <c r="A71" i="26"/>
  <c r="A72" i="26"/>
  <c r="A73" i="26"/>
  <c r="A74" i="26"/>
  <c r="A75" i="26"/>
  <c r="A76" i="26"/>
  <c r="A77" i="26"/>
  <c r="A78" i="26"/>
  <c r="A79" i="26"/>
  <c r="A80" i="26"/>
  <c r="A81" i="26"/>
  <c r="A82" i="26"/>
  <c r="A83" i="26"/>
  <c r="A84" i="26"/>
  <c r="A85" i="26"/>
  <c r="A86" i="26"/>
  <c r="A87" i="26"/>
  <c r="A88" i="26"/>
  <c r="A89" i="26"/>
  <c r="A90" i="26"/>
  <c r="A91" i="26"/>
  <c r="A92" i="26"/>
  <c r="A93" i="26"/>
  <c r="A94" i="26"/>
  <c r="A95" i="26"/>
  <c r="A96" i="26"/>
  <c r="A97" i="26"/>
  <c r="A98" i="26"/>
  <c r="A99" i="26"/>
  <c r="A100" i="26"/>
  <c r="A101" i="26"/>
  <c r="A102" i="26"/>
  <c r="A103" i="26"/>
  <c r="A104" i="26"/>
  <c r="A105" i="26"/>
  <c r="A106" i="26"/>
  <c r="A107" i="26"/>
  <c r="A108" i="26"/>
  <c r="A109" i="26"/>
  <c r="A110" i="26"/>
  <c r="A111" i="26"/>
  <c r="A112" i="26"/>
  <c r="A113" i="26"/>
  <c r="A114" i="26"/>
  <c r="A115" i="26"/>
  <c r="A116" i="26"/>
  <c r="A117" i="26"/>
  <c r="A118" i="26"/>
  <c r="A119" i="26"/>
  <c r="A120" i="26"/>
  <c r="A121" i="26"/>
  <c r="A122" i="26"/>
  <c r="A123" i="26"/>
  <c r="A124" i="26"/>
  <c r="A125" i="26"/>
  <c r="A126" i="26"/>
  <c r="A127" i="26"/>
  <c r="A128" i="26"/>
  <c r="A129" i="26"/>
  <c r="A130" i="26"/>
  <c r="A131" i="26"/>
  <c r="A132" i="26"/>
  <c r="A133" i="26"/>
  <c r="A134" i="26"/>
  <c r="A135" i="26"/>
  <c r="A136" i="26"/>
  <c r="A137" i="26"/>
  <c r="A138" i="26"/>
  <c r="A139" i="26"/>
  <c r="A140" i="26"/>
  <c r="A141" i="26"/>
  <c r="A142" i="26"/>
  <c r="A143" i="26"/>
  <c r="A144" i="26"/>
  <c r="A145" i="26"/>
  <c r="A3" i="26"/>
  <c r="D155" i="26"/>
  <c r="E155" i="26"/>
  <c r="F155" i="26"/>
  <c r="C155" i="26"/>
  <c r="B155" i="26"/>
  <c r="D174" i="26"/>
  <c r="D175" i="26"/>
  <c r="D176" i="26"/>
  <c r="D177" i="26"/>
  <c r="D173" i="26"/>
  <c r="A154" i="26"/>
  <c r="A155" i="26"/>
  <c r="B157" i="26"/>
  <c r="B158" i="26"/>
  <c r="B159" i="26"/>
  <c r="B160" i="26"/>
  <c r="B161" i="26"/>
  <c r="B162" i="26"/>
  <c r="B163" i="26"/>
  <c r="B164" i="26"/>
  <c r="B165" i="26"/>
  <c r="B166" i="26"/>
  <c r="B167" i="26"/>
  <c r="B168" i="26"/>
  <c r="B169" i="26"/>
  <c r="B170" i="26"/>
  <c r="B171" i="26"/>
  <c r="B172" i="26"/>
  <c r="B156" i="26"/>
  <c r="B149" i="26"/>
  <c r="B126" i="26"/>
  <c r="B115" i="26"/>
  <c r="B107" i="26"/>
  <c r="B99" i="26"/>
  <c r="B93" i="26"/>
  <c r="B82" i="26"/>
  <c r="B78" i="26"/>
  <c r="B68" i="26"/>
  <c r="B60" i="26"/>
  <c r="B56" i="26"/>
  <c r="B47" i="26"/>
  <c r="B40" i="26"/>
  <c r="B33" i="26"/>
  <c r="B25" i="26"/>
  <c r="B15" i="26"/>
  <c r="B9" i="26"/>
  <c r="B4" i="26"/>
  <c r="B3" i="26"/>
  <c r="D2" i="26"/>
  <c r="E2" i="26"/>
  <c r="F2" i="26"/>
  <c r="G2" i="26"/>
  <c r="H2" i="26"/>
  <c r="I2" i="26"/>
  <c r="C2" i="26"/>
  <c r="A2" i="26"/>
  <c r="F156" i="82" l="1"/>
  <c r="F173" i="82"/>
  <c r="F175" i="82"/>
  <c r="F162" i="82"/>
  <c r="F172" i="82"/>
  <c r="F177" i="82"/>
  <c r="F174" i="84"/>
  <c r="F161" i="84"/>
  <c r="F171" i="84"/>
  <c r="F176" i="84"/>
  <c r="F156" i="86"/>
  <c r="F173" i="86"/>
  <c r="F175" i="86"/>
  <c r="F162" i="86"/>
  <c r="F172" i="86"/>
  <c r="F177" i="86"/>
  <c r="F174" i="88"/>
  <c r="F161" i="88"/>
  <c r="F171" i="88"/>
  <c r="F176" i="88"/>
  <c r="F156" i="90"/>
  <c r="F173" i="90"/>
  <c r="F175" i="90"/>
  <c r="F162" i="90"/>
  <c r="F172" i="90"/>
  <c r="F177" i="90"/>
  <c r="F174" i="92"/>
  <c r="F161" i="92"/>
  <c r="F171" i="92"/>
  <c r="F176" i="92"/>
  <c r="F156" i="94"/>
  <c r="F173" i="94"/>
  <c r="F175" i="94"/>
  <c r="F162" i="94"/>
  <c r="F172" i="94"/>
  <c r="F177" i="94"/>
  <c r="F173" i="83"/>
  <c r="F156" i="83"/>
  <c r="F162" i="83"/>
  <c r="F175" i="83"/>
  <c r="F177" i="83"/>
  <c r="F172" i="83"/>
  <c r="F161" i="85"/>
  <c r="F174" i="85"/>
  <c r="F176" i="85"/>
  <c r="F171" i="85"/>
  <c r="F173" i="87"/>
  <c r="F156" i="87"/>
  <c r="F162" i="87"/>
  <c r="F175" i="87"/>
  <c r="F177" i="87"/>
  <c r="F172" i="87"/>
  <c r="F161" i="89"/>
  <c r="F174" i="89"/>
  <c r="F176" i="89"/>
  <c r="F171" i="89"/>
  <c r="F173" i="91"/>
  <c r="F156" i="91"/>
  <c r="F162" i="91"/>
  <c r="F175" i="91"/>
  <c r="F177" i="91"/>
  <c r="F172" i="91"/>
  <c r="F161" i="93"/>
  <c r="F174" i="93"/>
  <c r="F176" i="93"/>
  <c r="F171" i="93"/>
  <c r="F173" i="95"/>
  <c r="F156" i="95"/>
  <c r="F175" i="95"/>
  <c r="F162" i="95"/>
  <c r="F177" i="95"/>
  <c r="F172" i="95"/>
  <c r="F174" i="82"/>
  <c r="F161" i="82"/>
  <c r="F171" i="82"/>
  <c r="F176" i="82"/>
  <c r="F156" i="84"/>
  <c r="F173" i="84"/>
  <c r="F175" i="84"/>
  <c r="F162" i="84"/>
  <c r="F172" i="84"/>
  <c r="F177" i="84"/>
  <c r="F174" i="86"/>
  <c r="F161" i="86"/>
  <c r="F171" i="86"/>
  <c r="F176" i="86"/>
  <c r="F156" i="88"/>
  <c r="F173" i="88"/>
  <c r="F175" i="88"/>
  <c r="F162" i="88"/>
  <c r="F172" i="88"/>
  <c r="F177" i="88"/>
  <c r="F174" i="90"/>
  <c r="F161" i="90"/>
  <c r="F171" i="90"/>
  <c r="F176" i="90"/>
  <c r="F156" i="92"/>
  <c r="F173" i="92"/>
  <c r="F175" i="92"/>
  <c r="F162" i="92"/>
  <c r="F172" i="92"/>
  <c r="F177" i="92"/>
  <c r="F174" i="94"/>
  <c r="F161" i="94"/>
  <c r="F171" i="94"/>
  <c r="F176" i="94"/>
  <c r="F161" i="83"/>
  <c r="F174" i="83"/>
  <c r="F176" i="83"/>
  <c r="F171" i="83"/>
  <c r="F173" i="85"/>
  <c r="F156" i="85"/>
  <c r="F162" i="85"/>
  <c r="F175" i="85"/>
  <c r="F177" i="85"/>
  <c r="F172" i="85"/>
  <c r="F161" i="87"/>
  <c r="F174" i="87"/>
  <c r="F176" i="87"/>
  <c r="F171" i="87"/>
  <c r="F173" i="89"/>
  <c r="F156" i="89"/>
  <c r="F162" i="89"/>
  <c r="F175" i="89"/>
  <c r="F177" i="89"/>
  <c r="F172" i="89"/>
  <c r="F161" i="91"/>
  <c r="F174" i="91"/>
  <c r="F176" i="91"/>
  <c r="F171" i="91"/>
  <c r="F173" i="93"/>
  <c r="F156" i="93"/>
  <c r="F162" i="93"/>
  <c r="F175" i="93"/>
  <c r="F177" i="93"/>
  <c r="F172" i="93"/>
  <c r="F161" i="95"/>
  <c r="F174" i="95"/>
  <c r="F176" i="95"/>
  <c r="F171" i="95"/>
  <c r="F173" i="71"/>
  <c r="F156" i="71"/>
  <c r="F175" i="71"/>
  <c r="F162" i="71"/>
  <c r="F177" i="71"/>
  <c r="F172" i="71"/>
  <c r="F161" i="71"/>
  <c r="F174" i="71"/>
  <c r="F176" i="71"/>
  <c r="F171" i="71"/>
  <c r="F174" i="70"/>
  <c r="F161" i="70"/>
  <c r="F171" i="70"/>
  <c r="F176" i="70"/>
  <c r="F177" i="70"/>
  <c r="F172" i="70"/>
  <c r="F173" i="70"/>
  <c r="F156" i="70"/>
  <c r="F175" i="70"/>
  <c r="F162" i="70"/>
  <c r="F161" i="72"/>
  <c r="F174" i="72"/>
  <c r="F176" i="72"/>
  <c r="F171" i="72"/>
  <c r="F173" i="72"/>
  <c r="F156" i="72"/>
  <c r="F175" i="72"/>
  <c r="F162" i="72"/>
  <c r="F177" i="72"/>
  <c r="F172" i="72"/>
  <c r="F175" i="78"/>
  <c r="F162" i="78"/>
  <c r="F156" i="78"/>
  <c r="F173" i="78"/>
  <c r="F172" i="78"/>
  <c r="F177" i="78"/>
  <c r="F174" i="78"/>
  <c r="F161" i="78"/>
  <c r="F176" i="78"/>
  <c r="F171" i="78"/>
  <c r="AK111" i="97"/>
  <c r="F174" i="77"/>
  <c r="F161" i="77"/>
  <c r="F176" i="77"/>
  <c r="F171" i="77"/>
  <c r="F173" i="77"/>
  <c r="F156" i="77"/>
  <c r="F162" i="77"/>
  <c r="F175" i="77"/>
  <c r="F177" i="77"/>
  <c r="F172" i="77"/>
  <c r="F174" i="69"/>
  <c r="F161" i="69"/>
  <c r="F171" i="69"/>
  <c r="F176" i="69"/>
  <c r="F156" i="69"/>
  <c r="F173" i="69"/>
  <c r="F162" i="69"/>
  <c r="F175" i="69"/>
  <c r="F177" i="69"/>
  <c r="F172" i="69"/>
  <c r="F175" i="68"/>
  <c r="F162" i="68"/>
  <c r="F172" i="68"/>
  <c r="F177" i="68"/>
  <c r="F156" i="68"/>
  <c r="F173" i="68"/>
  <c r="F174" i="68"/>
  <c r="F161" i="68"/>
  <c r="F176" i="68"/>
  <c r="F171" i="68"/>
  <c r="F174" i="67"/>
  <c r="F161" i="67"/>
  <c r="F171" i="67"/>
  <c r="F176" i="67"/>
  <c r="F156" i="67"/>
  <c r="F173" i="67"/>
  <c r="F162" i="67"/>
  <c r="F175" i="67"/>
  <c r="F177" i="67"/>
  <c r="F172" i="67"/>
  <c r="F174" i="66"/>
  <c r="F161" i="66"/>
  <c r="F176" i="66"/>
  <c r="F171" i="66"/>
  <c r="F156" i="66"/>
  <c r="F173" i="66"/>
  <c r="F175" i="66"/>
  <c r="F162" i="66"/>
  <c r="F172" i="66"/>
  <c r="F177" i="66"/>
  <c r="F156" i="81"/>
  <c r="F173" i="81"/>
  <c r="F175" i="81"/>
  <c r="F162" i="81"/>
  <c r="F172" i="81"/>
  <c r="F177" i="81"/>
  <c r="F174" i="81"/>
  <c r="F161" i="81"/>
  <c r="F176" i="81"/>
  <c r="F171" i="81"/>
  <c r="F173" i="80"/>
  <c r="F156" i="80"/>
  <c r="F177" i="80"/>
  <c r="F172" i="80"/>
  <c r="F174" i="80"/>
  <c r="F161" i="80"/>
  <c r="F176" i="80"/>
  <c r="F171" i="80"/>
  <c r="F162" i="80"/>
  <c r="F175" i="80"/>
  <c r="F174" i="79"/>
  <c r="F161" i="79"/>
  <c r="F176" i="79"/>
  <c r="F171" i="79"/>
  <c r="F156" i="79"/>
  <c r="F173" i="79"/>
  <c r="F175" i="79"/>
  <c r="F162" i="79"/>
  <c r="F172" i="79"/>
  <c r="F177" i="79"/>
  <c r="F173" i="76"/>
  <c r="F156" i="76"/>
  <c r="F162" i="76"/>
  <c r="F175" i="76"/>
  <c r="F172" i="76"/>
  <c r="F177" i="76"/>
  <c r="F174" i="76"/>
  <c r="F161" i="76"/>
  <c r="F176" i="76"/>
  <c r="F171" i="76"/>
  <c r="F174" i="75"/>
  <c r="F161" i="75"/>
  <c r="F176" i="75"/>
  <c r="F171" i="75"/>
  <c r="F156" i="75"/>
  <c r="F173" i="75"/>
  <c r="F175" i="75"/>
  <c r="F162" i="75"/>
  <c r="F172" i="75"/>
  <c r="F177" i="75"/>
  <c r="F173" i="74"/>
  <c r="F156" i="74"/>
  <c r="F174" i="74"/>
  <c r="F161" i="74"/>
  <c r="F176" i="74"/>
  <c r="F171" i="74"/>
  <c r="F162" i="74"/>
  <c r="F175" i="74"/>
  <c r="F177" i="74"/>
  <c r="F172" i="74"/>
  <c r="F173" i="73"/>
  <c r="F156" i="73"/>
  <c r="F175" i="73"/>
  <c r="F162" i="73"/>
  <c r="F177" i="73"/>
  <c r="F172" i="73"/>
  <c r="F174" i="73"/>
  <c r="F161" i="73"/>
  <c r="F171" i="73"/>
  <c r="F176" i="73"/>
  <c r="AK121" i="97"/>
  <c r="AJ62" i="97"/>
  <c r="E75" i="98" s="1"/>
  <c r="E87" i="98"/>
  <c r="E79" i="98"/>
  <c r="E36" i="98"/>
  <c r="N17" i="100"/>
  <c r="AJ97" i="97"/>
  <c r="E115" i="98" s="1"/>
  <c r="AK33" i="97"/>
  <c r="E118" i="98"/>
  <c r="E43" i="98"/>
  <c r="E50" i="98"/>
  <c r="AK40" i="97"/>
  <c r="AK65" i="97"/>
  <c r="AK64" i="97"/>
  <c r="AK49" i="97"/>
  <c r="AK114" i="97"/>
  <c r="AK81" i="97"/>
  <c r="AK17" i="97"/>
  <c r="AK16" i="97"/>
  <c r="AK55" i="97"/>
  <c r="AJ109" i="97"/>
  <c r="AK60" i="97"/>
  <c r="N13" i="100" s="1"/>
  <c r="AK71" i="97"/>
  <c r="AK35" i="97"/>
  <c r="AK18" i="97"/>
  <c r="AK104" i="97"/>
  <c r="AJ89" i="97"/>
  <c r="E106" i="98" s="1"/>
  <c r="AK57" i="97"/>
  <c r="AK25" i="97"/>
  <c r="AK92" i="97"/>
  <c r="AK48" i="97"/>
  <c r="AK8" i="97"/>
  <c r="AK51" i="97"/>
  <c r="AK75" i="97"/>
  <c r="AK23" i="97"/>
  <c r="AK99" i="97"/>
  <c r="AK34" i="97"/>
  <c r="AK79" i="97"/>
  <c r="AK39" i="97"/>
  <c r="AK115" i="97"/>
  <c r="AK82" i="97"/>
  <c r="AK50" i="97"/>
  <c r="AK122" i="97"/>
  <c r="AK106" i="97"/>
  <c r="AK73" i="97"/>
  <c r="AK41" i="97"/>
  <c r="AK9" i="97"/>
  <c r="AK28" i="97"/>
  <c r="AK15" i="97"/>
  <c r="AK66" i="97"/>
  <c r="AJ124" i="97"/>
  <c r="E144" i="98" s="1"/>
  <c r="AK31" i="97"/>
  <c r="AN63" i="96"/>
  <c r="D76" i="98" s="1"/>
  <c r="AJ63" i="96"/>
  <c r="AJ2" i="96"/>
  <c r="AN2" i="96"/>
  <c r="AN30" i="96"/>
  <c r="D38" i="98" s="1"/>
  <c r="AJ30" i="96"/>
  <c r="AN46" i="96"/>
  <c r="D57" i="98" s="1"/>
  <c r="AJ46" i="96"/>
  <c r="AN112" i="96"/>
  <c r="D132" i="98" s="1"/>
  <c r="AJ112" i="96"/>
  <c r="AN120" i="96"/>
  <c r="D140" i="98" s="1"/>
  <c r="AJ120" i="96"/>
  <c r="AK117" i="97"/>
  <c r="AK101" i="97"/>
  <c r="AJ84" i="97"/>
  <c r="E101" i="98" s="1"/>
  <c r="AJ95" i="97"/>
  <c r="E113" i="98" s="1"/>
  <c r="AJ36" i="97"/>
  <c r="E45" i="98" s="1"/>
  <c r="AJ7" i="97"/>
  <c r="AJ123" i="97"/>
  <c r="E143" i="98" s="1"/>
  <c r="AJ107" i="97"/>
  <c r="E126" i="98" s="1"/>
  <c r="AJ90" i="97"/>
  <c r="AJ74" i="97"/>
  <c r="E89" i="98" s="1"/>
  <c r="AJ58" i="97"/>
  <c r="AJ42" i="97"/>
  <c r="E52" i="98" s="1"/>
  <c r="AJ26" i="97"/>
  <c r="E33" i="98" s="1"/>
  <c r="AJ10" i="97"/>
  <c r="E15" i="98" s="1"/>
  <c r="AN72" i="96"/>
  <c r="AJ72" i="96"/>
  <c r="AN110" i="96"/>
  <c r="D130" i="98" s="1"/>
  <c r="AJ110" i="96"/>
  <c r="AJ126" i="97"/>
  <c r="E146" i="98" s="1"/>
  <c r="AJ118" i="97"/>
  <c r="E138" i="98" s="1"/>
  <c r="AJ102" i="97"/>
  <c r="E121" i="98" s="1"/>
  <c r="AK93" i="97"/>
  <c r="AJ85" i="97"/>
  <c r="E102" i="98" s="1"/>
  <c r="AJ77" i="97"/>
  <c r="E92" i="98" s="1"/>
  <c r="AJ69" i="97"/>
  <c r="E83" i="98" s="1"/>
  <c r="AJ61" i="97"/>
  <c r="E74" i="98" s="1"/>
  <c r="AJ53" i="97"/>
  <c r="AJ45" i="97"/>
  <c r="E56" i="98" s="1"/>
  <c r="AJ37" i="97"/>
  <c r="E46" i="98" s="1"/>
  <c r="AJ29" i="97"/>
  <c r="E37" i="98" s="1"/>
  <c r="AJ21" i="97"/>
  <c r="AJ13" i="97"/>
  <c r="E19" i="98" s="1"/>
  <c r="AK125" i="97"/>
  <c r="AK113" i="97"/>
  <c r="AK105" i="97"/>
  <c r="AK96" i="97"/>
  <c r="AJ88" i="97"/>
  <c r="E105" i="98" s="1"/>
  <c r="AJ76" i="97"/>
  <c r="E91" i="98" s="1"/>
  <c r="AJ68" i="97"/>
  <c r="E82" i="98" s="1"/>
  <c r="AJ56" i="97"/>
  <c r="E68" i="98" s="1"/>
  <c r="AJ44" i="97"/>
  <c r="E55" i="98" s="1"/>
  <c r="AJ32" i="97"/>
  <c r="E40" i="98" s="1"/>
  <c r="AJ24" i="97"/>
  <c r="E31" i="98" s="1"/>
  <c r="AJ12" i="97"/>
  <c r="AK116" i="97"/>
  <c r="AJ100" i="97"/>
  <c r="E119" i="98" s="1"/>
  <c r="AJ83" i="97"/>
  <c r="AJ59" i="97"/>
  <c r="E72" i="98" s="1"/>
  <c r="AJ47" i="97"/>
  <c r="E58" i="98" s="1"/>
  <c r="AJ27" i="97"/>
  <c r="E34" i="98" s="1"/>
  <c r="AJ11" i="97"/>
  <c r="E16" i="98" s="1"/>
  <c r="AJ80" i="97"/>
  <c r="AJ52" i="97"/>
  <c r="E63" i="98" s="1"/>
  <c r="AJ20" i="97"/>
  <c r="E26" i="98" s="1"/>
  <c r="AJ87" i="97"/>
  <c r="E104" i="98" s="1"/>
  <c r="AJ127" i="97"/>
  <c r="E147" i="98" s="1"/>
  <c r="AJ119" i="97"/>
  <c r="E139" i="98" s="1"/>
  <c r="AJ103" i="97"/>
  <c r="E122" i="98" s="1"/>
  <c r="AJ94" i="97"/>
  <c r="E112" i="98" s="1"/>
  <c r="AJ86" i="97"/>
  <c r="E103" i="98" s="1"/>
  <c r="AJ78" i="97"/>
  <c r="E93" i="98" s="1"/>
  <c r="AJ70" i="97"/>
  <c r="E84" i="98" s="1"/>
  <c r="AJ54" i="97"/>
  <c r="E66" i="98" s="1"/>
  <c r="AJ38" i="97"/>
  <c r="E47" i="98" s="1"/>
  <c r="AJ22" i="97"/>
  <c r="E29" i="98" s="1"/>
  <c r="AJ14" i="97"/>
  <c r="E20" i="98" s="1"/>
  <c r="AK108" i="97"/>
  <c r="AJ91" i="97"/>
  <c r="E109" i="98" s="1"/>
  <c r="AJ67" i="97"/>
  <c r="E81" i="98" s="1"/>
  <c r="AJ43" i="97"/>
  <c r="AJ19" i="97"/>
  <c r="E25" i="98" s="1"/>
  <c r="AK3" i="97"/>
  <c r="AJ3" i="97"/>
  <c r="AK5" i="97"/>
  <c r="AJ5" i="97"/>
  <c r="E9" i="98" s="1"/>
  <c r="AK4" i="97"/>
  <c r="AJ4" i="97"/>
  <c r="E8" i="98" s="1"/>
  <c r="AJ6" i="97"/>
  <c r="E10" i="98" s="1"/>
  <c r="AK6" i="97"/>
  <c r="AG130" i="96"/>
  <c r="AK128" i="96"/>
  <c r="AI7" i="96"/>
  <c r="AI11" i="96"/>
  <c r="AI15" i="96"/>
  <c r="AI19" i="96"/>
  <c r="AI23" i="96"/>
  <c r="AI27" i="96"/>
  <c r="AI35" i="96"/>
  <c r="AI39" i="96"/>
  <c r="AI69" i="96"/>
  <c r="AI112" i="96"/>
  <c r="AI120" i="96"/>
  <c r="AI104" i="96"/>
  <c r="AI102" i="96"/>
  <c r="AI71" i="96"/>
  <c r="AI61" i="96"/>
  <c r="AI43" i="96"/>
  <c r="AI47" i="96"/>
  <c r="AI51" i="96"/>
  <c r="AI95" i="96"/>
  <c r="AI87" i="96"/>
  <c r="AI31" i="96"/>
  <c r="AI3" i="96"/>
  <c r="AI5" i="96"/>
  <c r="AI13" i="96"/>
  <c r="AI25" i="96"/>
  <c r="AI33" i="96"/>
  <c r="AI45" i="96"/>
  <c r="AI57" i="96"/>
  <c r="AI81" i="96"/>
  <c r="AI97" i="96"/>
  <c r="AI114" i="96"/>
  <c r="AI108" i="96"/>
  <c r="AI6" i="96"/>
  <c r="AM6" i="96" s="1"/>
  <c r="AI10" i="96"/>
  <c r="AM10" i="96" s="1"/>
  <c r="AI14" i="96"/>
  <c r="AM14" i="96" s="1"/>
  <c r="AI18" i="96"/>
  <c r="AM18" i="96" s="1"/>
  <c r="AI22" i="96"/>
  <c r="AM22" i="96" s="1"/>
  <c r="AI26" i="96"/>
  <c r="AM26" i="96" s="1"/>
  <c r="AI30" i="96"/>
  <c r="AM30" i="96" s="1"/>
  <c r="AI34" i="96"/>
  <c r="AM34" i="96" s="1"/>
  <c r="AI38" i="96"/>
  <c r="AM38" i="96" s="1"/>
  <c r="AI42" i="96"/>
  <c r="AM42" i="96" s="1"/>
  <c r="AI46" i="96"/>
  <c r="AM46" i="96" s="1"/>
  <c r="AI50" i="96"/>
  <c r="AM50" i="96" s="1"/>
  <c r="AI54" i="96"/>
  <c r="AM54" i="96" s="1"/>
  <c r="AI58" i="96"/>
  <c r="AM58" i="96" s="1"/>
  <c r="AI62" i="96"/>
  <c r="AI70" i="96"/>
  <c r="AI74" i="96"/>
  <c r="AI78" i="96"/>
  <c r="AI86" i="96"/>
  <c r="AI90" i="96"/>
  <c r="AI94" i="96"/>
  <c r="AI103" i="96"/>
  <c r="AI107" i="96"/>
  <c r="AI111" i="96"/>
  <c r="AI119" i="96"/>
  <c r="AI123" i="96"/>
  <c r="AI127" i="96"/>
  <c r="AI73" i="96"/>
  <c r="AI89" i="96"/>
  <c r="AI106" i="96"/>
  <c r="AI118" i="96"/>
  <c r="AI122" i="96"/>
  <c r="AI67" i="96"/>
  <c r="AI83" i="96"/>
  <c r="AI100" i="96"/>
  <c r="AI116" i="96"/>
  <c r="I128" i="96"/>
  <c r="Q129" i="96"/>
  <c r="U128" i="96"/>
  <c r="U130" i="96" s="1"/>
  <c r="V128" i="96"/>
  <c r="Y128" i="96"/>
  <c r="AC129" i="96"/>
  <c r="AC130" i="96" s="1"/>
  <c r="AI9" i="96"/>
  <c r="AI17" i="96"/>
  <c r="AI21" i="96"/>
  <c r="AI29" i="96"/>
  <c r="AI37" i="96"/>
  <c r="AI41" i="96"/>
  <c r="AI49" i="96"/>
  <c r="AI53" i="96"/>
  <c r="AI65" i="96"/>
  <c r="AI77" i="96"/>
  <c r="AI93" i="96"/>
  <c r="AI110" i="96"/>
  <c r="AI126" i="96"/>
  <c r="E128" i="96"/>
  <c r="E130" i="96" s="1"/>
  <c r="AI75" i="96"/>
  <c r="AI91" i="96"/>
  <c r="AI124" i="96"/>
  <c r="I129" i="96"/>
  <c r="M129" i="96"/>
  <c r="M130" i="96" s="1"/>
  <c r="Y129" i="96"/>
  <c r="AI12" i="96"/>
  <c r="AI20" i="96"/>
  <c r="AI36" i="96"/>
  <c r="AI52" i="96"/>
  <c r="AI64" i="96"/>
  <c r="AI76" i="96"/>
  <c r="AI88" i="96"/>
  <c r="AI96" i="96"/>
  <c r="AI109" i="96"/>
  <c r="AI125" i="96"/>
  <c r="Q128" i="96"/>
  <c r="AI4" i="96"/>
  <c r="AI28" i="96"/>
  <c r="AI44" i="96"/>
  <c r="AI60" i="96"/>
  <c r="AI72" i="96"/>
  <c r="AI80" i="96"/>
  <c r="AI92" i="96"/>
  <c r="AI105" i="96"/>
  <c r="AI113" i="96"/>
  <c r="AI121" i="96"/>
  <c r="AI16" i="96"/>
  <c r="AI24" i="96"/>
  <c r="AI32" i="96"/>
  <c r="AI40" i="96"/>
  <c r="AI48" i="96"/>
  <c r="AI56" i="96"/>
  <c r="AI68" i="96"/>
  <c r="AI84" i="96"/>
  <c r="AI101" i="96"/>
  <c r="AI117" i="96"/>
  <c r="AI8" i="96"/>
  <c r="AH4" i="96"/>
  <c r="AH8" i="96"/>
  <c r="AH12" i="96"/>
  <c r="AH16" i="96"/>
  <c r="AH20" i="96"/>
  <c r="AH24" i="96"/>
  <c r="AH28" i="96"/>
  <c r="AH32" i="96"/>
  <c r="AJ32" i="96" s="1"/>
  <c r="AN32" i="96" s="1"/>
  <c r="AH36" i="96"/>
  <c r="AH40" i="96"/>
  <c r="AH44" i="96"/>
  <c r="AH48" i="96"/>
  <c r="AH52" i="96"/>
  <c r="AH56" i="96"/>
  <c r="AH82" i="96"/>
  <c r="AJ82" i="96" s="1"/>
  <c r="AN82" i="96" s="1"/>
  <c r="D98" i="98" s="1"/>
  <c r="AH99" i="96"/>
  <c r="AJ99" i="96" s="1"/>
  <c r="AN99" i="96" s="1"/>
  <c r="AH115" i="96"/>
  <c r="AJ115" i="96" s="1"/>
  <c r="AN115" i="96" s="1"/>
  <c r="AH3" i="96"/>
  <c r="AH7" i="96"/>
  <c r="AH11" i="96"/>
  <c r="AH15" i="96"/>
  <c r="AJ15" i="96" s="1"/>
  <c r="AN15" i="96" s="1"/>
  <c r="AH19" i="96"/>
  <c r="AH23" i="96"/>
  <c r="AH27" i="96"/>
  <c r="AH31" i="96"/>
  <c r="AH35" i="96"/>
  <c r="AH39" i="96"/>
  <c r="AH43" i="96"/>
  <c r="AH47" i="96"/>
  <c r="AH51" i="96"/>
  <c r="AH55" i="96"/>
  <c r="AJ55" i="96" s="1"/>
  <c r="AN55" i="96" s="1"/>
  <c r="AH70" i="96"/>
  <c r="AH86" i="96"/>
  <c r="AJ86" i="96" s="1"/>
  <c r="AN86" i="96" s="1"/>
  <c r="AH103" i="96"/>
  <c r="AH119" i="96"/>
  <c r="AJ119" i="96" s="1"/>
  <c r="AN119" i="96" s="1"/>
  <c r="D139" i="98" s="1"/>
  <c r="AI129" i="96"/>
  <c r="B129" i="96"/>
  <c r="AH128" i="96"/>
  <c r="B128" i="96"/>
  <c r="AH2" i="96"/>
  <c r="J128" i="96"/>
  <c r="N128" i="96"/>
  <c r="Z128" i="96"/>
  <c r="AD128" i="96"/>
  <c r="AI2" i="96"/>
  <c r="AH74" i="96"/>
  <c r="AH90" i="96"/>
  <c r="AH107" i="96"/>
  <c r="AH123" i="96"/>
  <c r="AH66" i="96"/>
  <c r="AJ66" i="96" s="1"/>
  <c r="AN66" i="96" s="1"/>
  <c r="C129" i="96"/>
  <c r="C128" i="96"/>
  <c r="G129" i="96"/>
  <c r="G128" i="96"/>
  <c r="K129" i="96"/>
  <c r="K128" i="96"/>
  <c r="O129" i="96"/>
  <c r="O128" i="96"/>
  <c r="S129" i="96"/>
  <c r="S128" i="96"/>
  <c r="W129" i="96"/>
  <c r="W128" i="96"/>
  <c r="AA129" i="96"/>
  <c r="AA128" i="96"/>
  <c r="AE129" i="96"/>
  <c r="AE128" i="96"/>
  <c r="AH5" i="96"/>
  <c r="AH9" i="96"/>
  <c r="AH13" i="96"/>
  <c r="AH17" i="96"/>
  <c r="AJ17" i="96" s="1"/>
  <c r="AN17" i="96" s="1"/>
  <c r="D23" i="98" s="1"/>
  <c r="AH21" i="96"/>
  <c r="AJ21" i="96" s="1"/>
  <c r="AN21" i="96" s="1"/>
  <c r="AH25" i="96"/>
  <c r="AH29" i="96"/>
  <c r="AH33" i="96"/>
  <c r="AH37" i="96"/>
  <c r="AH41" i="96"/>
  <c r="AH45" i="96"/>
  <c r="AH49" i="96"/>
  <c r="AH53" i="96"/>
  <c r="AH57" i="96"/>
  <c r="AH62" i="96"/>
  <c r="AJ62" i="96" s="1"/>
  <c r="AN62" i="96" s="1"/>
  <c r="D75" i="98" s="1"/>
  <c r="AH78" i="96"/>
  <c r="AH94" i="96"/>
  <c r="AJ94" i="96" s="1"/>
  <c r="AN94" i="96" s="1"/>
  <c r="AH111" i="96"/>
  <c r="AH127" i="96"/>
  <c r="D129" i="96"/>
  <c r="D128" i="96"/>
  <c r="H129" i="96"/>
  <c r="H128" i="96"/>
  <c r="L129" i="96"/>
  <c r="L128" i="96"/>
  <c r="P129" i="96"/>
  <c r="P128" i="96"/>
  <c r="T129" i="96"/>
  <c r="T128" i="96"/>
  <c r="X129" i="96"/>
  <c r="X128" i="96"/>
  <c r="AB129" i="96"/>
  <c r="AB128" i="96"/>
  <c r="AF129" i="96"/>
  <c r="AF128" i="96"/>
  <c r="AH61" i="96"/>
  <c r="AH65" i="96"/>
  <c r="AH69" i="96"/>
  <c r="AH73" i="96"/>
  <c r="AH77" i="96"/>
  <c r="AH81" i="96"/>
  <c r="AJ81" i="96" s="1"/>
  <c r="AN81" i="96" s="1"/>
  <c r="AH85" i="96"/>
  <c r="AJ85" i="96" s="1"/>
  <c r="AN85" i="96" s="1"/>
  <c r="AH89" i="96"/>
  <c r="AH93" i="96"/>
  <c r="AH97" i="96"/>
  <c r="AH102" i="96"/>
  <c r="AH106" i="96"/>
  <c r="AH110" i="96"/>
  <c r="AH114" i="96"/>
  <c r="AH118" i="96"/>
  <c r="AH122" i="96"/>
  <c r="AH126" i="96"/>
  <c r="AH60" i="96"/>
  <c r="AJ60" i="96" s="1"/>
  <c r="AN60" i="96" s="1"/>
  <c r="AH64" i="96"/>
  <c r="AH68" i="96"/>
  <c r="AH72" i="96"/>
  <c r="AH76" i="96"/>
  <c r="AH80" i="96"/>
  <c r="AH84" i="96"/>
  <c r="AH88" i="96"/>
  <c r="AH92" i="96"/>
  <c r="AH96" i="96"/>
  <c r="AH101" i="96"/>
  <c r="AH105" i="96"/>
  <c r="AH109" i="96"/>
  <c r="AH113" i="96"/>
  <c r="AH117" i="96"/>
  <c r="AH121" i="96"/>
  <c r="AH125" i="96"/>
  <c r="F129" i="96"/>
  <c r="F130" i="96" s="1"/>
  <c r="J129" i="96"/>
  <c r="N129" i="96"/>
  <c r="R129" i="96"/>
  <c r="V129" i="96"/>
  <c r="Z129" i="96"/>
  <c r="AD129" i="96"/>
  <c r="AI59" i="96"/>
  <c r="AH59" i="96"/>
  <c r="AH63" i="96"/>
  <c r="AH67" i="96"/>
  <c r="AH71" i="96"/>
  <c r="AH75" i="96"/>
  <c r="AH79" i="96"/>
  <c r="AH83" i="96"/>
  <c r="AH87" i="96"/>
  <c r="AH91" i="96"/>
  <c r="AH95" i="96"/>
  <c r="AJ95" i="96" s="1"/>
  <c r="AN95" i="96" s="1"/>
  <c r="AH100" i="96"/>
  <c r="AH104" i="96"/>
  <c r="AH108" i="96"/>
  <c r="AH112" i="96"/>
  <c r="AH116" i="96"/>
  <c r="AH120" i="96"/>
  <c r="AH124" i="96"/>
  <c r="R128" i="96"/>
  <c r="AL110" i="63"/>
  <c r="AL111" i="63"/>
  <c r="AL112" i="63"/>
  <c r="AL113" i="63"/>
  <c r="AL114" i="63"/>
  <c r="AL115" i="63"/>
  <c r="AL116" i="63"/>
  <c r="AL117" i="63"/>
  <c r="AL118" i="63"/>
  <c r="AL119" i="63"/>
  <c r="AL120" i="63"/>
  <c r="AL121" i="63"/>
  <c r="AL122" i="63"/>
  <c r="AL123" i="63"/>
  <c r="AL124" i="63"/>
  <c r="AL125" i="63"/>
  <c r="AL126" i="63"/>
  <c r="AL127" i="63"/>
  <c r="AL109" i="63"/>
  <c r="AL100" i="63"/>
  <c r="AL101" i="63"/>
  <c r="AL102" i="63"/>
  <c r="AL103" i="63"/>
  <c r="AL104" i="63"/>
  <c r="AL105" i="63"/>
  <c r="AL106" i="63"/>
  <c r="AL107" i="63"/>
  <c r="AL108" i="63"/>
  <c r="AL99" i="63"/>
  <c r="AL91" i="63"/>
  <c r="AL92" i="63"/>
  <c r="AL93" i="63"/>
  <c r="AL94" i="63"/>
  <c r="AL95" i="63"/>
  <c r="AL96" i="63"/>
  <c r="AL97" i="63"/>
  <c r="AL90" i="63"/>
  <c r="AL84" i="63"/>
  <c r="AL85" i="63"/>
  <c r="AL86" i="63"/>
  <c r="AL87" i="63"/>
  <c r="AL88" i="63"/>
  <c r="AL89" i="63"/>
  <c r="AL83" i="63"/>
  <c r="AL81" i="63"/>
  <c r="AL82" i="63"/>
  <c r="AL80" i="63"/>
  <c r="AL73" i="63"/>
  <c r="AL74" i="63"/>
  <c r="AL75" i="63"/>
  <c r="AL76" i="63"/>
  <c r="AL77" i="63"/>
  <c r="AL78" i="63"/>
  <c r="AL79" i="63"/>
  <c r="AL72" i="63"/>
  <c r="AL66" i="63"/>
  <c r="AL67" i="63"/>
  <c r="AL68" i="63"/>
  <c r="AL69" i="63"/>
  <c r="AL70" i="63"/>
  <c r="AL71" i="63"/>
  <c r="AL65" i="63"/>
  <c r="AL59" i="63"/>
  <c r="AL60" i="63"/>
  <c r="AL61" i="63"/>
  <c r="AL62" i="63"/>
  <c r="AL63" i="63"/>
  <c r="AL64" i="63"/>
  <c r="AL58" i="63"/>
  <c r="AL54" i="63"/>
  <c r="AL55" i="63"/>
  <c r="AL56" i="63"/>
  <c r="AL57" i="63"/>
  <c r="AL53" i="63"/>
  <c r="AL44" i="63"/>
  <c r="AL45" i="63"/>
  <c r="AL46" i="63"/>
  <c r="AL47" i="63"/>
  <c r="AL48" i="63"/>
  <c r="AL49" i="63"/>
  <c r="AL50" i="63"/>
  <c r="AL51" i="63"/>
  <c r="AL52" i="63"/>
  <c r="AL43" i="63"/>
  <c r="AL41" i="63"/>
  <c r="AL42" i="63"/>
  <c r="AL40" i="63"/>
  <c r="AL35" i="63"/>
  <c r="AL36" i="63"/>
  <c r="AL37" i="63"/>
  <c r="AL38" i="63"/>
  <c r="AL39" i="63"/>
  <c r="AL34" i="63"/>
  <c r="AL29" i="63"/>
  <c r="AL30" i="63"/>
  <c r="AL31" i="63"/>
  <c r="AL32" i="63"/>
  <c r="AL33" i="63"/>
  <c r="AL28" i="63"/>
  <c r="AL22" i="63"/>
  <c r="AL23" i="63"/>
  <c r="AL24" i="63"/>
  <c r="AL25" i="63"/>
  <c r="AL26" i="63"/>
  <c r="AL27" i="63"/>
  <c r="AL21" i="63"/>
  <c r="AL13" i="63"/>
  <c r="AL14" i="63"/>
  <c r="AL15" i="63"/>
  <c r="AL16" i="63"/>
  <c r="AL17" i="63"/>
  <c r="AL18" i="63"/>
  <c r="AL19" i="63"/>
  <c r="AL20" i="63"/>
  <c r="AL12" i="63"/>
  <c r="AL8" i="63"/>
  <c r="AL9" i="63"/>
  <c r="AL10" i="63"/>
  <c r="AL11" i="63"/>
  <c r="AL7" i="63"/>
  <c r="AL3" i="63"/>
  <c r="AL4" i="63"/>
  <c r="AL5" i="63"/>
  <c r="AL6" i="63"/>
  <c r="AL2" i="63"/>
  <c r="B2" i="63"/>
  <c r="AK127" i="63"/>
  <c r="AK126" i="63"/>
  <c r="AK125" i="63"/>
  <c r="AK124" i="63"/>
  <c r="AK123" i="63"/>
  <c r="AK122" i="63"/>
  <c r="AK121" i="63"/>
  <c r="AK120" i="63"/>
  <c r="AK119" i="63"/>
  <c r="AK118" i="63"/>
  <c r="AK117" i="63"/>
  <c r="AK116" i="63"/>
  <c r="AK115" i="63"/>
  <c r="AK114" i="63"/>
  <c r="AK113" i="63"/>
  <c r="AK112" i="63"/>
  <c r="AK111" i="63"/>
  <c r="AK110" i="63"/>
  <c r="AK109" i="63"/>
  <c r="AK108" i="63"/>
  <c r="AK107" i="63"/>
  <c r="AK106" i="63"/>
  <c r="AK105" i="63"/>
  <c r="AK104" i="63"/>
  <c r="AK103" i="63"/>
  <c r="AK102" i="63"/>
  <c r="AK101" i="63"/>
  <c r="AK100" i="63"/>
  <c r="AK99" i="63"/>
  <c r="AK97" i="63"/>
  <c r="AK96" i="63"/>
  <c r="AK95" i="63"/>
  <c r="AK94" i="63"/>
  <c r="AK93" i="63"/>
  <c r="AK92" i="63"/>
  <c r="AK91" i="63"/>
  <c r="AK90" i="63"/>
  <c r="AK89" i="63"/>
  <c r="AK88" i="63"/>
  <c r="AK87" i="63"/>
  <c r="AK86" i="63"/>
  <c r="AK85" i="63"/>
  <c r="AK84" i="63"/>
  <c r="AK83" i="63"/>
  <c r="AK82" i="63"/>
  <c r="AK81" i="63"/>
  <c r="AK80" i="63"/>
  <c r="AK79" i="63"/>
  <c r="AK78" i="63"/>
  <c r="AK77" i="63"/>
  <c r="AK76" i="63"/>
  <c r="AK75" i="63"/>
  <c r="AK74" i="63"/>
  <c r="AK73" i="63"/>
  <c r="AK72" i="63"/>
  <c r="AK71" i="63"/>
  <c r="AK70" i="63"/>
  <c r="AK69" i="63"/>
  <c r="AK68" i="63"/>
  <c r="AK67" i="63"/>
  <c r="AK66" i="63"/>
  <c r="AK65" i="63"/>
  <c r="AK64" i="63"/>
  <c r="AK63" i="63"/>
  <c r="AK62" i="63"/>
  <c r="AK61" i="63"/>
  <c r="AK60" i="63"/>
  <c r="AK59" i="63"/>
  <c r="AK58" i="63"/>
  <c r="AK57" i="63"/>
  <c r="AK56" i="63"/>
  <c r="AK55" i="63"/>
  <c r="AK54" i="63"/>
  <c r="AK53" i="63"/>
  <c r="AK52" i="63"/>
  <c r="AK51" i="63"/>
  <c r="AK50" i="63"/>
  <c r="AK49" i="63"/>
  <c r="AK48" i="63"/>
  <c r="AK47" i="63"/>
  <c r="AK46" i="63"/>
  <c r="AK45" i="63"/>
  <c r="AK44" i="63"/>
  <c r="AK43" i="63"/>
  <c r="AK42" i="63"/>
  <c r="AK41" i="63"/>
  <c r="AK40" i="63"/>
  <c r="AK39" i="63"/>
  <c r="AK38" i="63"/>
  <c r="AK37" i="63"/>
  <c r="AK36" i="63"/>
  <c r="AK35" i="63"/>
  <c r="AK34" i="63"/>
  <c r="AK33" i="63"/>
  <c r="AK32" i="63"/>
  <c r="AK31" i="63"/>
  <c r="AK30" i="63"/>
  <c r="AK29" i="63"/>
  <c r="AK28" i="63"/>
  <c r="AK27" i="63"/>
  <c r="AK26" i="63"/>
  <c r="AK25" i="63"/>
  <c r="AK24" i="63"/>
  <c r="AK23" i="63"/>
  <c r="AK22" i="63"/>
  <c r="AK21" i="63"/>
  <c r="AK20" i="63"/>
  <c r="AK19" i="63"/>
  <c r="AK18" i="63"/>
  <c r="AK17" i="63"/>
  <c r="AK16" i="63"/>
  <c r="AK15" i="63"/>
  <c r="AK14" i="63"/>
  <c r="AK13" i="63"/>
  <c r="AK12" i="63"/>
  <c r="AK11" i="63"/>
  <c r="AK10" i="63"/>
  <c r="AK9" i="63"/>
  <c r="AK8" i="63"/>
  <c r="AK7" i="63"/>
  <c r="AK6" i="63"/>
  <c r="AK5" i="63"/>
  <c r="AK4" i="63"/>
  <c r="AK3" i="63"/>
  <c r="AK2" i="63"/>
  <c r="D6" i="98" l="1"/>
  <c r="AJ111" i="96"/>
  <c r="AN111" i="96" s="1"/>
  <c r="D131" i="98" s="1"/>
  <c r="N5" i="100"/>
  <c r="AJ121" i="96"/>
  <c r="AN121" i="96" s="1"/>
  <c r="D141" i="98" s="1"/>
  <c r="N20" i="100"/>
  <c r="N30" i="100" s="1"/>
  <c r="N7" i="100"/>
  <c r="N11" i="100"/>
  <c r="N6" i="100"/>
  <c r="N16" i="100"/>
  <c r="N12" i="100"/>
  <c r="N4" i="100"/>
  <c r="N18" i="100"/>
  <c r="N15" i="100"/>
  <c r="L10" i="100"/>
  <c r="E108" i="98"/>
  <c r="E107" i="98" s="1"/>
  <c r="L18" i="100"/>
  <c r="AJ35" i="96"/>
  <c r="AN35" i="96" s="1"/>
  <c r="D44" i="98" s="1"/>
  <c r="AJ40" i="96"/>
  <c r="AN40" i="96" s="1"/>
  <c r="E54" i="98"/>
  <c r="E53" i="98" s="1"/>
  <c r="L11" i="100"/>
  <c r="E12" i="98"/>
  <c r="E11" i="98" s="1"/>
  <c r="L5" i="100"/>
  <c r="N8" i="100"/>
  <c r="N19" i="100"/>
  <c r="N10" i="100"/>
  <c r="L4" i="100"/>
  <c r="E96" i="98"/>
  <c r="E95" i="98" s="1"/>
  <c r="L16" i="100"/>
  <c r="E18" i="98"/>
  <c r="E17" i="98" s="1"/>
  <c r="L6" i="100"/>
  <c r="L9" i="100"/>
  <c r="L14" i="100"/>
  <c r="L15" i="100"/>
  <c r="D28" i="98"/>
  <c r="E100" i="98"/>
  <c r="L17" i="100"/>
  <c r="M17" i="100" s="1"/>
  <c r="E28" i="98"/>
  <c r="E27" i="98" s="1"/>
  <c r="L7" i="100"/>
  <c r="E65" i="98"/>
  <c r="E64" i="98" s="1"/>
  <c r="L12" i="100"/>
  <c r="D87" i="98"/>
  <c r="E71" i="98"/>
  <c r="E70" i="98" s="1"/>
  <c r="L13" i="100"/>
  <c r="M13" i="100" s="1"/>
  <c r="N9" i="100"/>
  <c r="L20" i="100"/>
  <c r="N14" i="100"/>
  <c r="L8" i="100"/>
  <c r="L19" i="100"/>
  <c r="AJ105" i="96"/>
  <c r="AN105" i="96" s="1"/>
  <c r="D124" i="98" s="1"/>
  <c r="AJ49" i="96"/>
  <c r="AN49" i="96" s="1"/>
  <c r="D60" i="98" s="1"/>
  <c r="AJ117" i="96"/>
  <c r="AN117" i="96" s="1"/>
  <c r="D137" i="98" s="1"/>
  <c r="AJ89" i="96"/>
  <c r="AN89" i="96" s="1"/>
  <c r="D106" i="98" s="1"/>
  <c r="AJ47" i="96"/>
  <c r="AN47" i="96" s="1"/>
  <c r="D58" i="98" s="1"/>
  <c r="AJ31" i="96"/>
  <c r="AN31" i="96" s="1"/>
  <c r="D39" i="98" s="1"/>
  <c r="AJ36" i="96"/>
  <c r="AN36" i="96" s="1"/>
  <c r="D45" i="98" s="1"/>
  <c r="AJ109" i="96"/>
  <c r="AN109" i="96" s="1"/>
  <c r="AJ114" i="96"/>
  <c r="AN114" i="96" s="1"/>
  <c r="D134" i="98" s="1"/>
  <c r="AJ65" i="96"/>
  <c r="AN65" i="96" s="1"/>
  <c r="AJ37" i="96"/>
  <c r="AN37" i="96" s="1"/>
  <c r="D46" i="98" s="1"/>
  <c r="AJ39" i="96"/>
  <c r="AN39" i="96" s="1"/>
  <c r="D48" i="98" s="1"/>
  <c r="E153" i="98"/>
  <c r="E7" i="98"/>
  <c r="E5" i="98" s="1"/>
  <c r="AJ68" i="96"/>
  <c r="AN68" i="96" s="1"/>
  <c r="D82" i="98" s="1"/>
  <c r="AJ106" i="96"/>
  <c r="AN106" i="96" s="1"/>
  <c r="D125" i="98" s="1"/>
  <c r="AJ29" i="96"/>
  <c r="AN29" i="96" s="1"/>
  <c r="D37" i="98" s="1"/>
  <c r="AJ52" i="96"/>
  <c r="AN52" i="96" s="1"/>
  <c r="D63" i="98" s="1"/>
  <c r="E154" i="98"/>
  <c r="AJ97" i="96"/>
  <c r="AN97" i="96" s="1"/>
  <c r="D115" i="98" s="1"/>
  <c r="AJ53" i="96"/>
  <c r="AN53" i="96" s="1"/>
  <c r="E49" i="98"/>
  <c r="E155" i="98"/>
  <c r="E156" i="98"/>
  <c r="AJ83" i="96"/>
  <c r="AN83" i="96" s="1"/>
  <c r="AJ78" i="96"/>
  <c r="AN78" i="96" s="1"/>
  <c r="D93" i="98" s="1"/>
  <c r="AJ33" i="96"/>
  <c r="AN33" i="96" s="1"/>
  <c r="D41" i="98" s="1"/>
  <c r="E129" i="98"/>
  <c r="E128" i="98" s="1"/>
  <c r="E157" i="98"/>
  <c r="E42" i="98"/>
  <c r="E78" i="98"/>
  <c r="E117" i="98"/>
  <c r="E35" i="98"/>
  <c r="E86" i="98"/>
  <c r="E99" i="98"/>
  <c r="AJ70" i="96"/>
  <c r="AN70" i="96" s="1"/>
  <c r="D84" i="98" s="1"/>
  <c r="AJ43" i="96"/>
  <c r="AN43" i="96" s="1"/>
  <c r="AJ48" i="96"/>
  <c r="AN48" i="96" s="1"/>
  <c r="D59" i="98" s="1"/>
  <c r="AJ16" i="96"/>
  <c r="AN16" i="96" s="1"/>
  <c r="D22" i="98" s="1"/>
  <c r="AJ8" i="96"/>
  <c r="AN8" i="96" s="1"/>
  <c r="D13" i="98" s="1"/>
  <c r="AJ108" i="96"/>
  <c r="AN108" i="96" s="1"/>
  <c r="D127" i="98" s="1"/>
  <c r="AJ57" i="96"/>
  <c r="AN57" i="96" s="1"/>
  <c r="D69" i="98" s="1"/>
  <c r="AJ41" i="96"/>
  <c r="AN41" i="96" s="1"/>
  <c r="D51" i="98" s="1"/>
  <c r="AJ87" i="96"/>
  <c r="AN87" i="96" s="1"/>
  <c r="D104" i="98" s="1"/>
  <c r="AJ71" i="96"/>
  <c r="AN71" i="96" s="1"/>
  <c r="D85" i="98" s="1"/>
  <c r="AJ125" i="96"/>
  <c r="AN125" i="96" s="1"/>
  <c r="D145" i="98" s="1"/>
  <c r="AJ92" i="96"/>
  <c r="AN92" i="96" s="1"/>
  <c r="D110" i="98" s="1"/>
  <c r="AJ76" i="96"/>
  <c r="AN76" i="96" s="1"/>
  <c r="D91" i="98" s="1"/>
  <c r="AJ90" i="96"/>
  <c r="AN90" i="96" s="1"/>
  <c r="AJ23" i="96"/>
  <c r="AN23" i="96" s="1"/>
  <c r="D30" i="98" s="1"/>
  <c r="AJ7" i="96"/>
  <c r="AN7" i="96" s="1"/>
  <c r="AJ44" i="96"/>
  <c r="AN44" i="96" s="1"/>
  <c r="D55" i="98" s="1"/>
  <c r="AJ28" i="96"/>
  <c r="AN28" i="96" s="1"/>
  <c r="AJ12" i="96"/>
  <c r="AN12" i="96" s="1"/>
  <c r="AJ56" i="96"/>
  <c r="AN56" i="96" s="1"/>
  <c r="D68" i="98" s="1"/>
  <c r="AJ24" i="96"/>
  <c r="AN24" i="96" s="1"/>
  <c r="D31" i="98" s="1"/>
  <c r="AJ88" i="96"/>
  <c r="AN88" i="96" s="1"/>
  <c r="D105" i="98" s="1"/>
  <c r="AJ93" i="96"/>
  <c r="AN93" i="96" s="1"/>
  <c r="D111" i="98" s="1"/>
  <c r="AJ101" i="96"/>
  <c r="AN101" i="96" s="1"/>
  <c r="D120" i="98" s="1"/>
  <c r="AJ122" i="96"/>
  <c r="AN122" i="96" s="1"/>
  <c r="D142" i="98" s="1"/>
  <c r="AJ73" i="96"/>
  <c r="AN73" i="96" s="1"/>
  <c r="D88" i="98" s="1"/>
  <c r="AJ13" i="96"/>
  <c r="AN13" i="96" s="1"/>
  <c r="D19" i="98" s="1"/>
  <c r="AJ20" i="96"/>
  <c r="AN20" i="96" s="1"/>
  <c r="D26" i="98" s="1"/>
  <c r="AJ14" i="96"/>
  <c r="AN14" i="96" s="1"/>
  <c r="D20" i="98" s="1"/>
  <c r="AJ124" i="96"/>
  <c r="AN124" i="96" s="1"/>
  <c r="D144" i="98" s="1"/>
  <c r="AJ75" i="96"/>
  <c r="AN75" i="96" s="1"/>
  <c r="D90" i="98" s="1"/>
  <c r="AJ59" i="96"/>
  <c r="AN59" i="96" s="1"/>
  <c r="D72" i="98" s="1"/>
  <c r="AJ80" i="96"/>
  <c r="AN80" i="96" s="1"/>
  <c r="D16" i="100" s="1"/>
  <c r="AJ64" i="96"/>
  <c r="AN64" i="96" s="1"/>
  <c r="D77" i="98" s="1"/>
  <c r="AJ118" i="96"/>
  <c r="AN118" i="96" s="1"/>
  <c r="D138" i="98" s="1"/>
  <c r="AJ69" i="96"/>
  <c r="AN69" i="96" s="1"/>
  <c r="D83" i="98" s="1"/>
  <c r="AJ25" i="96"/>
  <c r="AN25" i="96" s="1"/>
  <c r="D32" i="98" s="1"/>
  <c r="AJ9" i="96"/>
  <c r="AN9" i="96" s="1"/>
  <c r="D14" i="98" s="1"/>
  <c r="AJ107" i="96"/>
  <c r="AN107" i="96" s="1"/>
  <c r="D126" i="98" s="1"/>
  <c r="AJ27" i="96"/>
  <c r="AN27" i="96" s="1"/>
  <c r="D34" i="98" s="1"/>
  <c r="AJ11" i="96"/>
  <c r="AN11" i="96" s="1"/>
  <c r="D16" i="98" s="1"/>
  <c r="AJ123" i="96"/>
  <c r="AN123" i="96" s="1"/>
  <c r="D143" i="98" s="1"/>
  <c r="AJ103" i="96"/>
  <c r="AN103" i="96" s="1"/>
  <c r="D122" i="98" s="1"/>
  <c r="AJ51" i="96"/>
  <c r="AN51" i="96" s="1"/>
  <c r="D62" i="98" s="1"/>
  <c r="AJ61" i="96"/>
  <c r="AN61" i="96" s="1"/>
  <c r="D74" i="98" s="1"/>
  <c r="AJ38" i="96"/>
  <c r="AN38" i="96" s="1"/>
  <c r="D47" i="98" s="1"/>
  <c r="AJ6" i="96"/>
  <c r="AN6" i="96" s="1"/>
  <c r="D10" i="98" s="1"/>
  <c r="AJ100" i="96"/>
  <c r="AN100" i="96" s="1"/>
  <c r="D119" i="98" s="1"/>
  <c r="AJ67" i="96"/>
  <c r="AN67" i="96" s="1"/>
  <c r="D81" i="98" s="1"/>
  <c r="AJ126" i="96"/>
  <c r="AN126" i="96" s="1"/>
  <c r="D146" i="98" s="1"/>
  <c r="AJ74" i="96"/>
  <c r="AN74" i="96" s="1"/>
  <c r="D89" i="98" s="1"/>
  <c r="AJ19" i="96"/>
  <c r="AN19" i="96" s="1"/>
  <c r="D25" i="98" s="1"/>
  <c r="AJ4" i="63"/>
  <c r="AP4" i="63"/>
  <c r="F8" i="98" s="1"/>
  <c r="AP20" i="63"/>
  <c r="F26" i="98" s="1"/>
  <c r="AJ20" i="63"/>
  <c r="AP36" i="63"/>
  <c r="F45" i="98" s="1"/>
  <c r="AJ36" i="63"/>
  <c r="AP44" i="63"/>
  <c r="F55" i="98" s="1"/>
  <c r="AJ44" i="63"/>
  <c r="AP52" i="63"/>
  <c r="F63" i="98" s="1"/>
  <c r="AJ52" i="63"/>
  <c r="AP60" i="63"/>
  <c r="F73" i="98" s="1"/>
  <c r="AJ60" i="63"/>
  <c r="AJ72" i="63"/>
  <c r="AP72" i="63"/>
  <c r="F87" i="98" s="1"/>
  <c r="AP84" i="63"/>
  <c r="F101" i="98" s="1"/>
  <c r="AJ84" i="63"/>
  <c r="AP92" i="63"/>
  <c r="F110" i="98" s="1"/>
  <c r="AJ92" i="63"/>
  <c r="AP109" i="63"/>
  <c r="AJ109" i="63"/>
  <c r="AP121" i="63"/>
  <c r="F141" i="98" s="1"/>
  <c r="AJ121" i="63"/>
  <c r="AP125" i="63"/>
  <c r="F145" i="98" s="1"/>
  <c r="AJ125" i="63"/>
  <c r="AJ7" i="63"/>
  <c r="AP7" i="63"/>
  <c r="AP11" i="63"/>
  <c r="F16" i="98" s="1"/>
  <c r="AJ11" i="63"/>
  <c r="AJ15" i="63"/>
  <c r="AP15" i="63"/>
  <c r="F21" i="98" s="1"/>
  <c r="AJ19" i="63"/>
  <c r="AP19" i="63"/>
  <c r="F25" i="98" s="1"/>
  <c r="AJ39" i="63"/>
  <c r="AP39" i="63"/>
  <c r="F48" i="98" s="1"/>
  <c r="AJ43" i="63"/>
  <c r="AP43" i="63"/>
  <c r="AJ51" i="63"/>
  <c r="AP51" i="63"/>
  <c r="F62" i="98" s="1"/>
  <c r="AJ55" i="63"/>
  <c r="AP55" i="63"/>
  <c r="F67" i="98" s="1"/>
  <c r="AP63" i="63"/>
  <c r="F76" i="98" s="1"/>
  <c r="AJ63" i="63"/>
  <c r="AJ67" i="63"/>
  <c r="AP67" i="63"/>
  <c r="F81" i="98" s="1"/>
  <c r="AJ75" i="63"/>
  <c r="AP75" i="63"/>
  <c r="F90" i="98" s="1"/>
  <c r="AJ79" i="63"/>
  <c r="AP79" i="63"/>
  <c r="F94" i="98" s="1"/>
  <c r="AJ83" i="63"/>
  <c r="AP83" i="63"/>
  <c r="AJ87" i="63"/>
  <c r="AP87" i="63"/>
  <c r="F104" i="98" s="1"/>
  <c r="AJ91" i="63"/>
  <c r="AP91" i="63"/>
  <c r="F109" i="98" s="1"/>
  <c r="AJ95" i="63"/>
  <c r="AP95" i="63"/>
  <c r="F113" i="98" s="1"/>
  <c r="AJ104" i="63"/>
  <c r="AP104" i="63"/>
  <c r="F123" i="98" s="1"/>
  <c r="AP108" i="63"/>
  <c r="F127" i="98" s="1"/>
  <c r="AJ108" i="63"/>
  <c r="AJ112" i="63"/>
  <c r="AP112" i="63"/>
  <c r="F132" i="98" s="1"/>
  <c r="AP116" i="63"/>
  <c r="F136" i="98" s="1"/>
  <c r="AJ116" i="63"/>
  <c r="AJ120" i="63"/>
  <c r="AP120" i="63"/>
  <c r="F140" i="98" s="1"/>
  <c r="AP124" i="63"/>
  <c r="F144" i="98" s="1"/>
  <c r="AJ124" i="63"/>
  <c r="D113" i="98"/>
  <c r="D135" i="98"/>
  <c r="AJ127" i="96"/>
  <c r="AN127" i="96" s="1"/>
  <c r="D147" i="98" s="1"/>
  <c r="AJ84" i="96"/>
  <c r="AN84" i="96" s="1"/>
  <c r="D101" i="98" s="1"/>
  <c r="AJ50" i="96"/>
  <c r="AN50" i="96" s="1"/>
  <c r="D61" i="98" s="1"/>
  <c r="AJ18" i="96"/>
  <c r="AN18" i="96" s="1"/>
  <c r="D24" i="98" s="1"/>
  <c r="AP16" i="63"/>
  <c r="F22" i="98" s="1"/>
  <c r="AJ16" i="63"/>
  <c r="AP24" i="63"/>
  <c r="F31" i="98" s="1"/>
  <c r="AJ24" i="63"/>
  <c r="AP40" i="63"/>
  <c r="AJ40" i="63"/>
  <c r="AJ48" i="63"/>
  <c r="AP48" i="63"/>
  <c r="F59" i="98" s="1"/>
  <c r="AP56" i="63"/>
  <c r="F68" i="98" s="1"/>
  <c r="AJ56" i="63"/>
  <c r="AP64" i="63"/>
  <c r="F77" i="98" s="1"/>
  <c r="AJ64" i="63"/>
  <c r="AP68" i="63"/>
  <c r="F82" i="98" s="1"/>
  <c r="AJ68" i="63"/>
  <c r="AP76" i="63"/>
  <c r="F91" i="98" s="1"/>
  <c r="AJ76" i="63"/>
  <c r="AJ80" i="63"/>
  <c r="AP80" i="63"/>
  <c r="AJ88" i="63"/>
  <c r="AP88" i="63"/>
  <c r="F105" i="98" s="1"/>
  <c r="AJ96" i="63"/>
  <c r="AP96" i="63"/>
  <c r="F114" i="98" s="1"/>
  <c r="AP105" i="63"/>
  <c r="F124" i="98" s="1"/>
  <c r="AJ105" i="63"/>
  <c r="AP113" i="63"/>
  <c r="F133" i="98" s="1"/>
  <c r="AJ113" i="63"/>
  <c r="AP117" i="63"/>
  <c r="F137" i="98" s="1"/>
  <c r="AJ117" i="63"/>
  <c r="D102" i="98"/>
  <c r="AJ26" i="96"/>
  <c r="AN26" i="96" s="1"/>
  <c r="D33" i="98" s="1"/>
  <c r="AJ13" i="63"/>
  <c r="AP13" i="63"/>
  <c r="F19" i="98" s="1"/>
  <c r="AJ17" i="63"/>
  <c r="AP17" i="63"/>
  <c r="F23" i="98" s="1"/>
  <c r="AJ45" i="63"/>
  <c r="AP45" i="63"/>
  <c r="F56" i="98" s="1"/>
  <c r="AP61" i="63"/>
  <c r="F74" i="98" s="1"/>
  <c r="AJ61" i="63"/>
  <c r="AP77" i="63"/>
  <c r="F92" i="98" s="1"/>
  <c r="AJ77" i="63"/>
  <c r="AP97" i="63"/>
  <c r="F115" i="98" s="1"/>
  <c r="AJ97" i="63"/>
  <c r="AP106" i="63"/>
  <c r="F125" i="98" s="1"/>
  <c r="AJ106" i="63"/>
  <c r="D73" i="98"/>
  <c r="D97" i="98"/>
  <c r="D112" i="98"/>
  <c r="D67" i="98"/>
  <c r="AJ45" i="96"/>
  <c r="AN45" i="96" s="1"/>
  <c r="D56" i="98" s="1"/>
  <c r="AJ79" i="96"/>
  <c r="AN79" i="96" s="1"/>
  <c r="D94" i="98" s="1"/>
  <c r="AJ91" i="96"/>
  <c r="AN91" i="96" s="1"/>
  <c r="D109" i="98" s="1"/>
  <c r="AJ34" i="96"/>
  <c r="AN34" i="96" s="1"/>
  <c r="AJ10" i="96"/>
  <c r="AN10" i="96" s="1"/>
  <c r="D15" i="98" s="1"/>
  <c r="AJ113" i="96"/>
  <c r="AN113" i="96" s="1"/>
  <c r="D133" i="98" s="1"/>
  <c r="D118" i="98"/>
  <c r="AJ58" i="96"/>
  <c r="AN58" i="96" s="1"/>
  <c r="AJ37" i="63"/>
  <c r="AP37" i="63"/>
  <c r="F46" i="98" s="1"/>
  <c r="AJ41" i="63"/>
  <c r="AP41" i="63"/>
  <c r="F51" i="98" s="1"/>
  <c r="AP49" i="63"/>
  <c r="F60" i="98" s="1"/>
  <c r="AJ49" i="63"/>
  <c r="AJ53" i="63"/>
  <c r="AP53" i="63"/>
  <c r="AJ57" i="63"/>
  <c r="AP57" i="63"/>
  <c r="F69" i="98" s="1"/>
  <c r="AP65" i="63"/>
  <c r="AJ65" i="63"/>
  <c r="AJ69" i="63"/>
  <c r="AP69" i="63"/>
  <c r="F83" i="98" s="1"/>
  <c r="AP73" i="63"/>
  <c r="F88" i="98" s="1"/>
  <c r="AJ73" i="63"/>
  <c r="AP81" i="63"/>
  <c r="F97" i="98" s="1"/>
  <c r="AJ81" i="63"/>
  <c r="AP85" i="63"/>
  <c r="F102" i="98" s="1"/>
  <c r="AJ85" i="63"/>
  <c r="AP89" i="63"/>
  <c r="F106" i="98" s="1"/>
  <c r="AJ89" i="63"/>
  <c r="AP93" i="63"/>
  <c r="F111" i="98" s="1"/>
  <c r="AJ93" i="63"/>
  <c r="AP102" i="63"/>
  <c r="F121" i="98" s="1"/>
  <c r="AJ102" i="63"/>
  <c r="AP110" i="63"/>
  <c r="F130" i="98" s="1"/>
  <c r="AJ110" i="63"/>
  <c r="AP114" i="63"/>
  <c r="F134" i="98" s="1"/>
  <c r="AJ114" i="63"/>
  <c r="AP118" i="63"/>
  <c r="F138" i="98" s="1"/>
  <c r="AJ118" i="63"/>
  <c r="AP122" i="63"/>
  <c r="F142" i="98" s="1"/>
  <c r="AJ122" i="63"/>
  <c r="AP2" i="63"/>
  <c r="AJ2" i="63"/>
  <c r="AP6" i="63"/>
  <c r="F10" i="98" s="1"/>
  <c r="AJ6" i="63"/>
  <c r="AP10" i="63"/>
  <c r="F15" i="98" s="1"/>
  <c r="AJ10" i="63"/>
  <c r="AP14" i="63"/>
  <c r="F20" i="98" s="1"/>
  <c r="AJ14" i="63"/>
  <c r="AJ26" i="63"/>
  <c r="AP26" i="63"/>
  <c r="F33" i="98" s="1"/>
  <c r="AP30" i="63"/>
  <c r="F38" i="98" s="1"/>
  <c r="AJ30" i="63"/>
  <c r="AJ34" i="63"/>
  <c r="AP34" i="63"/>
  <c r="AP38" i="63"/>
  <c r="F47" i="98" s="1"/>
  <c r="AJ38" i="63"/>
  <c r="AP42" i="63"/>
  <c r="F52" i="98" s="1"/>
  <c r="AJ42" i="63"/>
  <c r="AP46" i="63"/>
  <c r="F57" i="98" s="1"/>
  <c r="AJ46" i="63"/>
  <c r="AP54" i="63"/>
  <c r="F66" i="98" s="1"/>
  <c r="AJ54" i="63"/>
  <c r="AP58" i="63"/>
  <c r="AJ58" i="63"/>
  <c r="AP62" i="63"/>
  <c r="F75" i="98" s="1"/>
  <c r="AJ62" i="63"/>
  <c r="AP70" i="63"/>
  <c r="F84" i="98" s="1"/>
  <c r="AJ70" i="63"/>
  <c r="AP74" i="63"/>
  <c r="F89" i="98" s="1"/>
  <c r="AJ74" i="63"/>
  <c r="AP78" i="63"/>
  <c r="F93" i="98" s="1"/>
  <c r="AJ78" i="63"/>
  <c r="AP82" i="63"/>
  <c r="F98" i="98" s="1"/>
  <c r="AJ82" i="63"/>
  <c r="AP86" i="63"/>
  <c r="F103" i="98" s="1"/>
  <c r="AJ86" i="63"/>
  <c r="AP90" i="63"/>
  <c r="AJ90" i="63"/>
  <c r="AP94" i="63"/>
  <c r="F112" i="98" s="1"/>
  <c r="AJ94" i="63"/>
  <c r="AJ99" i="63"/>
  <c r="AP99" i="63"/>
  <c r="AJ103" i="63"/>
  <c r="AP103" i="63"/>
  <c r="F122" i="98" s="1"/>
  <c r="AJ107" i="63"/>
  <c r="AP107" i="63"/>
  <c r="F126" i="98" s="1"/>
  <c r="AJ111" i="63"/>
  <c r="AP111" i="63"/>
  <c r="F131" i="98" s="1"/>
  <c r="AJ115" i="63"/>
  <c r="AP115" i="63"/>
  <c r="F135" i="98" s="1"/>
  <c r="AJ119" i="63"/>
  <c r="AP119" i="63"/>
  <c r="F139" i="98" s="1"/>
  <c r="AJ123" i="63"/>
  <c r="AP123" i="63"/>
  <c r="F143" i="98" s="1"/>
  <c r="AJ127" i="63"/>
  <c r="AP127" i="63"/>
  <c r="F147" i="98" s="1"/>
  <c r="D80" i="98"/>
  <c r="AJ77" i="96"/>
  <c r="AN77" i="96" s="1"/>
  <c r="D92" i="98" s="1"/>
  <c r="AJ102" i="96"/>
  <c r="AN102" i="96" s="1"/>
  <c r="D121" i="98" s="1"/>
  <c r="AJ116" i="96"/>
  <c r="AN116" i="96" s="1"/>
  <c r="D136" i="98" s="1"/>
  <c r="AJ104" i="96"/>
  <c r="AN104" i="96" s="1"/>
  <c r="D123" i="98" s="1"/>
  <c r="AJ54" i="96"/>
  <c r="AN54" i="96" s="1"/>
  <c r="D66" i="98" s="1"/>
  <c r="AJ42" i="96"/>
  <c r="AN42" i="96" s="1"/>
  <c r="D52" i="98" s="1"/>
  <c r="AJ22" i="96"/>
  <c r="AN22" i="96" s="1"/>
  <c r="D29" i="98" s="1"/>
  <c r="AJ96" i="96"/>
  <c r="AN96" i="96" s="1"/>
  <c r="D114" i="98" s="1"/>
  <c r="AJ5" i="96"/>
  <c r="AN5" i="96" s="1"/>
  <c r="D9" i="98" s="1"/>
  <c r="AJ4" i="96"/>
  <c r="AN4" i="96" s="1"/>
  <c r="D8" i="98" s="1"/>
  <c r="AJ3" i="96"/>
  <c r="AN3" i="96" s="1"/>
  <c r="D7" i="98" s="1"/>
  <c r="AM47" i="63"/>
  <c r="AM32" i="63"/>
  <c r="AM5" i="63"/>
  <c r="AM21" i="63"/>
  <c r="AM25" i="63"/>
  <c r="AM29" i="63"/>
  <c r="AM33" i="63"/>
  <c r="AM9" i="63"/>
  <c r="AM126" i="63"/>
  <c r="B130" i="96"/>
  <c r="AM49" i="63"/>
  <c r="AM57" i="63"/>
  <c r="AM69" i="63"/>
  <c r="AM77" i="63"/>
  <c r="AM85" i="63"/>
  <c r="AM97" i="63"/>
  <c r="AM106" i="63"/>
  <c r="AM114" i="63"/>
  <c r="AM122" i="63"/>
  <c r="AM4" i="63"/>
  <c r="AM16" i="63"/>
  <c r="AM20" i="63"/>
  <c r="AM24" i="63"/>
  <c r="AM36" i="63"/>
  <c r="AM68" i="63"/>
  <c r="AM84" i="63"/>
  <c r="AM88" i="63"/>
  <c r="AM101" i="63"/>
  <c r="AM105" i="63"/>
  <c r="AM17" i="63"/>
  <c r="AM37" i="63"/>
  <c r="AM45" i="63"/>
  <c r="AM53" i="63"/>
  <c r="AM65" i="63"/>
  <c r="AM73" i="63"/>
  <c r="AM81" i="63"/>
  <c r="AM93" i="63"/>
  <c r="AM102" i="63"/>
  <c r="AM110" i="63"/>
  <c r="AM118" i="63"/>
  <c r="AM2" i="63"/>
  <c r="AM34" i="63"/>
  <c r="AM46" i="63"/>
  <c r="AM54" i="63"/>
  <c r="AM78" i="63"/>
  <c r="AM82" i="63"/>
  <c r="AM90" i="63"/>
  <c r="AM99" i="63"/>
  <c r="AM107" i="63"/>
  <c r="AM115" i="63"/>
  <c r="AM127" i="63"/>
  <c r="AM13" i="63"/>
  <c r="AM41" i="63"/>
  <c r="AM61" i="63"/>
  <c r="AM89" i="63"/>
  <c r="AM10" i="63"/>
  <c r="AM30" i="63"/>
  <c r="AM38" i="63"/>
  <c r="AM42" i="63"/>
  <c r="AM50" i="63"/>
  <c r="AM58" i="63"/>
  <c r="AM62" i="63"/>
  <c r="AM74" i="63"/>
  <c r="AM94" i="63"/>
  <c r="AM103" i="63"/>
  <c r="AM111" i="63"/>
  <c r="AM119" i="63"/>
  <c r="AM123" i="63"/>
  <c r="AM3" i="63"/>
  <c r="AM15" i="63"/>
  <c r="AM19" i="63"/>
  <c r="AM23" i="63"/>
  <c r="AM27" i="63"/>
  <c r="AM51" i="63"/>
  <c r="AM67" i="63"/>
  <c r="AM71" i="63"/>
  <c r="AM75" i="63"/>
  <c r="AM79" i="63"/>
  <c r="AM87" i="63"/>
  <c r="AM91" i="63"/>
  <c r="AM95" i="63"/>
  <c r="D103" i="98"/>
  <c r="AM14" i="63"/>
  <c r="AM26" i="63"/>
  <c r="AM7" i="63"/>
  <c r="AM11" i="63"/>
  <c r="AM31" i="63"/>
  <c r="AM35" i="63"/>
  <c r="AM39" i="63"/>
  <c r="AM43" i="63"/>
  <c r="AM55" i="63"/>
  <c r="AM59" i="63"/>
  <c r="AM63" i="63"/>
  <c r="AM83" i="63"/>
  <c r="AM100" i="63"/>
  <c r="AM104" i="63"/>
  <c r="AM108" i="63"/>
  <c r="AM112" i="63"/>
  <c r="AM116" i="63"/>
  <c r="AM120" i="63"/>
  <c r="AM124" i="63"/>
  <c r="AM6" i="63"/>
  <c r="AM18" i="63"/>
  <c r="AM22" i="63"/>
  <c r="AM66" i="63"/>
  <c r="AM70" i="63"/>
  <c r="AM86" i="63"/>
  <c r="AM8" i="63"/>
  <c r="AM12" i="63"/>
  <c r="AM28" i="63"/>
  <c r="AM40" i="63"/>
  <c r="AM44" i="63"/>
  <c r="AM48" i="63"/>
  <c r="AM52" i="63"/>
  <c r="AM56" i="63"/>
  <c r="AM60" i="63"/>
  <c r="AM64" i="63"/>
  <c r="AM72" i="63"/>
  <c r="AM76" i="63"/>
  <c r="AM80" i="63"/>
  <c r="AM92" i="63"/>
  <c r="AM96" i="63"/>
  <c r="AM109" i="63"/>
  <c r="AM113" i="63"/>
  <c r="AM117" i="63"/>
  <c r="AM121" i="63"/>
  <c r="AM125" i="63"/>
  <c r="AL128" i="63"/>
  <c r="AJ128" i="97"/>
  <c r="AK128" i="97"/>
  <c r="AE130" i="96"/>
  <c r="W130" i="96"/>
  <c r="O130" i="96"/>
  <c r="G130" i="96"/>
  <c r="AL6" i="96"/>
  <c r="R130" i="96"/>
  <c r="AA130" i="96"/>
  <c r="S130" i="96"/>
  <c r="K130" i="96"/>
  <c r="C130" i="96"/>
  <c r="AD130" i="96"/>
  <c r="D40" i="98"/>
  <c r="AB130" i="96"/>
  <c r="T130" i="96"/>
  <c r="L130" i="96"/>
  <c r="D130" i="96"/>
  <c r="Z130" i="96"/>
  <c r="Q130" i="96"/>
  <c r="Y130" i="96"/>
  <c r="I130" i="96"/>
  <c r="AL22" i="96"/>
  <c r="AL83" i="96"/>
  <c r="AL61" i="96"/>
  <c r="N130" i="96"/>
  <c r="AL56" i="96"/>
  <c r="AL24" i="96"/>
  <c r="V130" i="96"/>
  <c r="AF130" i="96"/>
  <c r="X130" i="96"/>
  <c r="P130" i="96"/>
  <c r="H130" i="96"/>
  <c r="J130" i="96"/>
  <c r="D21" i="98"/>
  <c r="AL18" i="96"/>
  <c r="AM95" i="96"/>
  <c r="AL95" i="96"/>
  <c r="AM63" i="96"/>
  <c r="AL63" i="96"/>
  <c r="AM101" i="96"/>
  <c r="AL101" i="96"/>
  <c r="AM68" i="96"/>
  <c r="AL68" i="96"/>
  <c r="AM106" i="96"/>
  <c r="AL106" i="96"/>
  <c r="AM73" i="96"/>
  <c r="AL73" i="96"/>
  <c r="AM62" i="96"/>
  <c r="AL62" i="96"/>
  <c r="AM29" i="96"/>
  <c r="AL29" i="96"/>
  <c r="AM123" i="96"/>
  <c r="AL123" i="96"/>
  <c r="AM86" i="96"/>
  <c r="AL86" i="96"/>
  <c r="AM31" i="96"/>
  <c r="AL31" i="96"/>
  <c r="AM115" i="96"/>
  <c r="AL115" i="96"/>
  <c r="AM36" i="96"/>
  <c r="AL36" i="96"/>
  <c r="AM4" i="96"/>
  <c r="AL4" i="96"/>
  <c r="AL124" i="96"/>
  <c r="AM91" i="96"/>
  <c r="AL91" i="96"/>
  <c r="AM59" i="96"/>
  <c r="AL59" i="96"/>
  <c r="AM96" i="96"/>
  <c r="AL96" i="96"/>
  <c r="AL80" i="96"/>
  <c r="AL64" i="96"/>
  <c r="AL118" i="96"/>
  <c r="AM102" i="96"/>
  <c r="AL102" i="96"/>
  <c r="AM85" i="96"/>
  <c r="AL85" i="96"/>
  <c r="AM69" i="96"/>
  <c r="AL69" i="96"/>
  <c r="AM111" i="96"/>
  <c r="AL111" i="96"/>
  <c r="AM57" i="96"/>
  <c r="AL57" i="96"/>
  <c r="AM41" i="96"/>
  <c r="AL41" i="96"/>
  <c r="AM25" i="96"/>
  <c r="AL25" i="96"/>
  <c r="AL9" i="96"/>
  <c r="AL107" i="96"/>
  <c r="AL2" i="96"/>
  <c r="AM70" i="96"/>
  <c r="AL70" i="96"/>
  <c r="AM27" i="96"/>
  <c r="AL27" i="96"/>
  <c r="AM99" i="96"/>
  <c r="AL99" i="96"/>
  <c r="AM32" i="96"/>
  <c r="AL32" i="96"/>
  <c r="AL58" i="96"/>
  <c r="AL42" i="96"/>
  <c r="AL120" i="96"/>
  <c r="AM104" i="96"/>
  <c r="AL104" i="96"/>
  <c r="AM87" i="96"/>
  <c r="AL87" i="96"/>
  <c r="AM71" i="96"/>
  <c r="AL71" i="96"/>
  <c r="AM125" i="96"/>
  <c r="AL125" i="96"/>
  <c r="AL109" i="96"/>
  <c r="AM92" i="96"/>
  <c r="AL92" i="96"/>
  <c r="AM76" i="96"/>
  <c r="AL76" i="96"/>
  <c r="AM60" i="96"/>
  <c r="AL60" i="96"/>
  <c r="AL114" i="96"/>
  <c r="AL97" i="96"/>
  <c r="AM81" i="96"/>
  <c r="AL81" i="96"/>
  <c r="AL65" i="96"/>
  <c r="AM94" i="96"/>
  <c r="AL94" i="96"/>
  <c r="AL53" i="96"/>
  <c r="AL37" i="96"/>
  <c r="AM21" i="96"/>
  <c r="AL21" i="96"/>
  <c r="AL5" i="96"/>
  <c r="AM90" i="96"/>
  <c r="AL90" i="96"/>
  <c r="AM119" i="96"/>
  <c r="AL119" i="96"/>
  <c r="AM55" i="96"/>
  <c r="AL55" i="96"/>
  <c r="AL39" i="96"/>
  <c r="AM23" i="96"/>
  <c r="AL23" i="96"/>
  <c r="AM7" i="96"/>
  <c r="AL7" i="96"/>
  <c r="AM82" i="96"/>
  <c r="AL82" i="96"/>
  <c r="AM44" i="96"/>
  <c r="AL44" i="96"/>
  <c r="AL28" i="96"/>
  <c r="AL12" i="96"/>
  <c r="AL54" i="96"/>
  <c r="AL50" i="96"/>
  <c r="AL46" i="96"/>
  <c r="AL26" i="96"/>
  <c r="AM112" i="96"/>
  <c r="AL112" i="96"/>
  <c r="AM79" i="96"/>
  <c r="AL79" i="96"/>
  <c r="AM117" i="96"/>
  <c r="AL117" i="96"/>
  <c r="AM84" i="96"/>
  <c r="AL84" i="96"/>
  <c r="AM122" i="96"/>
  <c r="AL122" i="96"/>
  <c r="AM89" i="96"/>
  <c r="AL89" i="96"/>
  <c r="AM127" i="96"/>
  <c r="AL127" i="96"/>
  <c r="AM45" i="96"/>
  <c r="AL45" i="96"/>
  <c r="AM13" i="96"/>
  <c r="AL13" i="96"/>
  <c r="AM47" i="96"/>
  <c r="AL47" i="96"/>
  <c r="AM15" i="96"/>
  <c r="AL15" i="96"/>
  <c r="AM52" i="96"/>
  <c r="AL52" i="96"/>
  <c r="AM20" i="96"/>
  <c r="AL20" i="96"/>
  <c r="AL14" i="96"/>
  <c r="AM108" i="96"/>
  <c r="AL108" i="96"/>
  <c r="AM75" i="96"/>
  <c r="AL75" i="96"/>
  <c r="AM113" i="96"/>
  <c r="AL113" i="96"/>
  <c r="AM43" i="96"/>
  <c r="AL43" i="96"/>
  <c r="AM11" i="96"/>
  <c r="AL11" i="96"/>
  <c r="AM48" i="96"/>
  <c r="AL48" i="96"/>
  <c r="AM16" i="96"/>
  <c r="AL16" i="96"/>
  <c r="AM116" i="96"/>
  <c r="AL116" i="96"/>
  <c r="AL100" i="96"/>
  <c r="AM67" i="96"/>
  <c r="AL67" i="96"/>
  <c r="AL121" i="96"/>
  <c r="AM105" i="96"/>
  <c r="AL105" i="96"/>
  <c r="AM88" i="96"/>
  <c r="AL88" i="96"/>
  <c r="AL72" i="96"/>
  <c r="AL126" i="96"/>
  <c r="AL110" i="96"/>
  <c r="AM93" i="96"/>
  <c r="AL93" i="96"/>
  <c r="AM77" i="96"/>
  <c r="AL77" i="96"/>
  <c r="AL78" i="96"/>
  <c r="AM49" i="96"/>
  <c r="AL49" i="96"/>
  <c r="AL33" i="96"/>
  <c r="AM17" i="96"/>
  <c r="AL17" i="96"/>
  <c r="AM66" i="96"/>
  <c r="AL66" i="96"/>
  <c r="AM74" i="96"/>
  <c r="AL74" i="96"/>
  <c r="AL103" i="96"/>
  <c r="AL51" i="96"/>
  <c r="AL35" i="96"/>
  <c r="AL19" i="96"/>
  <c r="AM3" i="96"/>
  <c r="AL3" i="96"/>
  <c r="AL40" i="96"/>
  <c r="AL8" i="96"/>
  <c r="AL38" i="96"/>
  <c r="AL34" i="96"/>
  <c r="AL30" i="96"/>
  <c r="AL10" i="96"/>
  <c r="AM56" i="96"/>
  <c r="AM24" i="96"/>
  <c r="AM124" i="96"/>
  <c r="AM80" i="96"/>
  <c r="AM64" i="96"/>
  <c r="AM118" i="96"/>
  <c r="AM9" i="96"/>
  <c r="AM107" i="96"/>
  <c r="AM2" i="96"/>
  <c r="AM120" i="96"/>
  <c r="AM109" i="96"/>
  <c r="AM114" i="96"/>
  <c r="AM97" i="96"/>
  <c r="AM65" i="96"/>
  <c r="AM53" i="96"/>
  <c r="AM37" i="96"/>
  <c r="AM5" i="96"/>
  <c r="AM39" i="96"/>
  <c r="AM28" i="96"/>
  <c r="AM12" i="96"/>
  <c r="AM100" i="96"/>
  <c r="AM83" i="96"/>
  <c r="AM121" i="96"/>
  <c r="AM72" i="96"/>
  <c r="AM126" i="96"/>
  <c r="AM110" i="96"/>
  <c r="AM61" i="96"/>
  <c r="AM78" i="96"/>
  <c r="AM33" i="96"/>
  <c r="AM103" i="96"/>
  <c r="AM51" i="96"/>
  <c r="AM35" i="96"/>
  <c r="AM19" i="96"/>
  <c r="AM40" i="96"/>
  <c r="AM8" i="96"/>
  <c r="AK128" i="63"/>
  <c r="AG129" i="63"/>
  <c r="AF128" i="63"/>
  <c r="AF129" i="63"/>
  <c r="AE128" i="63"/>
  <c r="AD129" i="63"/>
  <c r="AD128" i="63"/>
  <c r="AC129" i="63"/>
  <c r="AB128" i="63"/>
  <c r="AB129" i="63"/>
  <c r="AA128" i="63"/>
  <c r="Z128" i="63"/>
  <c r="Z129" i="63"/>
  <c r="Y129" i="63"/>
  <c r="X128" i="63"/>
  <c r="X129" i="63"/>
  <c r="W128" i="63"/>
  <c r="V129" i="63"/>
  <c r="V128" i="63"/>
  <c r="U129" i="63"/>
  <c r="T128" i="63"/>
  <c r="T129" i="63"/>
  <c r="S128" i="63"/>
  <c r="R129" i="63"/>
  <c r="R128" i="63"/>
  <c r="Q129" i="63"/>
  <c r="P128" i="63"/>
  <c r="P129" i="63"/>
  <c r="O128" i="63"/>
  <c r="N129" i="63"/>
  <c r="N128" i="63"/>
  <c r="AH125" i="63"/>
  <c r="AI61" i="63"/>
  <c r="M129" i="63"/>
  <c r="AH110" i="63"/>
  <c r="AI60" i="63"/>
  <c r="L128" i="63"/>
  <c r="L129" i="63"/>
  <c r="AI111" i="63"/>
  <c r="AI118" i="63"/>
  <c r="AI53" i="63"/>
  <c r="AI110" i="63"/>
  <c r="AH114" i="63"/>
  <c r="AH117" i="63"/>
  <c r="AH118" i="63"/>
  <c r="AI122" i="63"/>
  <c r="AI103" i="63"/>
  <c r="AI68" i="63"/>
  <c r="AI69" i="63"/>
  <c r="AI76" i="63"/>
  <c r="AH84" i="63"/>
  <c r="I129" i="63"/>
  <c r="AH60" i="63"/>
  <c r="H128" i="63"/>
  <c r="H129" i="63"/>
  <c r="AI115" i="63"/>
  <c r="AI119" i="63"/>
  <c r="AI123" i="63"/>
  <c r="AH127" i="63"/>
  <c r="AI56" i="63"/>
  <c r="AH92" i="63"/>
  <c r="G129" i="63"/>
  <c r="AH5" i="63"/>
  <c r="AI127" i="63"/>
  <c r="AH69" i="63"/>
  <c r="AH53" i="63"/>
  <c r="AI93" i="63"/>
  <c r="F129" i="63"/>
  <c r="AH122" i="63"/>
  <c r="AI114" i="63"/>
  <c r="AI100" i="63"/>
  <c r="AH101" i="63"/>
  <c r="AI104" i="63"/>
  <c r="AH105" i="63"/>
  <c r="AH106" i="63"/>
  <c r="AI108" i="63"/>
  <c r="AH65" i="63"/>
  <c r="AI64" i="63"/>
  <c r="AH57" i="63"/>
  <c r="AH41" i="63"/>
  <c r="AI85" i="63"/>
  <c r="AI83" i="63"/>
  <c r="AH81" i="63"/>
  <c r="AH37" i="63"/>
  <c r="AH33" i="63"/>
  <c r="AH13" i="63"/>
  <c r="AH17" i="63"/>
  <c r="AI121" i="63"/>
  <c r="AI125" i="63"/>
  <c r="AH109" i="63"/>
  <c r="AH68" i="63"/>
  <c r="AI44" i="63"/>
  <c r="AH45" i="63"/>
  <c r="AI48" i="63"/>
  <c r="AH49" i="63"/>
  <c r="AI52" i="63"/>
  <c r="AI92" i="63"/>
  <c r="AH93" i="63"/>
  <c r="AI96" i="63"/>
  <c r="AH97" i="63"/>
  <c r="AI84" i="63"/>
  <c r="AI88" i="63"/>
  <c r="AI80" i="63"/>
  <c r="AH76" i="63"/>
  <c r="AI77" i="63"/>
  <c r="AI72" i="63"/>
  <c r="AI36" i="63"/>
  <c r="AI32" i="63"/>
  <c r="AI28" i="63"/>
  <c r="AI24" i="63"/>
  <c r="AH9" i="63"/>
  <c r="AI4" i="63"/>
  <c r="AI113" i="63"/>
  <c r="AI117" i="63"/>
  <c r="AI112" i="63"/>
  <c r="AI116" i="63"/>
  <c r="AI120" i="63"/>
  <c r="AI124" i="63"/>
  <c r="AI109" i="63"/>
  <c r="AI101" i="63"/>
  <c r="AI105" i="63"/>
  <c r="AI67" i="63"/>
  <c r="AI71" i="63"/>
  <c r="AI59" i="63"/>
  <c r="AI63" i="63"/>
  <c r="AH51" i="63"/>
  <c r="AI40" i="63"/>
  <c r="AI91" i="63"/>
  <c r="AI95" i="63"/>
  <c r="AI87" i="63"/>
  <c r="AI75" i="63"/>
  <c r="AI79" i="63"/>
  <c r="AI16" i="63"/>
  <c r="AI20" i="63"/>
  <c r="AI12" i="63"/>
  <c r="AI8" i="63"/>
  <c r="AH121" i="63"/>
  <c r="AH113" i="63"/>
  <c r="AI106" i="63"/>
  <c r="AH61" i="63"/>
  <c r="AH52" i="63"/>
  <c r="AH85" i="63"/>
  <c r="AH89" i="63"/>
  <c r="AH73" i="63"/>
  <c r="AH77" i="63"/>
  <c r="AN77" i="63" s="1"/>
  <c r="AH29" i="63"/>
  <c r="AH25" i="63"/>
  <c r="AH21" i="63"/>
  <c r="AH100" i="63"/>
  <c r="AJ100" i="63" s="1"/>
  <c r="AP100" i="63" s="1"/>
  <c r="F119" i="98" s="1"/>
  <c r="AH67" i="63"/>
  <c r="AH83" i="63"/>
  <c r="AH91" i="63"/>
  <c r="AH75" i="63"/>
  <c r="AH59" i="63"/>
  <c r="AH2" i="63"/>
  <c r="AH47" i="63"/>
  <c r="AH55" i="63"/>
  <c r="AH63" i="63"/>
  <c r="AH71" i="63"/>
  <c r="AJ71" i="63" s="1"/>
  <c r="AP71" i="63" s="1"/>
  <c r="AH79" i="63"/>
  <c r="AH87" i="63"/>
  <c r="AH95" i="63"/>
  <c r="AH103" i="63"/>
  <c r="AN103" i="63" s="1"/>
  <c r="AH107" i="63"/>
  <c r="AH111" i="63"/>
  <c r="AH115" i="63"/>
  <c r="AH119" i="63"/>
  <c r="AH123" i="63"/>
  <c r="B128" i="63"/>
  <c r="C128" i="63"/>
  <c r="AI51" i="63"/>
  <c r="G128" i="63"/>
  <c r="AH96" i="63"/>
  <c r="AH88" i="63"/>
  <c r="AH80" i="63"/>
  <c r="AN80" i="63" s="1"/>
  <c r="AH72" i="63"/>
  <c r="AH64" i="63"/>
  <c r="AH56" i="63"/>
  <c r="AH48" i="63"/>
  <c r="AI107" i="63"/>
  <c r="AI97" i="63"/>
  <c r="AI89" i="63"/>
  <c r="AI81" i="63"/>
  <c r="AI73" i="63"/>
  <c r="AI65" i="63"/>
  <c r="AI57" i="63"/>
  <c r="AI49" i="63"/>
  <c r="F128" i="63"/>
  <c r="F130" i="63" s="1"/>
  <c r="AI47" i="63"/>
  <c r="AI55" i="63"/>
  <c r="B129" i="63"/>
  <c r="AI50" i="63"/>
  <c r="AH50" i="63"/>
  <c r="AI54" i="63"/>
  <c r="AH54" i="63"/>
  <c r="AI58" i="63"/>
  <c r="AH58" i="63"/>
  <c r="AI62" i="63"/>
  <c r="AH62" i="63"/>
  <c r="AI66" i="63"/>
  <c r="AH66" i="63"/>
  <c r="AI70" i="63"/>
  <c r="AH70" i="63"/>
  <c r="AI74" i="63"/>
  <c r="AH74" i="63"/>
  <c r="AI78" i="63"/>
  <c r="AH78" i="63"/>
  <c r="AI82" i="63"/>
  <c r="AH82" i="63"/>
  <c r="AI86" i="63"/>
  <c r="AH86" i="63"/>
  <c r="AI90" i="63"/>
  <c r="AH90" i="63"/>
  <c r="AI94" i="63"/>
  <c r="AH94" i="63"/>
  <c r="AI99" i="63"/>
  <c r="AH99" i="63"/>
  <c r="AH128" i="63"/>
  <c r="AI22" i="63"/>
  <c r="AH124" i="63"/>
  <c r="AH112" i="63"/>
  <c r="AI129" i="63"/>
  <c r="AI5" i="63"/>
  <c r="AH6" i="63"/>
  <c r="AH7" i="63"/>
  <c r="AH8" i="63"/>
  <c r="AI9" i="63"/>
  <c r="AH10" i="63"/>
  <c r="AH11" i="63"/>
  <c r="AH12" i="63"/>
  <c r="AI13" i="63"/>
  <c r="AH14" i="63"/>
  <c r="AH15" i="63"/>
  <c r="AH16" i="63"/>
  <c r="AI17" i="63"/>
  <c r="AH18" i="63"/>
  <c r="AH19" i="63"/>
  <c r="AH20" i="63"/>
  <c r="AI21" i="63"/>
  <c r="AH22" i="63"/>
  <c r="AH23" i="63"/>
  <c r="AH24" i="63"/>
  <c r="AI25" i="63"/>
  <c r="AH26" i="63"/>
  <c r="AH27" i="63"/>
  <c r="AH28" i="63"/>
  <c r="AI29" i="63"/>
  <c r="AH30" i="63"/>
  <c r="AH31" i="63"/>
  <c r="AH32" i="63"/>
  <c r="AI33" i="63"/>
  <c r="AH34" i="63"/>
  <c r="AH35" i="63"/>
  <c r="AH36" i="63"/>
  <c r="AI37" i="63"/>
  <c r="AH38" i="63"/>
  <c r="AH39" i="63"/>
  <c r="AH40" i="63"/>
  <c r="AI41" i="63"/>
  <c r="AH42" i="63"/>
  <c r="AH43" i="63"/>
  <c r="AH44" i="63"/>
  <c r="AI45" i="63"/>
  <c r="AH46" i="63"/>
  <c r="AI6" i="63"/>
  <c r="AI10" i="63"/>
  <c r="AI14" i="63"/>
  <c r="AI18" i="63"/>
  <c r="AI26" i="63"/>
  <c r="C129" i="63"/>
  <c r="AH120" i="63"/>
  <c r="AH116" i="63"/>
  <c r="AH108" i="63"/>
  <c r="AH104" i="63"/>
  <c r="AC128" i="63"/>
  <c r="U128" i="63"/>
  <c r="U130" i="63" s="1"/>
  <c r="M128" i="63"/>
  <c r="AE129" i="63"/>
  <c r="W129" i="63"/>
  <c r="O129" i="63"/>
  <c r="AI43" i="63"/>
  <c r="AI39" i="63"/>
  <c r="AI35" i="63"/>
  <c r="AI31" i="63"/>
  <c r="AI27" i="63"/>
  <c r="AI23" i="63"/>
  <c r="AI19" i="63"/>
  <c r="AI15" i="63"/>
  <c r="AI11" i="63"/>
  <c r="AI7" i="63"/>
  <c r="AI3" i="63"/>
  <c r="J128" i="63"/>
  <c r="AG128" i="63"/>
  <c r="Y128" i="63"/>
  <c r="Y130" i="63" s="1"/>
  <c r="Q128" i="63"/>
  <c r="I128" i="63"/>
  <c r="I130" i="63" s="1"/>
  <c r="AA129" i="63"/>
  <c r="S129" i="63"/>
  <c r="K129" i="63"/>
  <c r="AH4" i="63"/>
  <c r="J129" i="63"/>
  <c r="AH3" i="63"/>
  <c r="AI46" i="63"/>
  <c r="AI42" i="63"/>
  <c r="AI38" i="63"/>
  <c r="AI34" i="63"/>
  <c r="AI30" i="63"/>
  <c r="K128" i="63"/>
  <c r="AI2" i="63"/>
  <c r="D8" i="100" l="1"/>
  <c r="D20" i="100"/>
  <c r="D30" i="100" s="1"/>
  <c r="D15" i="100"/>
  <c r="D5" i="100"/>
  <c r="D19" i="100"/>
  <c r="D29" i="100" s="1"/>
  <c r="D6" i="100"/>
  <c r="D79" i="98"/>
  <c r="D78" i="98" s="1"/>
  <c r="D14" i="100"/>
  <c r="D50" i="98"/>
  <c r="D49" i="98" s="1"/>
  <c r="D10" i="100"/>
  <c r="D4" i="100"/>
  <c r="D13" i="100"/>
  <c r="D9" i="100"/>
  <c r="D18" i="100"/>
  <c r="D11" i="100"/>
  <c r="D17" i="100"/>
  <c r="D12" i="100"/>
  <c r="D7" i="100"/>
  <c r="M5" i="100"/>
  <c r="M16" i="100"/>
  <c r="M7" i="100"/>
  <c r="M12" i="100"/>
  <c r="M11" i="100"/>
  <c r="M18" i="100"/>
  <c r="M6" i="100"/>
  <c r="M10" i="100"/>
  <c r="M15" i="100"/>
  <c r="AJ101" i="63"/>
  <c r="AP101" i="63" s="1"/>
  <c r="F120" i="98" s="1"/>
  <c r="O11" i="100"/>
  <c r="O8" i="100"/>
  <c r="O16" i="100"/>
  <c r="O7" i="100"/>
  <c r="O14" i="100"/>
  <c r="F71" i="98"/>
  <c r="D18" i="98"/>
  <c r="D17" i="98" s="1"/>
  <c r="F6" i="100"/>
  <c r="H6" i="100"/>
  <c r="F14" i="100"/>
  <c r="H14" i="100"/>
  <c r="E159" i="98"/>
  <c r="H4" i="100"/>
  <c r="N21" i="100"/>
  <c r="F65" i="98"/>
  <c r="F64" i="98" s="1"/>
  <c r="P12" i="100"/>
  <c r="T12" i="100"/>
  <c r="R12" i="100"/>
  <c r="D71" i="98"/>
  <c r="D70" i="98" s="1"/>
  <c r="H13" i="100"/>
  <c r="F13" i="100"/>
  <c r="R15" i="100"/>
  <c r="T15" i="100"/>
  <c r="P15" i="100"/>
  <c r="D36" i="98"/>
  <c r="D35" i="98" s="1"/>
  <c r="H8" i="100"/>
  <c r="F8" i="100"/>
  <c r="D108" i="98"/>
  <c r="D107" i="98" s="1"/>
  <c r="F18" i="100"/>
  <c r="H18" i="100"/>
  <c r="D54" i="98"/>
  <c r="D53" i="98" s="1"/>
  <c r="F11" i="100"/>
  <c r="H11" i="100"/>
  <c r="D100" i="98"/>
  <c r="D99" i="98" s="1"/>
  <c r="H17" i="100"/>
  <c r="F17" i="100"/>
  <c r="D65" i="98"/>
  <c r="H12" i="100"/>
  <c r="F12" i="100"/>
  <c r="L30" i="100"/>
  <c r="M30" i="100" s="1"/>
  <c r="M20" i="100"/>
  <c r="E158" i="98"/>
  <c r="F96" i="98"/>
  <c r="F95" i="98" s="1"/>
  <c r="P16" i="100"/>
  <c r="R16" i="100"/>
  <c r="T16" i="100"/>
  <c r="F100" i="98"/>
  <c r="F99" i="98" s="1"/>
  <c r="P17" i="100"/>
  <c r="T17" i="100"/>
  <c r="R17" i="100"/>
  <c r="F12" i="98"/>
  <c r="D12" i="98"/>
  <c r="H5" i="100"/>
  <c r="F5" i="100"/>
  <c r="M8" i="100"/>
  <c r="H7" i="100"/>
  <c r="M9" i="100"/>
  <c r="L27" i="100"/>
  <c r="H19" i="100"/>
  <c r="N29" i="100"/>
  <c r="O19" i="100"/>
  <c r="D159" i="98"/>
  <c r="O12" i="100"/>
  <c r="O17" i="100"/>
  <c r="O6" i="100"/>
  <c r="O20" i="100"/>
  <c r="O18" i="100"/>
  <c r="T10" i="100"/>
  <c r="R10" i="100"/>
  <c r="P10" i="100"/>
  <c r="F19" i="100"/>
  <c r="L28" i="100"/>
  <c r="H9" i="100"/>
  <c r="F9" i="100"/>
  <c r="F54" i="98"/>
  <c r="F15" i="100"/>
  <c r="L21" i="100"/>
  <c r="L26" i="100"/>
  <c r="M4" i="100"/>
  <c r="F4" i="100"/>
  <c r="F10" i="100"/>
  <c r="H10" i="100"/>
  <c r="N26" i="100"/>
  <c r="F108" i="98"/>
  <c r="F107" i="98" s="1"/>
  <c r="T18" i="100"/>
  <c r="R18" i="100"/>
  <c r="P18" i="100"/>
  <c r="F79" i="98"/>
  <c r="D96" i="98"/>
  <c r="H16" i="100"/>
  <c r="F16" i="100"/>
  <c r="J16" i="100" s="1"/>
  <c r="D129" i="98"/>
  <c r="D128" i="98" s="1"/>
  <c r="H20" i="100"/>
  <c r="F20" i="100"/>
  <c r="J20" i="100" s="1"/>
  <c r="M19" i="100"/>
  <c r="L29" i="100"/>
  <c r="N27" i="100"/>
  <c r="O9" i="100"/>
  <c r="H15" i="100"/>
  <c r="F7" i="100"/>
  <c r="M14" i="100"/>
  <c r="O10" i="100"/>
  <c r="N28" i="100"/>
  <c r="D158" i="98"/>
  <c r="O15" i="100"/>
  <c r="O5" i="100"/>
  <c r="O13" i="100"/>
  <c r="O4" i="100"/>
  <c r="D95" i="98"/>
  <c r="F118" i="98"/>
  <c r="F129" i="98"/>
  <c r="F43" i="98"/>
  <c r="D43" i="98"/>
  <c r="D42" i="98" s="1"/>
  <c r="D154" i="98"/>
  <c r="D153" i="98"/>
  <c r="F6" i="98"/>
  <c r="D155" i="98"/>
  <c r="F50" i="98"/>
  <c r="F49" i="98" s="1"/>
  <c r="D157" i="98"/>
  <c r="D156" i="98"/>
  <c r="D64" i="98"/>
  <c r="D86" i="98"/>
  <c r="D27" i="98"/>
  <c r="D5" i="98"/>
  <c r="F86" i="98"/>
  <c r="D117" i="98"/>
  <c r="AJ18" i="63"/>
  <c r="AP18" i="63" s="1"/>
  <c r="F24" i="98" s="1"/>
  <c r="AJ32" i="63"/>
  <c r="AP32" i="63" s="1"/>
  <c r="F40" i="98" s="1"/>
  <c r="AJ8" i="63"/>
  <c r="AP8" i="63" s="1"/>
  <c r="F13" i="98" s="1"/>
  <c r="AJ59" i="63"/>
  <c r="AP59" i="63" s="1"/>
  <c r="F72" i="98" s="1"/>
  <c r="AJ31" i="63"/>
  <c r="AP31" i="63" s="1"/>
  <c r="F39" i="98" s="1"/>
  <c r="AJ23" i="63"/>
  <c r="AP23" i="63" s="1"/>
  <c r="F30" i="98" s="1"/>
  <c r="AJ66" i="63"/>
  <c r="AP66" i="63" s="1"/>
  <c r="F80" i="98" s="1"/>
  <c r="AJ50" i="63"/>
  <c r="AP50" i="63" s="1"/>
  <c r="F61" i="98" s="1"/>
  <c r="AJ25" i="63"/>
  <c r="AP25" i="63" s="1"/>
  <c r="F32" i="98" s="1"/>
  <c r="AJ9" i="63"/>
  <c r="AP9" i="63" s="1"/>
  <c r="F14" i="98" s="1"/>
  <c r="AJ3" i="63"/>
  <c r="AP3" i="63" s="1"/>
  <c r="F7" i="98" s="1"/>
  <c r="AJ28" i="63"/>
  <c r="AP28" i="63" s="1"/>
  <c r="AJ12" i="63"/>
  <c r="AP12" i="63" s="1"/>
  <c r="AJ29" i="63"/>
  <c r="AP29" i="63" s="1"/>
  <c r="F37" i="98" s="1"/>
  <c r="AJ35" i="63"/>
  <c r="AP35" i="63" s="1"/>
  <c r="F44" i="98" s="1"/>
  <c r="AJ27" i="63"/>
  <c r="AP27" i="63" s="1"/>
  <c r="F34" i="98" s="1"/>
  <c r="AJ33" i="63"/>
  <c r="AP33" i="63" s="1"/>
  <c r="F41" i="98" s="1"/>
  <c r="AJ22" i="63"/>
  <c r="AP22" i="63" s="1"/>
  <c r="F29" i="98" s="1"/>
  <c r="AJ47" i="63"/>
  <c r="AP47" i="63" s="1"/>
  <c r="AJ21" i="63"/>
  <c r="AP21" i="63" s="1"/>
  <c r="AJ5" i="63"/>
  <c r="AP5" i="63" s="1"/>
  <c r="F9" i="98" s="1"/>
  <c r="AM128" i="63"/>
  <c r="R130" i="63"/>
  <c r="AD130" i="63"/>
  <c r="Q130" i="63"/>
  <c r="N130" i="63"/>
  <c r="V130" i="63"/>
  <c r="AC130" i="63"/>
  <c r="P130" i="63"/>
  <c r="S130" i="63"/>
  <c r="X130" i="63"/>
  <c r="AA130" i="63"/>
  <c r="AF130" i="63"/>
  <c r="AN48" i="63"/>
  <c r="AN104" i="63"/>
  <c r="AN120" i="63"/>
  <c r="AN119" i="63"/>
  <c r="AN94" i="63"/>
  <c r="AN86" i="63"/>
  <c r="AN83" i="63"/>
  <c r="AN71" i="63"/>
  <c r="F85" i="98"/>
  <c r="AN28" i="63"/>
  <c r="B130" i="63"/>
  <c r="AN122" i="63"/>
  <c r="L130" i="63"/>
  <c r="O130" i="63"/>
  <c r="T130" i="63"/>
  <c r="W130" i="63"/>
  <c r="AB130" i="63"/>
  <c r="AE130" i="63"/>
  <c r="C130" i="63"/>
  <c r="H130" i="63"/>
  <c r="AG130" i="63"/>
  <c r="M130" i="63"/>
  <c r="K130" i="63"/>
  <c r="J130" i="63"/>
  <c r="AN124" i="63"/>
  <c r="AN72" i="63"/>
  <c r="G130" i="63"/>
  <c r="AN123" i="63"/>
  <c r="AN76" i="63"/>
  <c r="Z130" i="63"/>
  <c r="AN78" i="63"/>
  <c r="AN70" i="63"/>
  <c r="AN62" i="63"/>
  <c r="AN54" i="63"/>
  <c r="AN2" i="63"/>
  <c r="AN89" i="63"/>
  <c r="AN57" i="63"/>
  <c r="AN84" i="63"/>
  <c r="AN114" i="63"/>
  <c r="AN110" i="63"/>
  <c r="AN68" i="63"/>
  <c r="AN127" i="63"/>
  <c r="AN56" i="63"/>
  <c r="AN115" i="63"/>
  <c r="AN59" i="63"/>
  <c r="AN39" i="63"/>
  <c r="AN31" i="63"/>
  <c r="AN23" i="63"/>
  <c r="AN15" i="63"/>
  <c r="AN7" i="63"/>
  <c r="AN99" i="63"/>
  <c r="AN90" i="63"/>
  <c r="AN82" i="63"/>
  <c r="AN74" i="63"/>
  <c r="AN66" i="63"/>
  <c r="AN58" i="63"/>
  <c r="AN50" i="63"/>
  <c r="AN55" i="63"/>
  <c r="AN52" i="63"/>
  <c r="AM128" i="96"/>
  <c r="AL128" i="96"/>
  <c r="AN25" i="63"/>
  <c r="AN81" i="63"/>
  <c r="AO108" i="63"/>
  <c r="AN108" i="63"/>
  <c r="AN43" i="63"/>
  <c r="AN35" i="63"/>
  <c r="AN27" i="63"/>
  <c r="AN19" i="63"/>
  <c r="AN11" i="63"/>
  <c r="AN112" i="63"/>
  <c r="AO64" i="63"/>
  <c r="AN64" i="63"/>
  <c r="AN96" i="63"/>
  <c r="AN111" i="63"/>
  <c r="AO87" i="63"/>
  <c r="AN87" i="63"/>
  <c r="AN75" i="63"/>
  <c r="AN100" i="63"/>
  <c r="AO121" i="63"/>
  <c r="AN121" i="63"/>
  <c r="AN45" i="63"/>
  <c r="AN33" i="63"/>
  <c r="AN65" i="63"/>
  <c r="AO69" i="63"/>
  <c r="AN69" i="63"/>
  <c r="AN92" i="63"/>
  <c r="AO60" i="63"/>
  <c r="AN60" i="63"/>
  <c r="AO118" i="63"/>
  <c r="AN118" i="63"/>
  <c r="AO4" i="63"/>
  <c r="AN4" i="63"/>
  <c r="AO116" i="63"/>
  <c r="AN116" i="63"/>
  <c r="AN46" i="63"/>
  <c r="AN42" i="63"/>
  <c r="AN38" i="63"/>
  <c r="AN34" i="63"/>
  <c r="AN30" i="63"/>
  <c r="AN26" i="63"/>
  <c r="AO22" i="63"/>
  <c r="AN22" i="63"/>
  <c r="AN18" i="63"/>
  <c r="AN14" i="63"/>
  <c r="AN10" i="63"/>
  <c r="AN6" i="63"/>
  <c r="AN107" i="63"/>
  <c r="AO79" i="63"/>
  <c r="AN79" i="63"/>
  <c r="AN47" i="63"/>
  <c r="AO91" i="63"/>
  <c r="AN91" i="63"/>
  <c r="AN21" i="63"/>
  <c r="AN73" i="63"/>
  <c r="AN61" i="63"/>
  <c r="AN97" i="63"/>
  <c r="AN37" i="63"/>
  <c r="AN41" i="63"/>
  <c r="AN101" i="63"/>
  <c r="AN117" i="63"/>
  <c r="AN125" i="63"/>
  <c r="AN9" i="63"/>
  <c r="AN49" i="63"/>
  <c r="AN17" i="63"/>
  <c r="AN106" i="63"/>
  <c r="AN5" i="63"/>
  <c r="AO3" i="63"/>
  <c r="AN3" i="63"/>
  <c r="AO44" i="63"/>
  <c r="AN44" i="63"/>
  <c r="AO40" i="63"/>
  <c r="AN40" i="63"/>
  <c r="AO36" i="63"/>
  <c r="AN36" i="63"/>
  <c r="AO32" i="63"/>
  <c r="AN32" i="63"/>
  <c r="AO24" i="63"/>
  <c r="AN24" i="63"/>
  <c r="AO20" i="63"/>
  <c r="AN20" i="63"/>
  <c r="AN16" i="63"/>
  <c r="AO12" i="63"/>
  <c r="AN12" i="63"/>
  <c r="AO8" i="63"/>
  <c r="AN8" i="63"/>
  <c r="AO88" i="63"/>
  <c r="AN88" i="63"/>
  <c r="AN95" i="63"/>
  <c r="AN63" i="63"/>
  <c r="AO67" i="63"/>
  <c r="AN67" i="63"/>
  <c r="AN29" i="63"/>
  <c r="AN85" i="63"/>
  <c r="AN113" i="63"/>
  <c r="AN51" i="63"/>
  <c r="AN93" i="63"/>
  <c r="AN109" i="63"/>
  <c r="AN13" i="63"/>
  <c r="AN105" i="63"/>
  <c r="AN53" i="63"/>
  <c r="AO61" i="63"/>
  <c r="AO68" i="63"/>
  <c r="AO110" i="63"/>
  <c r="AO56" i="63"/>
  <c r="AO115" i="63"/>
  <c r="AO59" i="63"/>
  <c r="AO120" i="63"/>
  <c r="AO119" i="63"/>
  <c r="AO95" i="63"/>
  <c r="AO63" i="63"/>
  <c r="AO29" i="63"/>
  <c r="AO85" i="63"/>
  <c r="AO113" i="63"/>
  <c r="AO9" i="63"/>
  <c r="AO49" i="63"/>
  <c r="AO17" i="63"/>
  <c r="AO81" i="63"/>
  <c r="AO106" i="63"/>
  <c r="AO5" i="63"/>
  <c r="AO127" i="63"/>
  <c r="AO84" i="63"/>
  <c r="AO114" i="63"/>
  <c r="AO104" i="63"/>
  <c r="AO28" i="63"/>
  <c r="AO16" i="63"/>
  <c r="AO35" i="63"/>
  <c r="AO31" i="63"/>
  <c r="AO19" i="63"/>
  <c r="AO15" i="63"/>
  <c r="AO99" i="63"/>
  <c r="AO90" i="63"/>
  <c r="AO82" i="63"/>
  <c r="AO74" i="63"/>
  <c r="AO66" i="63"/>
  <c r="AO58" i="63"/>
  <c r="AO50" i="63"/>
  <c r="AO77" i="63"/>
  <c r="AO52" i="63"/>
  <c r="AO51" i="63"/>
  <c r="AO13" i="63"/>
  <c r="AO105" i="63"/>
  <c r="AO53" i="63"/>
  <c r="AO57" i="63"/>
  <c r="AO39" i="63"/>
  <c r="AO27" i="63"/>
  <c r="AO11" i="63"/>
  <c r="AO112" i="63"/>
  <c r="AO75" i="63"/>
  <c r="AO46" i="63"/>
  <c r="AO42" i="63"/>
  <c r="AO38" i="63"/>
  <c r="AO34" i="63"/>
  <c r="AO30" i="63"/>
  <c r="AO26" i="63"/>
  <c r="AO18" i="63"/>
  <c r="AO14" i="63"/>
  <c r="AO10" i="63"/>
  <c r="AO6" i="63"/>
  <c r="AO124" i="63"/>
  <c r="AO72" i="63"/>
  <c r="AO123" i="63"/>
  <c r="AO107" i="63"/>
  <c r="AO47" i="63"/>
  <c r="AO21" i="63"/>
  <c r="AO73" i="63"/>
  <c r="AO45" i="63"/>
  <c r="AO33" i="63"/>
  <c r="AO65" i="63"/>
  <c r="AO122" i="63"/>
  <c r="AO92" i="63"/>
  <c r="AO43" i="63"/>
  <c r="AO23" i="63"/>
  <c r="AO7" i="63"/>
  <c r="AO96" i="63"/>
  <c r="AO111" i="63"/>
  <c r="AO55" i="63"/>
  <c r="AO100" i="63"/>
  <c r="AO93" i="63"/>
  <c r="AO109" i="63"/>
  <c r="AO94" i="63"/>
  <c r="AO86" i="63"/>
  <c r="AO78" i="63"/>
  <c r="AO70" i="63"/>
  <c r="AO62" i="63"/>
  <c r="AO54" i="63"/>
  <c r="AO48" i="63"/>
  <c r="AO80" i="63"/>
  <c r="AO103" i="63"/>
  <c r="AO71" i="63"/>
  <c r="AO2" i="63"/>
  <c r="AO83" i="63"/>
  <c r="AO25" i="63"/>
  <c r="AO89" i="63"/>
  <c r="AO76" i="63"/>
  <c r="AO97" i="63"/>
  <c r="AO37" i="63"/>
  <c r="AO41" i="63"/>
  <c r="AO101" i="63"/>
  <c r="AO117" i="63"/>
  <c r="AO125" i="63"/>
  <c r="AI126" i="63"/>
  <c r="AH126" i="63"/>
  <c r="E129" i="63"/>
  <c r="E128" i="63"/>
  <c r="AI102" i="63"/>
  <c r="AH102" i="63"/>
  <c r="D129" i="63"/>
  <c r="D128" i="63"/>
  <c r="J8" i="100" l="1"/>
  <c r="J7" i="100"/>
  <c r="K7" i="100" s="1"/>
  <c r="J10" i="100"/>
  <c r="K10" i="100" s="1"/>
  <c r="J18" i="100"/>
  <c r="K18" i="100" s="1"/>
  <c r="J13" i="100"/>
  <c r="K13" i="100" s="1"/>
  <c r="D27" i="100"/>
  <c r="J4" i="100"/>
  <c r="K4" i="100" s="1"/>
  <c r="J15" i="100"/>
  <c r="K15" i="100" s="1"/>
  <c r="J11" i="100"/>
  <c r="K11" i="100" s="1"/>
  <c r="J6" i="100"/>
  <c r="K6" i="100" s="1"/>
  <c r="J19" i="100"/>
  <c r="K19" i="100" s="1"/>
  <c r="J12" i="100"/>
  <c r="K12" i="100" s="1"/>
  <c r="D21" i="100"/>
  <c r="D26" i="100"/>
  <c r="J9" i="100"/>
  <c r="K9" i="100" s="1"/>
  <c r="J5" i="100"/>
  <c r="K5" i="100" s="1"/>
  <c r="J14" i="100"/>
  <c r="K14" i="100" s="1"/>
  <c r="D28" i="100"/>
  <c r="F70" i="98"/>
  <c r="K16" i="100"/>
  <c r="U18" i="100"/>
  <c r="Q18" i="100"/>
  <c r="S18" i="100"/>
  <c r="V18" i="100"/>
  <c r="W18" i="100" s="1"/>
  <c r="K8" i="100"/>
  <c r="K20" i="100"/>
  <c r="U10" i="100"/>
  <c r="Q10" i="100"/>
  <c r="S10" i="100"/>
  <c r="V10" i="100"/>
  <c r="W10" i="100" s="1"/>
  <c r="D149" i="98"/>
  <c r="U17" i="100"/>
  <c r="S17" i="100"/>
  <c r="Q17" i="100"/>
  <c r="V17" i="100"/>
  <c r="W17" i="100" s="1"/>
  <c r="S16" i="100"/>
  <c r="V16" i="100"/>
  <c r="W16" i="100" s="1"/>
  <c r="U16" i="100"/>
  <c r="Q16" i="100"/>
  <c r="G17" i="100"/>
  <c r="J17" i="100"/>
  <c r="U15" i="100"/>
  <c r="S15" i="100"/>
  <c r="Q15" i="100"/>
  <c r="V15" i="100"/>
  <c r="W15" i="100" s="1"/>
  <c r="S12" i="100"/>
  <c r="V12" i="100"/>
  <c r="W12" i="100" s="1"/>
  <c r="U12" i="100"/>
  <c r="Q12" i="100"/>
  <c r="G5" i="100"/>
  <c r="M21" i="100"/>
  <c r="T19" i="100"/>
  <c r="T29" i="100" s="1"/>
  <c r="F117" i="98"/>
  <c r="R19" i="100"/>
  <c r="R29" i="100" s="1"/>
  <c r="G13" i="100"/>
  <c r="G6" i="100"/>
  <c r="F156" i="98"/>
  <c r="P19" i="100"/>
  <c r="T9" i="100"/>
  <c r="T27" i="100" s="1"/>
  <c r="G15" i="100"/>
  <c r="M28" i="100"/>
  <c r="T5" i="100"/>
  <c r="G18" i="100"/>
  <c r="E149" i="98"/>
  <c r="M27" i="100"/>
  <c r="P5" i="100"/>
  <c r="P13" i="100"/>
  <c r="P11" i="100"/>
  <c r="R11" i="100"/>
  <c r="P9" i="100"/>
  <c r="D11" i="98"/>
  <c r="G7" i="100"/>
  <c r="M29" i="100"/>
  <c r="P14" i="100"/>
  <c r="F18" i="98"/>
  <c r="F17" i="98" s="1"/>
  <c r="T6" i="100"/>
  <c r="R6" i="100"/>
  <c r="P6" i="100"/>
  <c r="I11" i="100"/>
  <c r="E11" i="100"/>
  <c r="O27" i="100"/>
  <c r="I14" i="100"/>
  <c r="E14" i="100"/>
  <c r="F42" i="98"/>
  <c r="R14" i="100"/>
  <c r="N31" i="100"/>
  <c r="O26" i="100"/>
  <c r="T11" i="100"/>
  <c r="G9" i="100"/>
  <c r="F27" i="100"/>
  <c r="E148" i="98"/>
  <c r="O29" i="100"/>
  <c r="E7" i="100"/>
  <c r="I7" i="100"/>
  <c r="G12" i="100"/>
  <c r="I17" i="100"/>
  <c r="E17" i="100"/>
  <c r="G8" i="100"/>
  <c r="O21" i="100"/>
  <c r="G14" i="100"/>
  <c r="R13" i="100"/>
  <c r="D148" i="98"/>
  <c r="G20" i="100"/>
  <c r="F30" i="100"/>
  <c r="J30" i="100" s="1"/>
  <c r="I16" i="100"/>
  <c r="E16" i="100"/>
  <c r="P4" i="100"/>
  <c r="G10" i="100"/>
  <c r="F28" i="100"/>
  <c r="F28" i="98"/>
  <c r="F27" i="98" s="1"/>
  <c r="R7" i="100"/>
  <c r="T7" i="100"/>
  <c r="P7" i="100"/>
  <c r="F36" i="98"/>
  <c r="F35" i="98" s="1"/>
  <c r="P8" i="100"/>
  <c r="R8" i="100"/>
  <c r="T8" i="100"/>
  <c r="E20" i="100"/>
  <c r="H30" i="100"/>
  <c r="I20" i="100"/>
  <c r="R4" i="100"/>
  <c r="F21" i="100"/>
  <c r="F26" i="100"/>
  <c r="G4" i="100"/>
  <c r="F29" i="100"/>
  <c r="J29" i="100" s="1"/>
  <c r="G19" i="100"/>
  <c r="I5" i="100"/>
  <c r="E5" i="100"/>
  <c r="G11" i="100"/>
  <c r="E13" i="100"/>
  <c r="I13" i="100"/>
  <c r="O28" i="100"/>
  <c r="E15" i="100"/>
  <c r="I15" i="100"/>
  <c r="G16" i="100"/>
  <c r="T14" i="100"/>
  <c r="T4" i="100"/>
  <c r="H28" i="100"/>
  <c r="I10" i="100"/>
  <c r="E10" i="100"/>
  <c r="L31" i="100"/>
  <c r="M26" i="100"/>
  <c r="H27" i="100"/>
  <c r="I9" i="100"/>
  <c r="E9" i="100"/>
  <c r="O30" i="100"/>
  <c r="H29" i="100"/>
  <c r="E19" i="100"/>
  <c r="I19" i="100"/>
  <c r="R5" i="100"/>
  <c r="I12" i="100"/>
  <c r="E12" i="100"/>
  <c r="I18" i="100"/>
  <c r="E18" i="100"/>
  <c r="I8" i="100"/>
  <c r="E8" i="100"/>
  <c r="R9" i="100"/>
  <c r="E4" i="100"/>
  <c r="I4" i="100"/>
  <c r="H21" i="100"/>
  <c r="H26" i="100"/>
  <c r="E6" i="100"/>
  <c r="I6" i="100"/>
  <c r="T13" i="100"/>
  <c r="F155" i="98"/>
  <c r="F58" i="98"/>
  <c r="F53" i="98" s="1"/>
  <c r="F153" i="98"/>
  <c r="F154" i="98"/>
  <c r="F11" i="98"/>
  <c r="F78" i="98"/>
  <c r="F5" i="98"/>
  <c r="AJ126" i="63"/>
  <c r="AP126" i="63" s="1"/>
  <c r="D130" i="63"/>
  <c r="E130" i="63"/>
  <c r="AN102" i="63"/>
  <c r="AN126" i="63"/>
  <c r="AO102" i="63"/>
  <c r="AO126" i="63"/>
  <c r="C1" i="63"/>
  <c r="B1" i="63"/>
  <c r="J28" i="100" l="1"/>
  <c r="K28" i="100" s="1"/>
  <c r="J27" i="100"/>
  <c r="K27" i="100" s="1"/>
  <c r="J21" i="100"/>
  <c r="K21" i="100" s="1"/>
  <c r="D31" i="100"/>
  <c r="J26" i="100"/>
  <c r="K26" i="100" s="1"/>
  <c r="K30" i="100"/>
  <c r="U6" i="100"/>
  <c r="Q6" i="100"/>
  <c r="S6" i="100"/>
  <c r="V6" i="100"/>
  <c r="W6" i="100" s="1"/>
  <c r="U14" i="100"/>
  <c r="Q14" i="100"/>
  <c r="S14" i="100"/>
  <c r="V14" i="100"/>
  <c r="W14" i="100" s="1"/>
  <c r="P27" i="100"/>
  <c r="U9" i="100"/>
  <c r="S9" i="100"/>
  <c r="Q9" i="100"/>
  <c r="V9" i="100"/>
  <c r="W9" i="100" s="1"/>
  <c r="U11" i="100"/>
  <c r="S11" i="100"/>
  <c r="Q11" i="100"/>
  <c r="V11" i="100"/>
  <c r="W11" i="100" s="1"/>
  <c r="U5" i="100"/>
  <c r="S5" i="100"/>
  <c r="Q5" i="100"/>
  <c r="V5" i="100"/>
  <c r="W5" i="100" s="1"/>
  <c r="P29" i="100"/>
  <c r="U19" i="100"/>
  <c r="S19" i="100"/>
  <c r="Q19" i="100"/>
  <c r="V19" i="100"/>
  <c r="W19" i="100" s="1"/>
  <c r="K29" i="100"/>
  <c r="S8" i="100"/>
  <c r="V8" i="100"/>
  <c r="W8" i="100" s="1"/>
  <c r="U8" i="100"/>
  <c r="Q8" i="100"/>
  <c r="U7" i="100"/>
  <c r="S7" i="100"/>
  <c r="Q7" i="100"/>
  <c r="V7" i="100"/>
  <c r="W7" i="100" s="1"/>
  <c r="U4" i="100"/>
  <c r="Q4" i="100"/>
  <c r="S4" i="100"/>
  <c r="V4" i="100"/>
  <c r="W4" i="100" s="1"/>
  <c r="U13" i="100"/>
  <c r="S13" i="100"/>
  <c r="Q13" i="100"/>
  <c r="V13" i="100"/>
  <c r="W13" i="100" s="1"/>
  <c r="K17" i="100"/>
  <c r="P28" i="100"/>
  <c r="G29" i="100"/>
  <c r="T28" i="100"/>
  <c r="G28" i="100"/>
  <c r="G27" i="100"/>
  <c r="G30" i="100"/>
  <c r="M31" i="100"/>
  <c r="O31" i="100"/>
  <c r="I28" i="100"/>
  <c r="E28" i="100"/>
  <c r="R26" i="100"/>
  <c r="I26" i="100"/>
  <c r="E26" i="100"/>
  <c r="H31" i="100"/>
  <c r="R27" i="100"/>
  <c r="G26" i="100"/>
  <c r="F31" i="100"/>
  <c r="I21" i="100"/>
  <c r="E21" i="100"/>
  <c r="T26" i="100"/>
  <c r="G21" i="100"/>
  <c r="F157" i="98"/>
  <c r="T20" i="100"/>
  <c r="P20" i="100"/>
  <c r="R20" i="100"/>
  <c r="E29" i="100"/>
  <c r="I29" i="100"/>
  <c r="I27" i="100"/>
  <c r="E27" i="100"/>
  <c r="R28" i="100"/>
  <c r="F159" i="98"/>
  <c r="I30" i="100"/>
  <c r="E30" i="100"/>
  <c r="P26" i="100"/>
  <c r="F158" i="98"/>
  <c r="F146" i="98"/>
  <c r="AN128" i="63"/>
  <c r="AO128" i="63"/>
  <c r="D172" i="26"/>
  <c r="D171" i="26"/>
  <c r="D170" i="26"/>
  <c r="F170" i="26" s="1"/>
  <c r="D169" i="26"/>
  <c r="F169" i="26" s="1"/>
  <c r="D168" i="26"/>
  <c r="F168" i="26" s="1"/>
  <c r="D167" i="26"/>
  <c r="F167" i="26" s="1"/>
  <c r="D166" i="26"/>
  <c r="F166" i="26" s="1"/>
  <c r="D165" i="26"/>
  <c r="F165" i="26" s="1"/>
  <c r="D164" i="26"/>
  <c r="F164" i="26" s="1"/>
  <c r="D163" i="26"/>
  <c r="F163" i="26" s="1"/>
  <c r="D162" i="26"/>
  <c r="D161" i="26"/>
  <c r="D160" i="26"/>
  <c r="F160" i="26" s="1"/>
  <c r="D159" i="26"/>
  <c r="F159" i="26" s="1"/>
  <c r="D158" i="26"/>
  <c r="F158" i="26" s="1"/>
  <c r="D157" i="26"/>
  <c r="F157" i="26" s="1"/>
  <c r="D156" i="26"/>
  <c r="F172" i="5"/>
  <c r="H172" i="5" s="1"/>
  <c r="F171" i="5"/>
  <c r="H171" i="5" s="1"/>
  <c r="F170" i="5"/>
  <c r="H170" i="5" s="1"/>
  <c r="F169" i="5"/>
  <c r="H169" i="5" s="1"/>
  <c r="F168" i="5"/>
  <c r="H168" i="5" s="1"/>
  <c r="F167" i="5"/>
  <c r="H167" i="5" s="1"/>
  <c r="F166" i="5"/>
  <c r="H166" i="5" s="1"/>
  <c r="F165" i="5"/>
  <c r="H165" i="5" s="1"/>
  <c r="F164" i="5"/>
  <c r="H164" i="5" s="1"/>
  <c r="F163" i="5"/>
  <c r="H163" i="5" s="1"/>
  <c r="F162" i="5"/>
  <c r="H162" i="5" s="1"/>
  <c r="F161" i="5"/>
  <c r="H161" i="5" s="1"/>
  <c r="F160" i="5"/>
  <c r="H160" i="5" s="1"/>
  <c r="F159" i="5"/>
  <c r="H159" i="5" s="1"/>
  <c r="F158" i="5"/>
  <c r="H158" i="5" s="1"/>
  <c r="F157" i="5"/>
  <c r="H157" i="5" s="1"/>
  <c r="F156" i="5"/>
  <c r="F177" i="26" l="1"/>
  <c r="F172" i="26"/>
  <c r="F161" i="26"/>
  <c r="F174" i="26"/>
  <c r="F162" i="26"/>
  <c r="F175" i="26"/>
  <c r="F173" i="26"/>
  <c r="F156" i="26"/>
  <c r="F176" i="26"/>
  <c r="F171" i="26"/>
  <c r="J31" i="100"/>
  <c r="K31" i="100" s="1"/>
  <c r="S26" i="100"/>
  <c r="V26" i="100"/>
  <c r="W26" i="100" s="1"/>
  <c r="Q26" i="100"/>
  <c r="U26" i="100"/>
  <c r="P21" i="100"/>
  <c r="S20" i="100"/>
  <c r="U20" i="100"/>
  <c r="Q20" i="100"/>
  <c r="V20" i="100"/>
  <c r="W20" i="100" s="1"/>
  <c r="Q29" i="100"/>
  <c r="S29" i="100"/>
  <c r="U29" i="100"/>
  <c r="V29" i="100"/>
  <c r="W29" i="100" s="1"/>
  <c r="S28" i="100"/>
  <c r="V28" i="100"/>
  <c r="W28" i="100" s="1"/>
  <c r="Q28" i="100"/>
  <c r="U28" i="100"/>
  <c r="Q27" i="100"/>
  <c r="S27" i="100"/>
  <c r="U27" i="100"/>
  <c r="V27" i="100"/>
  <c r="W27" i="100" s="1"/>
  <c r="G31" i="100"/>
  <c r="I31" i="100"/>
  <c r="E31" i="100"/>
  <c r="R30" i="100"/>
  <c r="T30" i="100"/>
  <c r="F128" i="98"/>
  <c r="F148" i="98"/>
  <c r="F149" i="98"/>
  <c r="P30" i="100"/>
  <c r="T21" i="100"/>
  <c r="R21" i="100"/>
  <c r="H176" i="5"/>
  <c r="H156" i="5"/>
  <c r="H175" i="5"/>
  <c r="H177" i="5"/>
  <c r="H173" i="5"/>
  <c r="H174" i="5"/>
  <c r="C172" i="5"/>
  <c r="C171" i="5"/>
  <c r="C170" i="5"/>
  <c r="C169" i="5"/>
  <c r="C168" i="5"/>
  <c r="C167" i="5"/>
  <c r="C166" i="5"/>
  <c r="C165" i="5"/>
  <c r="C164" i="5"/>
  <c r="C163" i="5"/>
  <c r="C162" i="5"/>
  <c r="C161" i="5"/>
  <c r="C160" i="5"/>
  <c r="C159" i="5"/>
  <c r="C158" i="5"/>
  <c r="C157" i="5"/>
  <c r="C156" i="5"/>
  <c r="P31" i="100" l="1"/>
  <c r="Q30" i="100"/>
  <c r="U30" i="100"/>
  <c r="S30" i="100"/>
  <c r="V30" i="100"/>
  <c r="W30" i="100" s="1"/>
  <c r="U21" i="100"/>
  <c r="S21" i="100"/>
  <c r="Q21" i="100"/>
  <c r="V21" i="100"/>
  <c r="W21" i="100" s="1"/>
  <c r="T31" i="100"/>
  <c r="R31" i="100"/>
  <c r="E165" i="26"/>
  <c r="E165" i="95"/>
  <c r="E165" i="90"/>
  <c r="E165" i="80"/>
  <c r="E165" i="94"/>
  <c r="E165" i="92"/>
  <c r="E165" i="91"/>
  <c r="E165" i="68"/>
  <c r="E165" i="66"/>
  <c r="E165" i="87"/>
  <c r="E165" i="73"/>
  <c r="E165" i="88"/>
  <c r="E165" i="76"/>
  <c r="E165" i="75"/>
  <c r="E165" i="69"/>
  <c r="E165" i="79"/>
  <c r="E165" i="67"/>
  <c r="E165" i="72"/>
  <c r="E165" i="74"/>
  <c r="E165" i="82"/>
  <c r="E165" i="89"/>
  <c r="E165" i="81"/>
  <c r="E165" i="86"/>
  <c r="E165" i="70"/>
  <c r="E165" i="77"/>
  <c r="E165" i="83"/>
  <c r="E165" i="84"/>
  <c r="E165" i="71"/>
  <c r="E165" i="93"/>
  <c r="E165" i="85"/>
  <c r="E165" i="78"/>
  <c r="E158" i="26"/>
  <c r="E158" i="94"/>
  <c r="E158" i="85"/>
  <c r="E158" i="91"/>
  <c r="E158" i="95"/>
  <c r="E158" i="93"/>
  <c r="E158" i="90"/>
  <c r="E158" i="87"/>
  <c r="E158" i="86"/>
  <c r="E158" i="78"/>
  <c r="E158" i="71"/>
  <c r="E158" i="67"/>
  <c r="E158" i="89"/>
  <c r="E158" i="81"/>
  <c r="E158" i="75"/>
  <c r="E158" i="74"/>
  <c r="E158" i="77"/>
  <c r="E158" i="70"/>
  <c r="E158" i="84"/>
  <c r="E158" i="66"/>
  <c r="E158" i="83"/>
  <c r="E158" i="80"/>
  <c r="E158" i="88"/>
  <c r="E158" i="73"/>
  <c r="E158" i="69"/>
  <c r="E158" i="76"/>
  <c r="E158" i="68"/>
  <c r="E158" i="79"/>
  <c r="E158" i="82"/>
  <c r="E158" i="72"/>
  <c r="E158" i="92"/>
  <c r="E162" i="26"/>
  <c r="E162" i="94"/>
  <c r="E162" i="83"/>
  <c r="E162" i="91"/>
  <c r="E162" i="85"/>
  <c r="E162" i="87"/>
  <c r="E162" i="86"/>
  <c r="E162" i="84"/>
  <c r="E162" i="93"/>
  <c r="E162" i="90"/>
  <c r="E162" i="80"/>
  <c r="E162" i="71"/>
  <c r="E162" i="81"/>
  <c r="E162" i="78"/>
  <c r="E162" i="75"/>
  <c r="E162" i="74"/>
  <c r="E162" i="95"/>
  <c r="E162" i="89"/>
  <c r="E162" i="77"/>
  <c r="E162" i="70"/>
  <c r="E162" i="66"/>
  <c r="E162" i="67"/>
  <c r="E162" i="68"/>
  <c r="E162" i="79"/>
  <c r="E175" i="72"/>
  <c r="E175" i="70"/>
  <c r="E175" i="77"/>
  <c r="E175" i="93"/>
  <c r="E175" i="85"/>
  <c r="E175" i="80"/>
  <c r="E175" i="68"/>
  <c r="E175" i="67"/>
  <c r="E175" i="95"/>
  <c r="E175" i="92"/>
  <c r="E175" i="83"/>
  <c r="E175" i="79"/>
  <c r="E175" i="74"/>
  <c r="E175" i="84"/>
  <c r="E162" i="92"/>
  <c r="E175" i="73"/>
  <c r="E162" i="88"/>
  <c r="E175" i="91"/>
  <c r="E175" i="75"/>
  <c r="E162" i="72"/>
  <c r="E175" i="71"/>
  <c r="E175" i="66"/>
  <c r="E175" i="81"/>
  <c r="E175" i="78"/>
  <c r="E162" i="73"/>
  <c r="E175" i="76"/>
  <c r="E175" i="90"/>
  <c r="E175" i="82"/>
  <c r="E162" i="69"/>
  <c r="E162" i="82"/>
  <c r="E175" i="69"/>
  <c r="E175" i="89"/>
  <c r="E175" i="86"/>
  <c r="E175" i="94"/>
  <c r="E175" i="88"/>
  <c r="E175" i="87"/>
  <c r="E162" i="76"/>
  <c r="E166" i="26"/>
  <c r="E166" i="95"/>
  <c r="E166" i="94"/>
  <c r="E166" i="93"/>
  <c r="E166" i="90"/>
  <c r="E166" i="91"/>
  <c r="E166" i="87"/>
  <c r="E166" i="86"/>
  <c r="E166" i="85"/>
  <c r="E166" i="81"/>
  <c r="E166" i="80"/>
  <c r="E166" i="75"/>
  <c r="E166" i="74"/>
  <c r="E166" i="78"/>
  <c r="E166" i="77"/>
  <c r="E166" i="71"/>
  <c r="E166" i="70"/>
  <c r="E166" i="67"/>
  <c r="E166" i="66"/>
  <c r="E166" i="89"/>
  <c r="E166" i="84"/>
  <c r="E166" i="83"/>
  <c r="E166" i="82"/>
  <c r="E166" i="72"/>
  <c r="E166" i="69"/>
  <c r="E166" i="76"/>
  <c r="E166" i="68"/>
  <c r="E166" i="79"/>
  <c r="E166" i="73"/>
  <c r="E166" i="92"/>
  <c r="E166" i="88"/>
  <c r="E170" i="26"/>
  <c r="E170" i="94"/>
  <c r="E170" i="84"/>
  <c r="E170" i="95"/>
  <c r="E170" i="93"/>
  <c r="E170" i="91"/>
  <c r="E170" i="90"/>
  <c r="E170" i="87"/>
  <c r="E170" i="86"/>
  <c r="E170" i="89"/>
  <c r="E170" i="83"/>
  <c r="E170" i="67"/>
  <c r="E170" i="81"/>
  <c r="E170" i="75"/>
  <c r="E170" i="74"/>
  <c r="E170" i="80"/>
  <c r="E170" i="77"/>
  <c r="E170" i="70"/>
  <c r="E170" i="71"/>
  <c r="E170" i="85"/>
  <c r="E170" i="78"/>
  <c r="E170" i="66"/>
  <c r="E170" i="82"/>
  <c r="E170" i="88"/>
  <c r="E170" i="72"/>
  <c r="E170" i="69"/>
  <c r="E170" i="76"/>
  <c r="E170" i="68"/>
  <c r="E170" i="79"/>
  <c r="E170" i="73"/>
  <c r="E170" i="92"/>
  <c r="E161" i="26"/>
  <c r="E174" i="89"/>
  <c r="E161" i="80"/>
  <c r="E161" i="94"/>
  <c r="E161" i="92"/>
  <c r="E161" i="91"/>
  <c r="E174" i="93"/>
  <c r="E161" i="90"/>
  <c r="E161" i="87"/>
  <c r="E161" i="68"/>
  <c r="E161" i="66"/>
  <c r="E161" i="88"/>
  <c r="E161" i="73"/>
  <c r="E161" i="95"/>
  <c r="E161" i="76"/>
  <c r="E161" i="75"/>
  <c r="E161" i="69"/>
  <c r="E161" i="72"/>
  <c r="E161" i="67"/>
  <c r="E161" i="79"/>
  <c r="E161" i="71"/>
  <c r="E174" i="73"/>
  <c r="E161" i="74"/>
  <c r="E174" i="71"/>
  <c r="E174" i="78"/>
  <c r="E174" i="92"/>
  <c r="E161" i="82"/>
  <c r="E174" i="77"/>
  <c r="E174" i="87"/>
  <c r="E161" i="84"/>
  <c r="E174" i="81"/>
  <c r="E161" i="83"/>
  <c r="E174" i="75"/>
  <c r="E174" i="88"/>
  <c r="E174" i="95"/>
  <c r="E161" i="85"/>
  <c r="E161" i="78"/>
  <c r="E174" i="84"/>
  <c r="E174" i="69"/>
  <c r="E174" i="76"/>
  <c r="E161" i="89"/>
  <c r="E161" i="93"/>
  <c r="E161" i="81"/>
  <c r="E161" i="86"/>
  <c r="E174" i="91"/>
  <c r="E174" i="86"/>
  <c r="E174" i="85"/>
  <c r="E174" i="80"/>
  <c r="E174" i="74"/>
  <c r="E174" i="70"/>
  <c r="E174" i="82"/>
  <c r="E161" i="70"/>
  <c r="E174" i="90"/>
  <c r="E174" i="66"/>
  <c r="E174" i="83"/>
  <c r="E174" i="79"/>
  <c r="E174" i="67"/>
  <c r="E161" i="77"/>
  <c r="E174" i="94"/>
  <c r="E174" i="68"/>
  <c r="E174" i="72"/>
  <c r="E167" i="26"/>
  <c r="E167" i="93"/>
  <c r="E167" i="82"/>
  <c r="E167" i="86"/>
  <c r="E167" i="89"/>
  <c r="E167" i="85"/>
  <c r="E167" i="84"/>
  <c r="E167" i="81"/>
  <c r="E167" i="74"/>
  <c r="E167" i="77"/>
  <c r="E167" i="70"/>
  <c r="E167" i="78"/>
  <c r="E167" i="71"/>
  <c r="E167" i="83"/>
  <c r="E167" i="75"/>
  <c r="E167" i="72"/>
  <c r="E167" i="67"/>
  <c r="E167" i="76"/>
  <c r="E167" i="73"/>
  <c r="E167" i="87"/>
  <c r="E167" i="68"/>
  <c r="E167" i="80"/>
  <c r="E167" i="94"/>
  <c r="E167" i="79"/>
  <c r="E167" i="66"/>
  <c r="E167" i="88"/>
  <c r="E167" i="90"/>
  <c r="E167" i="95"/>
  <c r="E167" i="69"/>
  <c r="E167" i="92"/>
  <c r="E167" i="91"/>
  <c r="E176" i="26"/>
  <c r="E171" i="82"/>
  <c r="E176" i="79"/>
  <c r="E171" i="93"/>
  <c r="E176" i="92"/>
  <c r="E171" i="86"/>
  <c r="E171" i="89"/>
  <c r="E176" i="88"/>
  <c r="E176" i="83"/>
  <c r="E171" i="83"/>
  <c r="E171" i="81"/>
  <c r="E171" i="74"/>
  <c r="E176" i="73"/>
  <c r="E171" i="70"/>
  <c r="E171" i="84"/>
  <c r="E176" i="82"/>
  <c r="E171" i="77"/>
  <c r="E176" i="76"/>
  <c r="E176" i="69"/>
  <c r="E176" i="72"/>
  <c r="E176" i="71"/>
  <c r="E176" i="68"/>
  <c r="E176" i="78"/>
  <c r="E171" i="78"/>
  <c r="E171" i="71"/>
  <c r="E171" i="85"/>
  <c r="E176" i="70"/>
  <c r="E176" i="91"/>
  <c r="E176" i="94"/>
  <c r="E171" i="92"/>
  <c r="E171" i="90"/>
  <c r="E171" i="80"/>
  <c r="E176" i="84"/>
  <c r="E176" i="67"/>
  <c r="E171" i="72"/>
  <c r="E176" i="81"/>
  <c r="E176" i="95"/>
  <c r="E171" i="69"/>
  <c r="E171" i="76"/>
  <c r="E171" i="73"/>
  <c r="E176" i="85"/>
  <c r="E176" i="87"/>
  <c r="E176" i="75"/>
  <c r="E176" i="80"/>
  <c r="E176" i="90"/>
  <c r="E176" i="89"/>
  <c r="E171" i="95"/>
  <c r="E171" i="94"/>
  <c r="E171" i="68"/>
  <c r="E176" i="86"/>
  <c r="E171" i="88"/>
  <c r="E171" i="91"/>
  <c r="E171" i="67"/>
  <c r="E176" i="77"/>
  <c r="E176" i="93"/>
  <c r="E176" i="66"/>
  <c r="E171" i="87"/>
  <c r="E171" i="75"/>
  <c r="E176" i="74"/>
  <c r="E171" i="79"/>
  <c r="E171" i="66"/>
  <c r="E157" i="26"/>
  <c r="E157" i="80"/>
  <c r="E157" i="94"/>
  <c r="E157" i="95"/>
  <c r="E157" i="92"/>
  <c r="E157" i="91"/>
  <c r="E157" i="90"/>
  <c r="E157" i="88"/>
  <c r="E157" i="68"/>
  <c r="E157" i="66"/>
  <c r="E157" i="73"/>
  <c r="E157" i="67"/>
  <c r="E157" i="76"/>
  <c r="E157" i="75"/>
  <c r="E157" i="69"/>
  <c r="E157" i="87"/>
  <c r="E157" i="72"/>
  <c r="E157" i="79"/>
  <c r="E157" i="83"/>
  <c r="E157" i="93"/>
  <c r="E157" i="84"/>
  <c r="E157" i="78"/>
  <c r="E157" i="85"/>
  <c r="E157" i="89"/>
  <c r="E157" i="81"/>
  <c r="E157" i="86"/>
  <c r="E157" i="70"/>
  <c r="E157" i="77"/>
  <c r="E157" i="71"/>
  <c r="E157" i="74"/>
  <c r="E157" i="82"/>
  <c r="E169" i="26"/>
  <c r="E169" i="80"/>
  <c r="E169" i="95"/>
  <c r="E169" i="94"/>
  <c r="E169" i="90"/>
  <c r="E169" i="92"/>
  <c r="E169" i="91"/>
  <c r="E169" i="68"/>
  <c r="E169" i="67"/>
  <c r="E169" i="66"/>
  <c r="E169" i="73"/>
  <c r="E169" i="87"/>
  <c r="E169" i="76"/>
  <c r="E169" i="75"/>
  <c r="E169" i="69"/>
  <c r="E169" i="88"/>
  <c r="E169" i="79"/>
  <c r="E169" i="72"/>
  <c r="E169" i="78"/>
  <c r="E169" i="85"/>
  <c r="E169" i="89"/>
  <c r="E169" i="81"/>
  <c r="E169" i="86"/>
  <c r="E169" i="74"/>
  <c r="E169" i="82"/>
  <c r="E169" i="93"/>
  <c r="E169" i="71"/>
  <c r="E169" i="70"/>
  <c r="E169" i="77"/>
  <c r="E169" i="84"/>
  <c r="E169" i="83"/>
  <c r="E159" i="26"/>
  <c r="E159" i="85"/>
  <c r="E159" i="84"/>
  <c r="E159" i="82"/>
  <c r="E159" i="86"/>
  <c r="E159" i="93"/>
  <c r="E159" i="89"/>
  <c r="E159" i="81"/>
  <c r="E159" i="78"/>
  <c r="E159" i="74"/>
  <c r="E159" i="71"/>
  <c r="E159" i="70"/>
  <c r="E159" i="77"/>
  <c r="E159" i="83"/>
  <c r="E159" i="68"/>
  <c r="E159" i="79"/>
  <c r="E159" i="80"/>
  <c r="E159" i="88"/>
  <c r="E159" i="95"/>
  <c r="E159" i="69"/>
  <c r="E159" i="94"/>
  <c r="E159" i="92"/>
  <c r="E159" i="91"/>
  <c r="E159" i="72"/>
  <c r="E159" i="66"/>
  <c r="E159" i="76"/>
  <c r="E159" i="73"/>
  <c r="E159" i="87"/>
  <c r="E159" i="90"/>
  <c r="E159" i="75"/>
  <c r="E159" i="67"/>
  <c r="E163" i="26"/>
  <c r="E163" i="83"/>
  <c r="E163" i="82"/>
  <c r="E163" i="86"/>
  <c r="E163" i="85"/>
  <c r="E163" i="89"/>
  <c r="E163" i="93"/>
  <c r="E163" i="81"/>
  <c r="E163" i="74"/>
  <c r="E163" i="70"/>
  <c r="E163" i="84"/>
  <c r="E163" i="78"/>
  <c r="E163" i="77"/>
  <c r="E163" i="71"/>
  <c r="E163" i="80"/>
  <c r="E163" i="67"/>
  <c r="E163" i="90"/>
  <c r="E163" i="75"/>
  <c r="E163" i="79"/>
  <c r="E163" i="66"/>
  <c r="E163" i="88"/>
  <c r="E163" i="68"/>
  <c r="E163" i="69"/>
  <c r="E163" i="94"/>
  <c r="E163" i="92"/>
  <c r="E163" i="95"/>
  <c r="E163" i="76"/>
  <c r="E163" i="87"/>
  <c r="E163" i="72"/>
  <c r="E163" i="91"/>
  <c r="E163" i="73"/>
  <c r="E156" i="26"/>
  <c r="E156" i="88"/>
  <c r="E156" i="79"/>
  <c r="E156" i="72"/>
  <c r="E156" i="68"/>
  <c r="E156" i="92"/>
  <c r="E156" i="82"/>
  <c r="E156" i="73"/>
  <c r="E156" i="76"/>
  <c r="E156" i="69"/>
  <c r="E156" i="67"/>
  <c r="E173" i="67"/>
  <c r="E173" i="69"/>
  <c r="E156" i="94"/>
  <c r="E156" i="90"/>
  <c r="E156" i="91"/>
  <c r="E173" i="91"/>
  <c r="E173" i="89"/>
  <c r="E173" i="87"/>
  <c r="E173" i="86"/>
  <c r="E173" i="85"/>
  <c r="E173" i="75"/>
  <c r="E173" i="74"/>
  <c r="E156" i="71"/>
  <c r="E173" i="70"/>
  <c r="E173" i="77"/>
  <c r="E173" i="68"/>
  <c r="E156" i="77"/>
  <c r="E156" i="86"/>
  <c r="E173" i="72"/>
  <c r="E156" i="81"/>
  <c r="E156" i="93"/>
  <c r="E173" i="76"/>
  <c r="E173" i="71"/>
  <c r="E173" i="73"/>
  <c r="E173" i="90"/>
  <c r="E173" i="80"/>
  <c r="E156" i="78"/>
  <c r="E156" i="70"/>
  <c r="E173" i="83"/>
  <c r="E156" i="89"/>
  <c r="E173" i="92"/>
  <c r="E156" i="95"/>
  <c r="E173" i="93"/>
  <c r="E173" i="84"/>
  <c r="E173" i="66"/>
  <c r="E173" i="79"/>
  <c r="E173" i="82"/>
  <c r="E156" i="87"/>
  <c r="E173" i="81"/>
  <c r="E173" i="94"/>
  <c r="E156" i="83"/>
  <c r="E156" i="66"/>
  <c r="E173" i="78"/>
  <c r="E156" i="84"/>
  <c r="E156" i="74"/>
  <c r="E156" i="80"/>
  <c r="E156" i="75"/>
  <c r="E173" i="88"/>
  <c r="E156" i="85"/>
  <c r="E173" i="95"/>
  <c r="E160" i="26"/>
  <c r="E160" i="88"/>
  <c r="E160" i="79"/>
  <c r="E160" i="72"/>
  <c r="E160" i="68"/>
  <c r="E160" i="92"/>
  <c r="E160" i="73"/>
  <c r="E160" i="69"/>
  <c r="E160" i="82"/>
  <c r="E160" i="76"/>
  <c r="E160" i="77"/>
  <c r="E160" i="71"/>
  <c r="E160" i="74"/>
  <c r="E160" i="75"/>
  <c r="E160" i="84"/>
  <c r="E160" i="87"/>
  <c r="E160" i="95"/>
  <c r="E160" i="83"/>
  <c r="E160" i="86"/>
  <c r="E160" i="91"/>
  <c r="E160" i="93"/>
  <c r="E160" i="70"/>
  <c r="E160" i="78"/>
  <c r="E160" i="81"/>
  <c r="E160" i="67"/>
  <c r="E160" i="85"/>
  <c r="E160" i="90"/>
  <c r="E160" i="66"/>
  <c r="E160" i="80"/>
  <c r="E160" i="94"/>
  <c r="E160" i="89"/>
  <c r="E164" i="26"/>
  <c r="E164" i="88"/>
  <c r="E164" i="82"/>
  <c r="E164" i="79"/>
  <c r="E164" i="72"/>
  <c r="E164" i="68"/>
  <c r="E164" i="73"/>
  <c r="E164" i="92"/>
  <c r="E164" i="76"/>
  <c r="E164" i="69"/>
  <c r="E164" i="66"/>
  <c r="E164" i="84"/>
  <c r="E164" i="85"/>
  <c r="E164" i="89"/>
  <c r="E164" i="77"/>
  <c r="E164" i="71"/>
  <c r="E164" i="74"/>
  <c r="E164" i="83"/>
  <c r="E164" i="94"/>
  <c r="E164" i="90"/>
  <c r="E164" i="95"/>
  <c r="E164" i="87"/>
  <c r="E164" i="80"/>
  <c r="E164" i="75"/>
  <c r="E164" i="86"/>
  <c r="E164" i="91"/>
  <c r="E164" i="81"/>
  <c r="E164" i="93"/>
  <c r="E164" i="78"/>
  <c r="E164" i="70"/>
  <c r="E164" i="67"/>
  <c r="E168" i="26"/>
  <c r="E168" i="88"/>
  <c r="E168" i="92"/>
  <c r="E168" i="79"/>
  <c r="E168" i="72"/>
  <c r="E168" i="82"/>
  <c r="E168" i="68"/>
  <c r="E168" i="73"/>
  <c r="E168" i="76"/>
  <c r="E168" i="69"/>
  <c r="E168" i="70"/>
  <c r="E168" i="67"/>
  <c r="E168" i="81"/>
  <c r="E168" i="90"/>
  <c r="E168" i="94"/>
  <c r="E168" i="93"/>
  <c r="E168" i="85"/>
  <c r="E168" i="91"/>
  <c r="E168" i="77"/>
  <c r="E168" i="80"/>
  <c r="E168" i="89"/>
  <c r="E168" i="83"/>
  <c r="E168" i="66"/>
  <c r="E168" i="74"/>
  <c r="E168" i="86"/>
  <c r="E168" i="87"/>
  <c r="E168" i="84"/>
  <c r="E168" i="71"/>
  <c r="E168" i="75"/>
  <c r="E168" i="95"/>
  <c r="E168" i="78"/>
  <c r="E177" i="26"/>
  <c r="E177" i="95"/>
  <c r="E177" i="90"/>
  <c r="E172" i="88"/>
  <c r="E177" i="82"/>
  <c r="E172" i="79"/>
  <c r="E172" i="72"/>
  <c r="E172" i="68"/>
  <c r="E172" i="92"/>
  <c r="E172" i="82"/>
  <c r="E172" i="73"/>
  <c r="E172" i="69"/>
  <c r="E172" i="76"/>
  <c r="E177" i="67"/>
  <c r="E177" i="84"/>
  <c r="E172" i="70"/>
  <c r="E172" i="74"/>
  <c r="E177" i="69"/>
  <c r="E172" i="75"/>
  <c r="E177" i="88"/>
  <c r="E177" i="79"/>
  <c r="E177" i="83"/>
  <c r="E177" i="94"/>
  <c r="E172" i="71"/>
  <c r="E177" i="89"/>
  <c r="E172" i="78"/>
  <c r="E172" i="84"/>
  <c r="E172" i="67"/>
  <c r="E172" i="66"/>
  <c r="E177" i="78"/>
  <c r="E172" i="80"/>
  <c r="E177" i="92"/>
  <c r="E172" i="91"/>
  <c r="E172" i="95"/>
  <c r="E177" i="91"/>
  <c r="E177" i="86"/>
  <c r="E177" i="85"/>
  <c r="E177" i="81"/>
  <c r="E172" i="77"/>
  <c r="E172" i="86"/>
  <c r="E177" i="72"/>
  <c r="E172" i="81"/>
  <c r="E177" i="71"/>
  <c r="E177" i="76"/>
  <c r="E177" i="73"/>
  <c r="E172" i="94"/>
  <c r="E172" i="85"/>
  <c r="E177" i="87"/>
  <c r="E172" i="83"/>
  <c r="E177" i="80"/>
  <c r="E177" i="66"/>
  <c r="E177" i="74"/>
  <c r="E177" i="68"/>
  <c r="E172" i="93"/>
  <c r="E172" i="87"/>
  <c r="E172" i="89"/>
  <c r="E177" i="93"/>
  <c r="E177" i="70"/>
  <c r="E172" i="90"/>
  <c r="E177" i="77"/>
  <c r="E177" i="75"/>
  <c r="E175" i="26"/>
  <c r="E173" i="26"/>
  <c r="E172" i="26"/>
  <c r="E171" i="26"/>
  <c r="E174" i="26"/>
  <c r="G165" i="5"/>
  <c r="G161" i="5"/>
  <c r="G170" i="5"/>
  <c r="G166" i="5"/>
  <c r="G162" i="5"/>
  <c r="G158" i="5"/>
  <c r="G176" i="5"/>
  <c r="G167" i="5"/>
  <c r="G177" i="5"/>
  <c r="G172" i="5"/>
  <c r="G164" i="5"/>
  <c r="G156" i="5"/>
  <c r="G175" i="5"/>
  <c r="G159" i="5"/>
  <c r="G171" i="5"/>
  <c r="G163" i="5"/>
  <c r="G173" i="5"/>
  <c r="G168" i="5"/>
  <c r="G160" i="5"/>
  <c r="G169" i="5"/>
  <c r="G174" i="5"/>
  <c r="G157" i="5"/>
  <c r="Q31" i="100" l="1"/>
  <c r="S31" i="100"/>
  <c r="U31" i="100"/>
  <c r="V31" i="100"/>
  <c r="W31" i="100" s="1"/>
</calcChain>
</file>

<file path=xl/sharedStrings.xml><?xml version="1.0" encoding="utf-8"?>
<sst xmlns="http://schemas.openxmlformats.org/spreadsheetml/2006/main" count="1659" uniqueCount="695">
  <si>
    <t>SDGs Goals/Targets</t>
  </si>
  <si>
    <t>Thematic Area/Sector, as Identified in Key Government Planning Documents</t>
  </si>
  <si>
    <t>National Development Plan Identify closest Goal/Target presented in Document addressing the issues in the corresponding SDG Goal/Target</t>
  </si>
  <si>
    <t>Identify National Indicators for the Specific Targets</t>
  </si>
  <si>
    <t>Institution Responsible for Target implementation (line ministries)</t>
  </si>
  <si>
    <t>Any relevant comment related to this priority target area in the National Development Plan?</t>
  </si>
  <si>
    <t>Goal 1. End poverty in all its forms everywhere</t>
  </si>
  <si>
    <t>1.1 By 2030, eradicate extreme poverty for all people everywhere, currently measured as people living on less than $1.25 a day</t>
  </si>
  <si>
    <t>1.2 By 2030, reduce at least by half the proportion of men, women and children of all ages living in poverty in all its dimensions according to national definitions</t>
  </si>
  <si>
    <t>1.3 Implement nationally appropriate social protection systems and measures for all, including floors, and by 2030 achieve substantial coverage of the poor and the vulnerable</t>
  </si>
  <si>
    <t>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t>
  </si>
  <si>
    <t>1.5 By 2030, build the resilience of the poor and those in vulnerable situations and reduce their exposure and vulnerability to climate-related extreme events and other economic, social and environmental shocks and disasters</t>
  </si>
  <si>
    <t>Goal 2. End hunger, achieve food security and improved nutrition and promote sustainable agriculture</t>
  </si>
  <si>
    <t>2.1 By 2030, end hunger and ensure access by all people, in particular the poor and people in vulnerable situations, including infants, to safe, nutritious and sufficient food all year round</t>
  </si>
  <si>
    <t>2.2 By 2030, end all forms of malnutrition, including achieving, by 2025, the internationally agreed targets on stunting and wasting in children under 5 years of age, and address the nutritional needs of adolescent girls, pregnant and lactating women and older persons</t>
  </si>
  <si>
    <t>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t>
  </si>
  <si>
    <t>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t>
  </si>
  <si>
    <t>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t>
  </si>
  <si>
    <t>Goal 3. Ensure healthy lives and promote well-being for all at all ages</t>
  </si>
  <si>
    <t>3.1 By 2030, reduce the global maternal mortality ratio to less than 70 per 100,000 live births</t>
  </si>
  <si>
    <t>3.2 By 2030, end preventable deaths of newborns and children under 5 years of age, with all countries aiming to reduce neonatal mortality to at least as low as 12 per 1,000 live births and under-5 mortality to at least as low as 25 per 1,000 live births</t>
  </si>
  <si>
    <t>3.3 By 2030, end the epidemics of AIDS, tuberculosis, malaria and neglected tropical diseases and combat hepatitis, water-borne diseases and other communicable diseases</t>
  </si>
  <si>
    <t>3.4 By 2030, reduce by one third premature mortality from non-communicable diseases through prevention and treatment and promote mental health and well-being</t>
  </si>
  <si>
    <t>3.5 Strengthen the prevention and treatment of substance abuse, including narcotic drug abuse and harmful use of alcohol</t>
  </si>
  <si>
    <t>3.6 By 2020, halve the number of global deaths and injuries from road traffic accidents</t>
  </si>
  <si>
    <t>3.7 By 2030, ensure universal access to sexual and reproductive health-care services, including for family planning, information and education, and the integration of reproductive health into national strategies and programmes</t>
  </si>
  <si>
    <t>3.8 Achieve universal health coverage, including financial risk protection, access to quality essential health-care services and access to safe, effective, quality and affordable essential medicines and vaccines for all</t>
  </si>
  <si>
    <t>3.9 By 2030, substantially reduce the number of deaths and illnesses from hazardous chemicals and air, water and soil pollution and contamination</t>
  </si>
  <si>
    <t>Goal 4. Ensure inclusive and equitable quality education and promote lifelong learning opportunities for all</t>
  </si>
  <si>
    <t>4.1 By 2030, ensure that all girls and boys complete free, equitable and quality primary and secondary education leading to relevant and effective learning outcomes</t>
  </si>
  <si>
    <t>4.2 By 2030, ensure that all girls and boys have access to quality early childhood development, care and pre-primary education so that they are ready for primary education</t>
  </si>
  <si>
    <t>4.3 By 2030, ensure equal access for all women and men to affordable and quality technical, vocational and tertiary education, including university</t>
  </si>
  <si>
    <t>4.4 By 2030, substantially increase the number of youth and adults who have relevant skills, including technical and vocational skills, for employment, decent jobs and entrepreneurship</t>
  </si>
  <si>
    <t>4.5 By 2030, eliminate gender disparities in education and ensure equal access to all levels of education and vocational training for the vulnerable, including persons with disabilities, indigenous peoples and children in vulnerable situations</t>
  </si>
  <si>
    <t>4.6 By 2030, ensure that all youth and a substantial proportion of adults, both men and women, achieve literacy and numeracy</t>
  </si>
  <si>
    <t>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t>
  </si>
  <si>
    <t>Goal 5. Achieve gender equality and empower all women and girls</t>
  </si>
  <si>
    <t>5.1 End all forms of discrimination against all women and girls everywhere</t>
  </si>
  <si>
    <t>5.2 Eliminate all forms of violence against all women and girls in the public and private spheres, including trafficking and sexual and other types of exploitation</t>
  </si>
  <si>
    <t>5.3 Eliminate all harmful practices, such as child, early and forced marriage and female genital mutilation</t>
  </si>
  <si>
    <t>5.4 Recognize and value unpaid care and domestic work through the provision of public services, infrastructure and social protection policies and the promotion of shared responsibility within the household and the family as nationally appropriate</t>
  </si>
  <si>
    <t>5.5 Ensure women’s full and effective participation and equal opportunities for leadership at all levels of decision making in political, economic and public life</t>
  </si>
  <si>
    <t>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t>
  </si>
  <si>
    <t>Goal 6. Ensure availability and sustainable management of water and sanitation for all</t>
  </si>
  <si>
    <t>6.1 By 2030, achieve universal and equitable access to safe and affordable drinking water for all</t>
  </si>
  <si>
    <t>6.2 By 2030, achieve access to adequate and equitable sanitation and hygiene for all and end open defecation, paying special attention to the needs of women and girls and those in vulnerable situations</t>
  </si>
  <si>
    <t>6.3 By 2030, improve water quality by reducing pollution, eliminating dumping and minimizing release of hazardous chemicals and materials, halving the proportion of untreated wastewater and substantially increasing recycling and safe reuse globally</t>
  </si>
  <si>
    <t>6.4 By 2030, substantially increase water-use efficiency across all sectors and ensure sustainable withdrawals and supply of freshwater to address water scarcity and substantially reduce the number of people suffering from water scarcity</t>
  </si>
  <si>
    <t>6.5 By 2030, implement integrated water resources management at all levels, including through transboundary cooperation as appropriate</t>
  </si>
  <si>
    <t>6.6 By 2020, protect and restore water-related ecosystems, including mountains, forests, wetlands, rivers, aquifers and lakes</t>
  </si>
  <si>
    <t>Goal 12. Ensure sustainable consumption and production patterns</t>
  </si>
  <si>
    <t>12.1 Implement the 10-year framework of programmes on sustainable consumption and production, all countries taking action, with developed countries taking the lead, taking into account the development and capabilities of developing countries</t>
  </si>
  <si>
    <t>12.2 By 2030, achieve the sustainable management and efficient use of natural resources</t>
  </si>
  <si>
    <t>12.3 By 2030, halve per capita global food waste at the retail and consumer levels and reduce food losses along production and supply chains, including post-harvest losses</t>
  </si>
  <si>
    <t>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</si>
  <si>
    <t>12.5 By 2030, substantially reduce waste generation through prevention, reduction, recycling and reuse</t>
  </si>
  <si>
    <t>12.6 Encourage companies, especially large and transnational companies, to adopt sustainable practices and to integrate sustainability information into their reporting cycle</t>
  </si>
  <si>
    <t>12.7 Promote public procurement practices that are sustainable, in accordance with national policies and priorities</t>
  </si>
  <si>
    <t>12.8 By 2030, ensure that people everywhere have the relevant information and awareness for sustainable development and lifestyles in harmony with nature</t>
  </si>
  <si>
    <t>Goal 13. Take urgent action to combat climate change and its impacts</t>
  </si>
  <si>
    <t>13.1 Strengthen resilience and adaptive capacity to climate-related hazards and natural disasters in all countries</t>
  </si>
  <si>
    <t>13.2 Integrate climate change measures into national policies, strategies and planning</t>
  </si>
  <si>
    <t>13.3 Improve education, awareness-raising and human and institutional capacity on climate change mitigation, adaptation, impact reduction and early warning</t>
  </si>
  <si>
    <t>Goal 14. Conserve and sustainably use the oceans, seas and marine resources for sustainable development</t>
  </si>
  <si>
    <t>14.1 By 2025, prevent and significantly reduce marine pollution of all kinds, in particular from land-based activities, including marine debris and nutrient pollution</t>
  </si>
  <si>
    <t>14.2 By 2020, sustainably manage and protect marine and coastal ecosystems to avoid significant adverse impacts, including by strengthening their resilience, and take action for their restoration in order to achieve healthy and productive oceans</t>
  </si>
  <si>
    <t>14.3 Minimize and address the impacts of ocean acidification, including through enhanced scientific cooperation at all levels</t>
  </si>
  <si>
    <t>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t>
  </si>
  <si>
    <t>14.5 By 2020, conserve at least 10 per cent of coastal and marine areas, consistent with national and international law and based on the best available scientific information</t>
  </si>
  <si>
    <t>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t>
  </si>
  <si>
    <t>14.7 By 2030, increase the economic benefits to Small Island developing States and least developed countries from the sustainable use of marine resources, including through sustainable management of fisheries, aquaculture and tourism</t>
  </si>
  <si>
    <t>15.1 By 2020, ensure the conservation, restoration and sustainable use of terrestrial and inland freshwater ecosystems and their services, in particular forests, wetlands, mountains and drylands, in line with obligations under international agreements</t>
  </si>
  <si>
    <t>Goal 15. Protect, restore and promote sustainable use of terrestrial ecosystems, sustainably manage forests, combat desertification, and halt and reverse land degradation and halt biodiversity loss</t>
  </si>
  <si>
    <t>15.2 By 2020, promote the implementation of sustainable management of all types of forests, halt deforestation, restore degraded forests and substantially increase afforestation and reforestation globally</t>
  </si>
  <si>
    <t>15.3 By 2030, combat desertification, restore degraded land and soil, including land affected by desertification, drought and floods, and strive to achieve a land degradation-neutral world</t>
  </si>
  <si>
    <t>15.4 By 2030, ensure the conservation of mountain ecosystems, including their biodiversity, in order to enhance their capacity to provide benefits that are essential for sustainable development</t>
  </si>
  <si>
    <t>15.5 Take urgent and significant action to reduce the degradation of natural habitats, halt the loss of biodiversity and, by 2020, protect and prevent the extinction of threatened species</t>
  </si>
  <si>
    <t>15.6 Ensure fair and equitable sharing of the benefits arising from the utilization of genetic resources and promote appropriate access to such resources</t>
  </si>
  <si>
    <t>15.7 Take urgent action to end poaching and trafficking of protected species of flora and fauna and address both demand and supply of illegal wildlife products</t>
  </si>
  <si>
    <t>15.8 By 2020, introduce measures to prevent the introduction and significantly reduce the impact of invasive alien species on land and water ecosystems and control or eradicate the priority species</t>
  </si>
  <si>
    <t>15.9 By 2020, integrate ecosystem and biodiversity values into national and local planning, development processes, poverty reduction strategies and accounts</t>
  </si>
  <si>
    <t>Goal 7. Ensure access to affordable, reliable, sustainable and modern energy for all</t>
  </si>
  <si>
    <t>7.1 By 2030, ensure universal access to affordable, reliable and modern energy services</t>
  </si>
  <si>
    <t>7.2 By 2030, increase substantially the share of renewable energy in the global energy mix</t>
  </si>
  <si>
    <t>7.3 By 2030, double the global rate of improvement in energy efficiency</t>
  </si>
  <si>
    <t>Goal 8. Promote sustained, inclusive and sustainable economic growth, full and productive employment and decent work for all</t>
  </si>
  <si>
    <t>8.1 Sustain per capita economic growth in accordance with national circumstances and, in particular, at least 7 per cent gross domestic product growth per annum in the least developed countries</t>
  </si>
  <si>
    <t>8.2 Achieve higher levels of economic productivity through diversification, technological upgrading and innovation, including through a focus on high-value added and labour-intensive sectors</t>
  </si>
  <si>
    <t>8.3 Promote development-oriented policies that support productive activities, decent job creation, entrepreneurship, creativity and innovation, and encourage the formalization and growth of micro-, small- and medium-sized enterprises, including through access to financial services</t>
  </si>
  <si>
    <t>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t>
  </si>
  <si>
    <t>8.5 By 2030, achieve full and productive employment and decent work for all women and men, including for young people and persons with disabilities, and equal pay for work of equal value</t>
  </si>
  <si>
    <t>8.6 By 2020, substantially reduce the proportion of youth not in employment, education or training</t>
  </si>
  <si>
    <t>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t>
  </si>
  <si>
    <t>8.8 Protect labour rights and promote safe and secure working environments for all workers, including migrant workers, in particular women migrants, and those in precarious employment</t>
  </si>
  <si>
    <t>8.9 By 2030, devise and implement policies to promote sustainable tourism that creates jobs and promotes local culture and products</t>
  </si>
  <si>
    <t>8.10 Strengthen the capacity of domestic financial institutions to encourage and expand access to banking, insurance and financial services for all</t>
  </si>
  <si>
    <t>Goal 9. Build resilient infrastructure, promote inclusive and sustainable industrialization and foster innovation</t>
  </si>
  <si>
    <t>9.1 Develop quality, reliable, sustainable and resilient infrastructure, including regional and transborder infrastructure, to support economic development and human well-being, with a focus on affordable and equitable access for all</t>
  </si>
  <si>
    <t>9.2 Promote inclusive and sustainable industrialization and, by 2030, significantly raise industry’s share of employment and gross domestic product, in line with national circumstances, and double its share in least developed countries</t>
  </si>
  <si>
    <t>9.3 Increase the access of small-scale industrial and other enterprises, in particular in developing countries, to financial services, including affordable credit, and their integration into value chains and markets</t>
  </si>
  <si>
    <t>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t>
  </si>
  <si>
    <t>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t>
  </si>
  <si>
    <t>Goal 10. Reduce inequality within and among countries</t>
  </si>
  <si>
    <t>10.1 By 2030, progressively achieve and sustain income growth of the bottom 40 per cent of the population at a rate higher than the national average</t>
  </si>
  <si>
    <t>10.2 By 2030, empower and promote the social, economic and political inclusion of all, irrespective of age, sex, disability, race, ethnicity, origin, religion or economic or other status</t>
  </si>
  <si>
    <t>10.3 Ensure equal opportunity and reduce inequalities of outcome, including by eliminating discriminatory laws, policies and practices and promoting appropriate legislation, policies and action in this regard</t>
  </si>
  <si>
    <t>10.4 Adopt policies, especially fiscal, wage and social protection policies, and progressively achieve greater equality</t>
  </si>
  <si>
    <t>10.5 Improve the regulation and monitoring of global financial markets and institutions and strengthen the implementation of such regulations</t>
  </si>
  <si>
    <t>10.6 Ensure enhanced representation and voice for developing countries in decision-making in global international economic and financial institutions in order to deliver more effective, credible, accountable and legitimate institutions</t>
  </si>
  <si>
    <t>10.7 Facilitate orderly, safe, regular and responsible migration and mobility of people, including through the implementation of planned and well-managed migration policies</t>
  </si>
  <si>
    <t>Goal 11. Make cities and human settlements inclusive, safe, resilient and sustainable</t>
  </si>
  <si>
    <t>11.1 By 2030, ensure access for all to adequate, safe and affordable housing and basic services and upgrade slums</t>
  </si>
  <si>
    <t>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t>
  </si>
  <si>
    <t>11.3 By 2030, enhance inclusive and sustainable urbanization and capacity for participatory, integrated and sustainable human settlement planning and management in all countries</t>
  </si>
  <si>
    <t>11.4 Strengthen efforts to protect and safeguard the world’s cultural and natural heritage</t>
  </si>
  <si>
    <t>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t>
  </si>
  <si>
    <t>11.6 By 2030, reduce the adverse per capita environmental impact of cities, including by paying special attention to air quality and municipal and other waste management</t>
  </si>
  <si>
    <t>11.7 By 2030, provide universal access to safe, inclusive and accessible, green and public spaces, in particular for women and children, older persons and persons with disabilities</t>
  </si>
  <si>
    <t>Goal 16. Promote peaceful and inclusive societies for sustainable development, provide access to justice for all and build effective, accountable and inclusive institutions at all levels</t>
  </si>
  <si>
    <t>16.1 Significantly reduce all forms of violence and related death rates everywhere</t>
  </si>
  <si>
    <t>16.2 End abuse, exploitation, trafficking and all forms of violence against and torture of children</t>
  </si>
  <si>
    <t>16.3 Promote the rule of law at the national and international levels and ensure equal access to justice for all</t>
  </si>
  <si>
    <t>16.4 By 2030, significantly reduce illicit financial and arms flows, strengthen the recovery and return of stolen assets and combat all forms of organized crime</t>
  </si>
  <si>
    <t>16.5 Substantially reduce corruption and bribery in all their forms</t>
  </si>
  <si>
    <t>16.6 Develop effective, accountable and transparent institutions at all levels</t>
  </si>
  <si>
    <t>16.7 Ensure responsive, inclusive, participatory and representative decision-making at all levels</t>
  </si>
  <si>
    <t>16.8 Broaden and strengthen the participation of developing countries in the institutions of global governance</t>
  </si>
  <si>
    <t>16.9 By 2030, provide legal identity for all, including birth registration</t>
  </si>
  <si>
    <t>16.10 Ensure public access to information and protect fundamental freedoms, in accordance with national legislation and international agreements</t>
  </si>
  <si>
    <t>Goal 17. Strengthen the means of implementation and revitalize the global partnership for sustainable development</t>
  </si>
  <si>
    <t>Finance 17.1 Strengthen domestic resource mobilization, including through international support to developing countries, to improve domestic capacity for tax and other revenue collection</t>
  </si>
  <si>
    <t>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t>
  </si>
  <si>
    <t>Finance 17.3 Mobilize additional financial resources for developing countries from multiple sources</t>
  </si>
  <si>
    <t>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t>
  </si>
  <si>
    <t>Finance 17.5 Adopt and implement investment promotion regimes for least developed countries</t>
  </si>
  <si>
    <t>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t>
  </si>
  <si>
    <t>Technology 17.7 Promote the development, transfer, dissemination and diffusion of environmentally sound technologies to developing countries on favourable terms, including on concessional and preferential terms, as mutually agreed</t>
  </si>
  <si>
    <t>Technology 17.8 Fully operationalize the technology bank and science, technology and innovation capacity-building mechanism for least developed countries by 2017 and enhance the use of enabling technology, in particular information and communications technology</t>
  </si>
  <si>
    <t>Capacity-building 17.9 Enhance international support for implementing effective and targeted capacity-building in developing countries to support national plans to implement all the sustainable development goals, including through North-South, South-South and triangular cooperation</t>
  </si>
  <si>
    <t>Trade 17.10 Promote a universal, rules-based, open, non-discriminatory and equitable multilateral trading system under the World Trade Organization, including through the conclusion of negotiations under its Doha Development Agenda</t>
  </si>
  <si>
    <t>Trade 17.11 Significantly increase the exports of developing countries, in particular with a view to doubling the least developed countries’ share of global exports by 2020</t>
  </si>
  <si>
    <t>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t>
  </si>
  <si>
    <t>Policy and institutional coherence 17.13 Enhance global macroeconomic stability, including through policy coordination and policy coherence</t>
  </si>
  <si>
    <t>Policy and institutional coherence 17.14 Enhance policy coherence for sustainable development</t>
  </si>
  <si>
    <t>Policy and institutional coherence 17.15 Respect each country’s policy space and leadership to establish and implement policies for poverty eradication and sustainable development</t>
  </si>
  <si>
    <t>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t>
  </si>
  <si>
    <t>Multi-stakeholder partnership 17.17 Encourage and promote effective public, public-private and civil society partnerships, building on the experience and resourcing strategies of partnerships</t>
  </si>
  <si>
    <t>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t>
  </si>
  <si>
    <t>Data, monitoring and accountability 17.19 By 2030, build on existing initiatives to develop measurements of progress on sustainable development that complement gross domestic product, and support statistical capacity-building in developing countries</t>
  </si>
  <si>
    <t>People</t>
  </si>
  <si>
    <t>Planet</t>
  </si>
  <si>
    <t>Prosperity</t>
  </si>
  <si>
    <t>Peace</t>
  </si>
  <si>
    <t>Goal #</t>
  </si>
  <si>
    <t># Targets</t>
  </si>
  <si>
    <t>Short Title</t>
  </si>
  <si>
    <t>No Poverty</t>
  </si>
  <si>
    <t>Zero Hunger</t>
  </si>
  <si>
    <t>Good Health and Well-being</t>
  </si>
  <si>
    <t>Quality Education</t>
  </si>
  <si>
    <t>Gender Equality</t>
  </si>
  <si>
    <t>Clean Water and Sanitation</t>
  </si>
  <si>
    <t>Affordable and Clean Energy</t>
  </si>
  <si>
    <t>Decent Work and Economic Development</t>
  </si>
  <si>
    <t>Industry, Innovation, and Infrastructure</t>
  </si>
  <si>
    <t>Reduced Inequalities</t>
  </si>
  <si>
    <t>Sustainable Cities and Communities</t>
  </si>
  <si>
    <t>Responsible Consumption and Production</t>
  </si>
  <si>
    <t>Climate Action</t>
  </si>
  <si>
    <t>Life below Water</t>
  </si>
  <si>
    <t>Life on Land</t>
  </si>
  <si>
    <t>Peace, Justice, and Strong Institutions</t>
  </si>
  <si>
    <t>Partnerships for the Goals</t>
  </si>
  <si>
    <t># Targets w Indicators</t>
  </si>
  <si>
    <t>% Targets Covered</t>
  </si>
  <si>
    <t>% Targets w Indicators</t>
  </si>
  <si>
    <t>Policy Document Analysis</t>
  </si>
  <si>
    <t>NO</t>
  </si>
  <si>
    <t>Applicable?</t>
  </si>
  <si>
    <t># Targets Covered</t>
  </si>
  <si>
    <t>Partnerships</t>
  </si>
  <si>
    <t>Document title</t>
  </si>
  <si>
    <t>enter name here</t>
  </si>
  <si>
    <t>Alignment?
(partial=P; total=T)</t>
  </si>
  <si>
    <t>P</t>
  </si>
  <si>
    <t>T</t>
  </si>
  <si>
    <t>Gender and inclusion perspective?
(partial=P; total=T)</t>
  </si>
  <si>
    <t># T</t>
  </si>
  <si>
    <t># P</t>
  </si>
  <si>
    <t>Applic?</t>
  </si>
  <si>
    <t>Gen-Incl?</t>
  </si>
  <si>
    <t># Inds</t>
  </si>
  <si>
    <t>Uncovered?</t>
  </si>
  <si>
    <t>Unaligned?</t>
  </si>
  <si>
    <t>Unconsidered?</t>
  </si>
  <si>
    <t>Considered?</t>
  </si>
  <si>
    <t>Aligned?</t>
  </si>
  <si>
    <t>Gen appl?</t>
  </si>
  <si>
    <t>Covered?</t>
  </si>
  <si>
    <t>#hits</t>
  </si>
  <si>
    <t># targets</t>
  </si>
  <si>
    <t>è</t>
  </si>
  <si>
    <t>ê</t>
  </si>
  <si>
    <t>Highest alignment</t>
  </si>
  <si>
    <t xml:space="preserve"> </t>
  </si>
  <si>
    <t>By Goal</t>
  </si>
  <si>
    <t>Alignment</t>
  </si>
  <si>
    <t>Indicators</t>
  </si>
  <si>
    <t>Gender inclusion</t>
  </si>
  <si>
    <t>Non-applicable</t>
  </si>
  <si>
    <t>N/A</t>
  </si>
  <si>
    <t>none</t>
  </si>
  <si>
    <t>By P</t>
  </si>
  <si>
    <t>SDG Target analysis</t>
  </si>
  <si>
    <t>Total</t>
  </si>
  <si>
    <t>Partial</t>
  </si>
  <si>
    <t>Covered</t>
  </si>
  <si>
    <t>%</t>
  </si>
  <si>
    <t>Goal 1: Modern Open Accountable Government</t>
  </si>
  <si>
    <t>Goal 2: Well Governed Public Institutions</t>
  </si>
  <si>
    <t>Goal 3: Respect for the Rule of Law</t>
  </si>
  <si>
    <t>Goal 4: Administration of Justice</t>
  </si>
  <si>
    <t>Goal 5: Modern, Sustainable &amp; Universally Accessible Health Care System</t>
  </si>
  <si>
    <t>Goal 6: Education</t>
  </si>
  <si>
    <t>Goal 7: Poverty and Discrimination</t>
  </si>
  <si>
    <t>Goal 8: Land Administration</t>
  </si>
  <si>
    <t>Goal 9: Modern Infrastructure</t>
  </si>
  <si>
    <t>Goal 10: Interconnected Transport</t>
  </si>
  <si>
    <t>Goal 11: Natural Environment</t>
  </si>
  <si>
    <t>Goal 12: Healthy Macro economy</t>
  </si>
  <si>
    <t>Goal 13: Competitive Business Environment</t>
  </si>
  <si>
    <t>Goal 14: Diversified Economy</t>
  </si>
  <si>
    <t>Goal 15: Fair Labour Regime</t>
  </si>
  <si>
    <t xml:space="preserve">Goal 8 The Bahamas will have a land administration system  which is efficient and fair </t>
  </si>
  <si>
    <t>¬ BNGIS and DLS in collaboration with OPM
¬ OAG
¬ Real Property Tax Department, Department of Lands and Survey and the Deeds and Documents Section of the Registrar General Department
¬ RPTD</t>
  </si>
  <si>
    <t>IDENTIFIED BUT NOT APPLICABLE
Strategy 8.1: Efficient Land Information System and Land Agencies</t>
  </si>
  <si>
    <t>¬ Strategy 8.1: Efficient Land Information System and Land Agencies
¬ Strategy 8.2: Address Land Ownership Challenges</t>
  </si>
  <si>
    <t>1. Efficient, modern and consolidated land management system
2. A complete cadastral map
3. A land cadaster system which is trusted by the public
4. Efficient land agencies 
5. An Integrated land administration system
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t>
  </si>
  <si>
    <t>¬ Strategy 8.2: Address Land Ownership Challenges</t>
  </si>
  <si>
    <t>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t>
  </si>
  <si>
    <t>¬ Strategy 8.2: Address Land Ownership Challenges
¬ Strategy 8.3: Strengthen Administration of Crown Land</t>
  </si>
  <si>
    <t>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
1. A clear and efficient Crown Land application process
2. Transparency in allocation of crown land 
3. Increase in the efficient use of crown land
4. Reduction of backlog in processing time for applications for Crown Land</t>
  </si>
  <si>
    <t>¬ BNGIS and DLS in collaboration with OPM
¬ OAG
¬ Real Property Tax Department, Department of Lands and Survey and the Deeds and Documents Section of the Registrar General Department
¬ RPTD
¬ MAF</t>
  </si>
  <si>
    <t>IDENTIFIED BUT NOT APPLICABLE:
Strategy 8.3: Strengthen Administration of Crown Land</t>
  </si>
  <si>
    <t>¬ Strategy 8.3: Strengthen Administration of Crown Land</t>
  </si>
  <si>
    <t>1. A clear and efficient Crown Land application process
2. Transparency in allocation of crown land 
3. Increase in the efficient use of crown land
4. Reduction of backlog in processing time for applications for Crown Land</t>
  </si>
  <si>
    <t>¬ Strategy 8.4: Create a Land Use Plan to Guide the Country’s Physical Development</t>
  </si>
  <si>
    <t xml:space="preserve">¬ Strategy 8.1: Efficient Land Information System and Land Agencies
¬ Strategy 8.4: Create a Land Use Plan to Guide the Country’s Physical Development
</t>
  </si>
  <si>
    <t>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t>
  </si>
  <si>
    <t>1. Efficient, modern and consolidated land management system
2. A complete cadastral map
3. A land cadaster system which is trusted by the public
4. Efficient land agencies 
5. An Integrated land administration system
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t>
  </si>
  <si>
    <t>¬ TP and MPW
¬ OAG
¬ MPW in collaboration with DLS and BNGIS</t>
  </si>
  <si>
    <t>APPLICABLE BUT NOT IDENTIFIED:
Strategy 8.4: Create a Land Use Plan to Guide the Country’s Physical Development</t>
  </si>
  <si>
    <t>¬ Strategy 9.1: Strategic Framework for Infrastructural Decisions</t>
  </si>
  <si>
    <t>1. Percentage of public assets with a useful life estimation
2. Creation of a Capital Investment Plan
3. Percentage of approved capital projects that were screened through the CIP
4. Percentage increase in the useful of public assets due to maintenance</t>
  </si>
  <si>
    <t>¬ MoW</t>
  </si>
  <si>
    <t>IDENTIFIED BUT NOT APPLICABLE:
Strategy 9.1: Strategic Framework for Infrastructural Decisions</t>
  </si>
  <si>
    <t>¬ Strategy 9.2: Long term Access to Reliable Services</t>
  </si>
  <si>
    <t>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t>
  </si>
  <si>
    <t>¬ URCA
¬ MoW
¬ MoEH
¬ WSC, BPL</t>
  </si>
  <si>
    <t>APPLICABLE BUT NOT IDENTIFIED:
Strategy 9.2: Long term Access to Reliable Services</t>
  </si>
  <si>
    <t>¬ MoW
¬ OPM, MoF, URCA</t>
  </si>
  <si>
    <t>¬ OPM, MoF, URCA</t>
  </si>
  <si>
    <t>¬ Strategy 9.1: Strategic Framework for Infrastructural Decisions
¬ Strategy 9.3: Electronic Communications Infrastructure
¬ Strategy 9.4: Robust ICT Infrastructure</t>
  </si>
  <si>
    <t>1. Percentage of public assets with a useful life estimation
2. Creation of a Capital Investment Plan
3. Percentage of approved capital projects that were screened through the CIP
4. Percentage increase in the useful of public assets due to maintenance
1. Cost of communications services (fixed telephony, mobile, broadband)as a percentage of per capita income comparable with international benchmarks
2. Increased number of households and persons with broadband access via a fixed or mobile network at any given time.
3. Increase in the number of households with access to digital broadcasting networks
4.  Increase in the number of persons who regularly use the Internet
5. Increase in the number of free and other Wi-Fi hotspots (by Island)
6. Reduction in the digital divide, particularly as it relates to under-served communities in the family islands and social groups (e.g. persons with disabilities)
• The Bahamas being recognised internationally as a smart island nation based on the country’s ranking in respect of internationally recognised indicators.
• Significant improvements in the country’s global competitive ranking
• Improvements in macroeconomic performance, labour productivity, cost reductions, and cross-sectoral operational efficiencies.
• Improvements in the perceptions of the quality of services delivered across all sectors of the economy by residents, tourists and investors.
• The faster achievement of Vision 2040’s sustainable development goals</t>
  </si>
  <si>
    <t>1. Cost of communications services (fixed telephony, mobile, broadband)as a percentage of per capita income comparable with international benchmarks
2. Increased number of households and persons with broadband access via a fixed or mobile network at any given time.
3. Increase in the number of households with access to digital broadcasting networks
4.  Increase in the number of persons who regularly use the Internet
5. Increase in the number of free and other Wi-Fi hotspots (by Island)
6. Reduction in the digital divide, particularly as it relates to under-served communities in the family islands and social groups (e.g. persons with disabilities)
• The Bahamas being recognised internationally as a smart island nation based on the country’s ranking in respect of internationally recognised indicators.
• Significant improvements in the country’s global competitive ranking
• Improvements in macroeconomic performance, labour productivity, cost reductions, and cross-sectoral operational efficiencies.
• Improvements in the perceptions of the quality of services delivered across all sectors of the economy by residents, tourists and investors.
• The faster achievement of Vision 2040’s sustainable development goals</t>
  </si>
  <si>
    <t>¬ Strategy 9.3: Electronic Communications Infrastructure
¬ Strategy 9.4: Robust ICT Infrastructure</t>
  </si>
  <si>
    <t>¬ Strategy 10.1 National Transportation Strategy</t>
  </si>
  <si>
    <t xml:space="preserve">1. Number of suppliers of inter-island transportation services
2. Number of consultations held on transportation strategy
3. Percentage of capital projects that improve transportation
4. Quality of roads
</t>
  </si>
  <si>
    <t>¬ MOTA
¬ MOWUD
¬ BBSQ
¬ NAD
¬ Civil Aviation (CA)</t>
  </si>
  <si>
    <t>¬ Strategy 10.1 National Transportation Strategy
¬ Strategy 10.2: Public Transit Strategy (New Providence)</t>
  </si>
  <si>
    <t>1. Number of suppliers of inter-island transportation services
2. Number of consultations held on transportation strategy
3. Percentage of capital projects that improve transportation
4. Quality of roads
1. Number of cars on New Providence
2. Number of cars per day in the downtown core
3. Number of new routes created
4. Total transit ridership
5. Number of bicycles and electric scooters imported</t>
  </si>
  <si>
    <t>¬ MOTA
¬ MOWUD
¬ BBSQ
¬ NAD
¬ Civil Aviation (CA)
¬ MOEST</t>
  </si>
  <si>
    <t>IDENTIFIED BUT NOT APPLICABLE:
Strategy 10.2: Public Transit Strategy (New Providence)</t>
  </si>
  <si>
    <t>¬ Strategy 10.1 National Transportation Strategy
¬ Strategy 10.2: Public Transit Strategy (New Providence)
¬ Strategy 10.3:  Modern Domestic and International Postal System</t>
  </si>
  <si>
    <t>1. Number of suppliers of inter-island transportation services
2. Number of consultations held on transportation strategy
3. Percentage of capital projects that improve transportation
4. Quality of roads
1. Number of cars on New Providence
2. Number of cars per day in the downtown core
3. Number of new routes created
4. Total transit ridership
5. Number of bicycles and electric scooters imported
1. Introduction of GPS tracked mail  (all mail)
2. Increased use  of the postal financial services (particularly in the family islands) as the primary choice
3. High uptake of the delivery fee option for mail delivery
4. Increased use of the postal system for domestic (and inter island) package delivery</t>
  </si>
  <si>
    <t>¬ MOTA
¬ MOWUD
¬ BBSQ
¬ NAD
¬ Civil Aviation (CA)
¬ MOEST
¬ CBOB
¬ OPM/ Postal Service</t>
  </si>
  <si>
    <t>¬ Strategy 11.1 Researching and Implementing Climate Change Adaptation and Mitigation Measures</t>
  </si>
  <si>
    <t>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t>
  </si>
  <si>
    <t>¬ COB
¬ MHE
¬ BEST
¬ OPM, MPW
¬ OAG in collaboration with URCA</t>
  </si>
  <si>
    <t>IDENTIFIED BUT NOT APPLICABLE:
Strategy 11.1 Researching and Implementing Climate Change Adaptation and Mitigation Measures</t>
  </si>
  <si>
    <t>¬ Strategy 11.1 Researching and Implementing Climate Change Adaptation and Mitigation Measures
¬ Strategy 11.2: Integrate Disaster Risk Reduction in Development Policies</t>
  </si>
  <si>
    <t>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
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t>
  </si>
  <si>
    <t>¬ COB
¬ MHE
¬ BEST
¬ OPM, MPW
¬ OAG in collaboration with URCA
¬ NEMA
¬ BCCEC
¬ BNGISC</t>
  </si>
  <si>
    <t>¬ Strategy 11.2: Integrate Disaster Risk Reduction in Development Policies</t>
  </si>
  <si>
    <t>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t>
  </si>
  <si>
    <t>¬ MHE
¬ MPW
¬ NEMA
¬ BCCEC
¬ BNGISC
¬ OAG</t>
  </si>
  <si>
    <t>¬ Strategy 11.3: Sustainably Use and Manage Resources</t>
  </si>
  <si>
    <t>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t>
  </si>
  <si>
    <t>¬ NCC
¬ COB, OPM, MEH, BEST and OAG
¬ MAF, DMR
¬ RBDF, OAF, Judiciary</t>
  </si>
  <si>
    <t>IDENTIFIED BUT NOT APPLICABLE:
Strategy 11.3: Sustainably Use and Manage Resources</t>
  </si>
  <si>
    <t>APPLICABLE BUT NOT IDENTIFIED:
Strategy 11.3: Sustainably Use and Manage Resources</t>
  </si>
  <si>
    <t>¬ Strategy 11.4: Implement a Modern Waste Management Strategy</t>
  </si>
  <si>
    <t>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t>
  </si>
  <si>
    <t>¬ MHE, DEH
¬ OAG
¬ MOFA
¬ MOLG</t>
  </si>
  <si>
    <t>IDENTIFIED BUT NOT APPLICABLE:
Strategy 11.4: Implement a Modern Waste Management Strategy</t>
  </si>
  <si>
    <t>Goal 14a: Tourism Economy</t>
  </si>
  <si>
    <t>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t>
  </si>
  <si>
    <t>¬ Strategy 14.1: Revitalise of Tourism</t>
  </si>
  <si>
    <t xml:space="preserve">¬ MOT
¬ University of the Bahamas
¬ Tourism Associations
¬ Chamber of Commerce
¬ BBSQ
</t>
  </si>
  <si>
    <t>IDENTIFIED BUT NOT APPLICABLE:
Strategy 14.1: Revitalise of Tourism</t>
  </si>
  <si>
    <t>APPLICABLE BUT NOT IDENTIFIED:
Strategy 14.2: Increased Market Share</t>
  </si>
  <si>
    <t>¬ Strategy 14.1: Revitalise of Tourism
¬ Strategy 14.2: Increased Market Share
¬ Strategy 14.3: Tourism Value-Added</t>
  </si>
  <si>
    <t>¬ MOT
¬ University of the Bahamas
¬ Tourism Associations
¬ Chamber of Commerce
¬ BBSQ
¬ DOS
¬ OIPB
¬ DOI
¬ BAIC</t>
  </si>
  <si>
    <t>APPLICABLE BUT NOT IDENTIFIED:
Strategy 14.4 Human Capital (Financial Services)</t>
  </si>
  <si>
    <t>Goal 14 b International Financial Services</t>
  </si>
  <si>
    <t>¬ Strategy 14.4 Human Capital (Financial Services)</t>
  </si>
  <si>
    <t>1. Increase in value added from the financial sector</t>
  </si>
  <si>
    <t xml:space="preserve">¬ MOFS/ Central Bank/ Ministry of Finance/ Standards bureau/Bahamas Financial Services Board
¬ MOEST / BIFS
¬ DOI / MOL 
</t>
  </si>
  <si>
    <t>Goal 14c: New Growth Sectors – ICT</t>
  </si>
  <si>
    <t>Strategy 14.7: Develop Information and Communication Technologies (ICT)</t>
  </si>
  <si>
    <t>IDENTIFIED BUT NOT APPLICABLE:
Strategy 14.7: Develop Information and Communication Technologies (ICT)</t>
  </si>
  <si>
    <t>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t>
  </si>
  <si>
    <t xml:space="preserve">¬ MOEST
¬ DOI
¬ OPM
¬ MOF, DIT, MOPS
¬ OAG, URCA, RBPF </t>
  </si>
  <si>
    <t>APPLICABLE BUT NOT IDENTIFIED:
Strategy 14.7: Develop Information and Communication Technologies (ICT)</t>
  </si>
  <si>
    <t>Goal 14c: New Growth Sectors – Agribusiness and Fisheries</t>
  </si>
  <si>
    <t>¬ MoA</t>
  </si>
  <si>
    <t>¬ Strategy 14.8: Natural Endowments</t>
  </si>
  <si>
    <t>1.Improved statistics on agriculture</t>
  </si>
  <si>
    <t>APPLICABLE BUT NOT IDENTIFIED:
Strategy 14.8: Natural Endowments</t>
  </si>
  <si>
    <t>IDENTIFIED BUT NOT APPLICABLE:
Strategy 14.8: Natural Endowments</t>
  </si>
  <si>
    <t>¬ Strategy 14.8: Natural Endowments
¬ Strategy14.9: Human capital and Infrastructure and Cluster development</t>
  </si>
  <si>
    <t>¬ Strategy14.9: Human capital and Infrastructure and Cluster development</t>
  </si>
  <si>
    <t>Number of new agribusiness developed
Increase in food production and exports
Increase in the number of persons enrolled at and graduating from the BAMSI degree programs.
Increase value added from agriculture and fisheries</t>
  </si>
  <si>
    <t>¬ MoA
¬ UOB,/ BAMSI
¬ BCCEC
¬ BAIC
¬ MOT
¬ MOF
¬ NEMA</t>
  </si>
  <si>
    <t>APPLICABLE BUT NOT IDENTIFIED:
Strategy 14.8: Natural Endowments
IDENTIFIED BUT NOT APPLICABLE:
Strategy14.9: Human capital and Infrastructure and Cluster development</t>
  </si>
  <si>
    <t>1.Improved statistics on agriculture
Number of new agribusiness developed
Increase in food production and exports
Increase in the number of persons enrolled at and graduating from the BAMSI degree programs.
Increase value added from agriculture and fisheries</t>
  </si>
  <si>
    <t>APPLICABLE BUT NOT IDENTIFIED:
Strategy14.9: Human capital and Infrastructure and Cluster development</t>
  </si>
  <si>
    <t>Goal 14a: Tourism Economy
Goal 14 b International Financial Services
Goal 14c: New Growth Sectors – ICT
Goal 14c: New Growth Sectors – Agribusiness and Fisheries</t>
  </si>
  <si>
    <t>¬ Strategy 14.1: Revitalise of Tourism
¬ Strategy 14.4 Human Capital (Financial Services)
¬ Strategy 14.7: Develop Information and Communication Technologies (ICT)
¬ Strategy14.9: Human capital and Infrastructure and Cluster development</t>
  </si>
  <si>
    <t>APPLICABLE BUT NOT IDENTIFIED:
Strategy 14.4 Human Capital (Financial Services)
Strategy 14.7: Develop Information and Communication Technologies (ICT)
Strategy14.9: Human capital and Infrastructure and Cluster development</t>
  </si>
  <si>
    <t>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Increase in value added from the financial sector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t>
  </si>
  <si>
    <t xml:space="preserve">¬ MOT
¬ University of the Bahamas
¬ Tourism Associations
¬ Chamber of Commerce
¬ BBSQ
¬ MOFS/ Central Bank/ Ministry of Finance/ Standards bureau/Bahamas Financial Services Board
¬ MOEST / BIFS
¬ DOI / MOL 
¬ MOEST
¬ DOI
¬ OPM
¬ MOF, DIT, MOPS
¬ OAG, URCA, RBPF
¬ MoA
¬ UOB,/ BAMSI
¬ BCCEC
¬ BAIC
¬ MOT
¬ MOF
¬ NEMA
</t>
  </si>
  <si>
    <t>¬ Strategy 14.10: An Enabling Macroeconomic Environment</t>
  </si>
  <si>
    <t>¬ BBSQ/ MoA
¬ MoFS (trade)
¬ OPM</t>
  </si>
  <si>
    <t>APPLICABLE BUT NOT IDENTIFIED:
Strategy 14.10: An Enabling Macroeconomic Environment</t>
  </si>
  <si>
    <t>IDENTIFIED BUT NOT APPLICABLE:
Strategy 14.10: An Enabling Macroeconomic Environment</t>
  </si>
  <si>
    <t>IDENTIFIED BUT NOT APPLICABLE:
Strategy 14.2: Increased Market Share
Strategy 14.10: An Enabling Macroeconomic Environment</t>
  </si>
  <si>
    <t>Goal 14c: New Growth Sectors – Maritime Sector</t>
  </si>
  <si>
    <t>¬ Strategy 14.13: Maritime Sector</t>
  </si>
  <si>
    <t>1. Increase in the value of GDP from maritime sector
2. Number of trained maritime professionals and increase in employment in the sector
3. More developed maritime supply value chain</t>
  </si>
  <si>
    <t>¬ BMA
¬ MOW
¬ MoFS
¬ MOEH</t>
  </si>
  <si>
    <t>APPLICABLE BUT NOT IDENTIFIED:
Strategy 14.13: Maritime Sector</t>
  </si>
  <si>
    <t>Goal 14a: Tourism Economy
Goal 14 b International Financial Services
Goal 14c: New Growth Sectors – ICT
Goal 14c: New Growth Sectors – Agribusiness and Fisheries
Goal 14c: New Growth Sectors – Maritime Sector</t>
  </si>
  <si>
    <t>¬ Strategy 14.3: Tourism Value-Added
¬ Strategy 14.5 Policy Environment (Financial Services)
¬ Strategy 14.7: Develop Information and Communication Technologies (ICT)
¬ Strategy14.9: Human capital and Infrastructure and Cluster development
¬ Strategy 14.13: Maritime Sector</t>
  </si>
  <si>
    <t>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Improved rankings
2. Ranking as an arbitration centre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
1. Increase in the value of GDP from maritime sector
2. Number of trained maritime professionals and increase in employment in the sector
3. More developed maritime supply value chain</t>
  </si>
  <si>
    <t>¬ MOT
¬ BAIC
¬ MoF
¬ Central Bank
¬ MOEST
¬ DOI
¬ OPM
¬ MOF, DIT, MOPS
¬ OAG, URCA, RBPF
¬ MoA
¬ UOB,/ BAMSI
¬ BCCEC
¬ BAIC
¬ MOT
¬ MOF
¬ NEMA
¬ BMA
¬ MOW
¬ MoFS
¬ MOEH</t>
  </si>
  <si>
    <t>APPLICABLE BUT NOT IDENTIFIED:
Strategy 14.3: Tourism Value-Added
Strategy 14.5 Policy Environment (Financial Services)
Strategy 14.7: Develop Information and Communication Technologies (ICT)
Strategy14.9: Human capital and Infrastructure and Cluster development
Strategy 14.13: Maritime Sector</t>
  </si>
  <si>
    <t>¬ Strategy 14.2: Increased Market Share
¬ Strategy 14.3: Tourism Value-Added
¬ Strategy 14.4 Human Capital (Financial Services)
¬ Strategy 14.6 New Products, New Markets, Clusters (Financial Services)
¬ Strategy 14.7: Develop Information and Communication Technologies (ICT)
¬ Strategy14.9: Human capital and Infrastructure and Cluster development
¬ Strategy 14.13: Maritime Sector</t>
  </si>
  <si>
    <t>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Increase in value added from the financial sector
1. Value added from international business sector increases
2. Bahamas brand recognition increases
3. Internet searches on financial services matters contain more Bahamas hits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
1. Increase in the value of GDP from maritime sector
2. Number of trained maritime professionals and increase in employment in the sector
3. More developed maritime supply value chain</t>
  </si>
  <si>
    <t>¬ MOT
¬ DOS
¬ OIPB
¬ DOI
¬ BAIC
¬ MOFS/ Central Bank/ Ministry of Finance/ Standards bureau/Bahamas Financial Services Board
¬ MOEST / BIFS
¬ DOI / MOL 
¬ BFSB
¬ OAG
¬ OPM
¬ MOF, DIT, MOPS
¬ OAG, URCA, RBPF
¬ BMA
¬ MOW
¬ MoFS
¬ MOEH</t>
  </si>
  <si>
    <t>Goal 14c: New Growth Sectors – ICT
Goal 14c: New Growth Sectors – Maritime Sector</t>
  </si>
  <si>
    <t>¬ Strategy 14.7: Develop Information and Communication Technologies (ICT)
¬ Strategy 14.13: Maritime Sector</t>
  </si>
  <si>
    <t>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1. Increase in the value of GDP from maritime sector
2. Number of trained maritime professionals and increase in employment in the sector
3. More developed maritime supply value chain</t>
  </si>
  <si>
    <t>¬ MOEST
¬ DOI
¬ OPM
¬ MOF, DIT, MOPS
¬ OAG, URCA, RBPF
¬ BMA
¬ MOW
¬ MoFS
¬ MOEH</t>
  </si>
  <si>
    <t>IDENTIFIED BUT NOT APPLICABLE:
Strategy 14.2: Increased Market Share
Strategy 14.5 Policy Environment (Financial Services)
Strategy 14.6 New Products, New Markets, Clusters (Financial Services)
Strategy14.9: Human capital and Infrastructure and Cluster development
Strategy 14.10: An Enabling Macroeconomic Environment</t>
  </si>
  <si>
    <t>¬ Strategy 14.14:   New Growth Sectors - Education and Research Services</t>
  </si>
  <si>
    <t>IDENTIFIED BUT NOT APPLICABLE:
Strategy 14.1: Revitalise of Tourism
APPLICABLE BUT NOT IDENTIFIED:
Strategy 14.14:   New Growth Sectors - Education and Research Services</t>
  </si>
  <si>
    <t>¬ MoE
¬ OPM/ Ministry of Environment and Housing (MOEH)</t>
  </si>
  <si>
    <t>IDENTIFIED BUT NOT APPLICABLE:
Strategy 14.1: Revitalise of Tourism
Strategy 14.4 Human Capital (Financial Services)
Strategy 14.7: Develop Information and Communication Technologies (ICT)
Strategy14.9: Human capital and Infrastructure and Cluster development
Strategy 14.14:   New Growth Sectors - Education and Research Services</t>
  </si>
  <si>
    <t>APPLICABLE BUT NOT IDENTIFIED:
Strategy 14.2: Increased Market Share
Strategy 14.3: Tourism Value-Added
Strategy 14.2: Increased Market Share
Strategy 14.7: Develop Information and Communication Technologies (ICT)
Strategy14.9: Human capital and Infrastructure and Cluster development
IDENTIFIED BUT NOT APPLICABLE:
Strategy 14.14:   New Growth Sectors - Education and Research Services</t>
  </si>
  <si>
    <t>¬ Strategy 15.1: Analyse Labour Regime</t>
  </si>
  <si>
    <t>1. Lower level of inequality.
o Lower poverty rates
o Improved socioeconomic circumstances</t>
  </si>
  <si>
    <t>¬ DOL</t>
  </si>
  <si>
    <t>IDENTIFIED BUT NOT APPLICABLE:
Strategy 15.1: Analyse Labour Regime</t>
  </si>
  <si>
    <t>1. 75% of scholarships given in the areas where there is an identified need or skill deficit
2. Higher number of students returning to the country bringing the skills required
3. Closer match of the skills needs with the educational expenditure by the Ministry
4. Improved efficiency (value for money) with respect to scholarship expenditure
5. % of scholarship funded allocated to technical training
6. % of scholarships granted by identified skill gap categories
7. Number of scholarship recipients returning to The Bahamas for at least 3 years (to work)</t>
  </si>
  <si>
    <t>¬ DOL
¬ MOEST</t>
  </si>
  <si>
    <t>APPLICABLE BUT NOT IDENTIFIED:
Strategy 15.2: Evaluation of Skills</t>
  </si>
  <si>
    <t xml:space="preserve">¬ Strategy 15.2: Evaluation of Skills
</t>
  </si>
  <si>
    <t>¬ Strategy 15.3: Strengthen Labour Laws</t>
  </si>
  <si>
    <t xml:space="preserve">1. Meeting or exceeding internationally supported standards for Health and Safety in the workplace
2. % of workers who received training in Health and safety
3. Successful prosecutions for breeches of labour laws
4. Reduction in the exploitation of workers
5. Reduction on child labour
6. Improved work security for vulnerable groups
7. Fall in trafficked persons
8. Fall in illegal employment e.g. Forced labour
</t>
  </si>
  <si>
    <t>¬ COB and Department of Labour
¬ DOL
¬ AG
¬ OAG and Judiciary</t>
  </si>
  <si>
    <t>1. Strong HR processes in the Public sector
2. Formal succession planning adopted by the public sector
3. Revised General Orders</t>
  </si>
  <si>
    <t>¬ Strategy 15.4: Management of the Civil Service</t>
  </si>
  <si>
    <t>¬ Public Service Authority
¬ PSA</t>
  </si>
  <si>
    <t>APPLICABLE BUT NOT IDENTIFIED:
Strategy 15.4: Management of the Civil Service</t>
  </si>
  <si>
    <t>Goal 16: Culture</t>
  </si>
  <si>
    <t>¬ Strategy 16.1 : Cultural Sector</t>
  </si>
  <si>
    <t>1. Increase in GDP contribution from culture</t>
  </si>
  <si>
    <t>¬ MOYSC
¬ OPM
¬ MOF/ MOT</t>
  </si>
  <si>
    <t>APPLICABLE BUT NOT IDENTIFIED:
Strategy 16.2: Orange Economy</t>
  </si>
  <si>
    <t>1. Increase in GDP contribution from creative economy</t>
  </si>
  <si>
    <t>1. Increase in GDP contribution from culture
1. Increase in GDP contribution from creative economy</t>
  </si>
  <si>
    <t>APPLICABLE BUT NOT IDENTIFIED:
Strategy 16.1 : Cultural Sector
Strategy 16.2: Orange Economy</t>
  </si>
  <si>
    <t>¬ MOYSC
¬ OPM</t>
  </si>
  <si>
    <t>¬ Strategy 16.1 : Cultural Sector
¬ Strategy 16.2: Orange Economy</t>
  </si>
  <si>
    <t>¬ Strategy 16.2: Orange Economy</t>
  </si>
  <si>
    <t>IDENTIFIED BUT NOT APPLICABLE:
Strategy 16.2: Orange Economy</t>
  </si>
  <si>
    <t>Strategy 1.2: Skilled, Responsive Public Service
Strategy 1.5: One Window Approach for Government</t>
  </si>
  <si>
    <t>1. Increase in the % public servants trained in last 5 years
2. Improvement in corruption and graft Indicators
3. Improved perceptions about public sector effectiveness
4. Improved perceptions about government’s ability to efficiently and effectively meet people’s needs
5. Improved public engagement and practice of participatory administration.
1. Increase in the number of annual transactions performed on-line, in person or by phone
2. Reduction in overall front line staff compliment in ministries
3. Increased reporting of satisfaction by citizens and users of the service
4. Decrease in corruption/graft</t>
  </si>
  <si>
    <t>¬ MOPS
¬ COB
¬ Individual Ministries
¬ Private Sector
¬ Civil Society
¬ DIT</t>
  </si>
  <si>
    <t>Strategy 1.1: Decision Making Processes
Strategy 1.2: Skilled, Responsive Public Service
Strategy 1.3: Transparency
Strategy 1.4: Government Accountability
Strategy 1.5: One Window Approach for Government</t>
  </si>
  <si>
    <t>1. Increased rating of MfDR
2. Governance Effectiveness Rating
1. Increase in the % public servants trained in last 5 years
2. Improvement in corruption and graft Indicators
3. Improved perceptions about public sector effectiveness
4. Improved perceptions about government’s ability to efficiently and effectively meet people’s needs
5. Improved public engagement and practice of participatory administration.
1. A revised Freedom of Information Act is passed and brought into force
2. Number of ministries with trained staff to respond to FOI requests
3. Average time to release FOI information
4. Number of formal Citizen Engagement in the development of policy or programmes
5. A clear Code of Conduct which has legal force for campaign financing
1. Increase in the number of reviews undertaken by the Office of the Auditor General
2. Implementation of a Conflict of Interest Act
3. Number of files processed by the New Office of the Ombudsmen
4. Perception of Corruption Index
5. Percentage of Ministries with annual plans submitted to Parliament 
1. Increase in the number of annual transactions performed on-line, in person or by phone
2. Reduction in overall front line staff compliment in ministries
3. Increased reporting of satisfaction by citizens and users of the service
4. Decrease in corruption/graft</t>
  </si>
  <si>
    <t>¬ EDPU
¬ Cabinet
¬ MOF
¬ OAG
¬ MOPS
¬ COB
¬MOE
¬ Parliament
¬ Individual Ministries
¬ CC
¬ OPM
¬ Private Sector
¬ Civil Society
¬ DIT</t>
  </si>
  <si>
    <t>APPLICABLE BUT NOT IDENTIFIED
Strategy 1.5: One Window Approach for Government</t>
  </si>
  <si>
    <t>Strategy 1.1: Decision Making Processes</t>
  </si>
  <si>
    <t xml:space="preserve">1. Increased rating of MfDR
2. Governance Effectiveness Rating
</t>
  </si>
  <si>
    <t>¬ EDPU
¬ Cabinet
¬ MOF
¬ OAG</t>
  </si>
  <si>
    <t>IDENTIFIED BUT NOT APPLICABLE
Strategy 1.1: Decision Making Processes</t>
  </si>
  <si>
    <t>Strategy 1.3: Transparency
Strategy 1.4: Government Accountability</t>
  </si>
  <si>
    <t xml:space="preserve">1. A revised Freedom of Information Act is passed and brought into force
2. Number of ministries with trained staff to respond to FOI requests
3. Average time to release FOI information
4. Number of formal Citizen Engagement in the development of policy or programmes
5. A clear Code of Conduct which has legal force for campaign financing
1. Increase in the number of reviews undertaken by the Office of the Auditor General
2. Implementation of a Conflict of Interest Act
3. Number of files processed by the New Office of the Ombudsmen
4. Perception of Corruption Index
5. Percentage of Ministries with annual plans submitted to Parliament 
</t>
  </si>
  <si>
    <t xml:space="preserve">¬ MOE
¬ OAG
¬ MOF
¬ Individual Ministries
¬ EDPU
¬ OPM
¬ PDC
¬ CC
¬ Civil Society
¬ Parliament
¬ COB
</t>
  </si>
  <si>
    <t xml:space="preserve">Goal 2: Well Governed Public Institutions </t>
  </si>
  <si>
    <t>Strategy 2.6: Civic Engagement</t>
  </si>
  <si>
    <t>1. Increase in the # of public engagement roundtable per year
2. Adoption of innovative engagement process such as digital consultations.</t>
  </si>
  <si>
    <t>¬ MOE
¬ MOPS
¬ Civil Society
¬ MYSC
¬ OPM</t>
  </si>
  <si>
    <t>Strategy 2.1: Strengthen Corporate Governance</t>
  </si>
  <si>
    <t xml:space="preserve">1. Stronger performance of public corporations and other public institutions.
2. Increased gender equality on boards
</t>
  </si>
  <si>
    <t xml:space="preserve">¬ OPM
¬ OAG
¬ DOGA
</t>
  </si>
  <si>
    <t>APPLICABLE BUT NOT IDENTIFIED
Strategy 2.1: Strengthen Corporate Governance</t>
  </si>
  <si>
    <t>Strategy 2.2: Strengthen Public Utilities</t>
  </si>
  <si>
    <t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t>
  </si>
  <si>
    <t>¬ OPM
¬ URCA
¬ OAG</t>
  </si>
  <si>
    <t>IDENTIFIED BUT NOT APPLICABLE
Strategy 2.2: Strengthen Public Utilities</t>
  </si>
  <si>
    <t>Strategy 2.5: Special Zones</t>
  </si>
  <si>
    <t xml:space="preserve">1. Increase in the effective use of special zones to promote economic and social development
2. Clear lines of authority and responsibility between special zones and central and local government.
</t>
  </si>
  <si>
    <t>¬ OPM
¬ BAIC</t>
  </si>
  <si>
    <t xml:space="preserve">Strategy 2.1: Strengthen Corporate Governance
Strategy 2.2: Strengthen Public Utilities
Strategy 2.3: Transparent and Accountable Operations </t>
  </si>
  <si>
    <t xml:space="preserve">1. Stronger performance of public corporations and other public institutions.
2. Increased gender equality on boards
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1. Production and publication of key reporting documents
2. Timely, ongoing provision of quality information to ministers and parliament as required
</t>
  </si>
  <si>
    <t>¬ OPM
¬ OAG
¬ DOGA
¬ URCA
¬ Individual Ministries</t>
  </si>
  <si>
    <t>Strategy 2.4: Effective Local Government</t>
  </si>
  <si>
    <t xml:space="preserve">1. Whitepaper on Local Government, including its application to the island of New Providence, produced by June 2018
2. Amendments to the Local Government Act by June 2019
</t>
  </si>
  <si>
    <t>¬ OPM</t>
  </si>
  <si>
    <t>Strategy 3.2: Youth at Risk
Strategy 3.3: Community Participation</t>
  </si>
  <si>
    <t xml:space="preserve">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t>
  </si>
  <si>
    <t>¬ MOYSC
¬ MOE
¬ RBPF
¬ RBDF
¬ Civil Society
¬ COB
¬ DRS
¬ Urban Renewal Commission
¬ Communities
¬ MOH
¬ Willimae Pratt
¬ Simpson Penn Schools
¬ MOSSCD
¬ Christian Council
¬ Crisis Centre
¬ NIB
¬ MONS</t>
  </si>
  <si>
    <t>Strategy 3.3: Community Participation</t>
  </si>
  <si>
    <t xml:space="preserve">1. International Benchmarks
2. Increased public participation/enrolments in initiatives outlined below
3. Reduction in criminal activities, violence, corruption, etc.
</t>
  </si>
  <si>
    <t>¬ COB
¬ Urban Renewal Commission
¬ Communities
¬ Civil Society
¬ MOH
¬ MYSC
¬ Willimae Pratt
¬ Simpson Penn Schools
¬ MOSSCD
¬ Christian Council
¬ Crisis Centre
¬ RBPF
¬ NIB
¬ MOYSC
¬ MONS</t>
  </si>
  <si>
    <t>APPLICABLE BUT NOT IDENTIFIED
Strategy 3.3: Community Participation</t>
  </si>
  <si>
    <t>Strategy 3.1: Law Abiding Society</t>
  </si>
  <si>
    <t xml:space="preserve">1. Citizen engagement in the Roundtable, workshops and other initiatives.
2. Positive participant feedback and behavioural change as a result of initiatives to encourage a law abiding society.
3. Eventual decreases in infractions, particularly in targeted areas.
</t>
  </si>
  <si>
    <t>¬ Urban Renewal
¬ Civil Society Bahamas
¬ CSO
¬ MONS
¬ BBA
¬ MOE
¬ RBPF
¬ DS</t>
  </si>
  <si>
    <t>APPLICABLE BUT NOT IDENTIFIED
Strategy 3.1: Law Abiding Society</t>
  </si>
  <si>
    <t>Strategy 3.1: Law Abiding Society
Strategy 3.3: Community Participation</t>
  </si>
  <si>
    <t xml:space="preserve">1. Citizen engagement in the Roundtable, workshops and other initiatives.
2. Positive participant feedback and behavioural change as a result of initiatives to encourage a law abiding society.
3. Eventual decreases in infractions, particularly in targeted areas.
1. International Benchmarks
2. Increased public participation/enrolments in initiatives outlined below
3. Reduction in criminal activities, violence, corruption, etc.
</t>
  </si>
  <si>
    <t>¬ Urban Renewal
¬ Civil Society Bahamas
¬ CSO
¬ MONS
¬ BBA
¬ MOE
¬ RBPF
¬ DS
¬ COB
¬ Urban Renewal Commission
¬ Communities
¬ Civil Society
¬ MOH
¬ MYSC
¬ Willimae Pratt
¬ Simpson Penn Schools
¬ MOSSCD
¬ Christian Council
¬ Crisis Centre
¬ NIB
¬ MOYSC</t>
  </si>
  <si>
    <t xml:space="preserve">1. International Benchmarks
2. Increased public participation/enrolments in initiatives outlined below
3. Reduction in criminal activities, violence, corruption, etc
</t>
  </si>
  <si>
    <t xml:space="preserve">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t>
  </si>
  <si>
    <t>¬ MOYSC
¬ MOE
¬ RBPF
¬ RBDF
¬ Civil Society
¬ COB
¬ DRS
¬ Urban Renewal Commission
¬ Communities
¬ Civil Society
¬ MOH
¬ MYSC
¬ Willimae Pratt
¬ Simpson Penn Schools
¬ MOSSCD
¬ Christian Council
¬ Crisis Centre
¬ NIB
¬ MOYSC
¬ MONS</t>
  </si>
  <si>
    <t>IDENTIFIED BUT NOT APPLICABLE
Strategy 3.2: Youth at Risk</t>
  </si>
  <si>
    <t>Strategy 3.1: Law Abiding Society
Strategy 3.2: Youth at Risk
Strategy 3.3: Community Participation</t>
  </si>
  <si>
    <t xml:space="preserve">1. Citizen engagement in the Roundtable, workshops and other initiatives.
2. Positive participant feedback and behavioural change as a result of initiatives to encourage a law abiding society.
3. Eventual decreases in infractions, particularly in targeted areas.
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t>
  </si>
  <si>
    <t xml:space="preserve">¬ Urban Renewal Commission
¬ Civil Society Bahamas
¬ CSO
¬ MONS
¬ BBA
¬ MOE
¬ RBPF
¬ DS
¬ MOYSC
¬ MOE
¬ RBDF
¬ COB
¬ DRS
¬ Community
¬ Civil Society
¬ MOH
¬ MYSC
¬ Willimae Pratt
¬ Simpson Penn Schools
¬ MOSSCD
¬ Christian Council
¬ Crisis Centre
¬ NIB
</t>
  </si>
  <si>
    <t>Strategy 3.1: Law Abiding Society
Strategy 3.2: Youth at Risk</t>
  </si>
  <si>
    <t xml:space="preserve">1. Citizen engagement in the Roundtable, workshops and other initiatives.
2. Positive participant feedback and behavioural change as a result of initiatives to encourage a law abiding society.
3. Eventual decreases in infractions, particularly in targeted areas.
1. Increase in number of youth enrolled in programmes
2. Increase in number of graduates of youth programmes
3. Reduction in percentage of crimes committed by youth age 10-25
4. Reduction in overall crime rate
</t>
  </si>
  <si>
    <t>¬ Urban Renewal
¬ Civil Society Bahamas
¬ CSO
¬ MONS
¬ BBA
¬ MOE
¬ RBPF
¬ DS
¬ MOYSC
¬ RBDF
¬ COB
¬ DRS</t>
  </si>
  <si>
    <t>Strategy 3.2: Youth at Risk</t>
  </si>
  <si>
    <t xml:space="preserve">1. Increase in number of youth enrolled in programmes
2. Increase in number of graduates of youth programmes
3. Reduction in percentage of crimes committed by youth age 10-25
4. Reduction in overall crime rate
</t>
  </si>
  <si>
    <t>¬ MOYSC
¬ MOE
¬ RBPF
¬ RBDF
¬ Civil Society
¬ COB
¬ DRS</t>
  </si>
  <si>
    <t>Strategy: 4.6 Prison System</t>
  </si>
  <si>
    <t>1. More prison space with improved segregation among offenders 
2. Reduced crimes within prison
3. Reduced recidivism</t>
  </si>
  <si>
    <t>¬ DOC
¬ MSSCD
¬ RBPF
¬ Civil Society
¬ Government Agencies
¬ Civil Society
¬ Satekholders
 ¬ Parole and Probation Board
¬ Steering Committee</t>
  </si>
  <si>
    <t>Strategy 4.2: “Zero Tolerance”</t>
  </si>
  <si>
    <t xml:space="preserve">1. Reduction in murders
2. Reduction in sexual assaults, including rape
3. Reduction in home invasions
4. Reduction in armed robberies
5. Higher conviction rates for violent crimes, particularly against vulnerable groups (children, the elderly, persons with disabilities)
</t>
  </si>
  <si>
    <t xml:space="preserve">¬ RBPF
¬ MONS
¬ OAG
¬ Civil Society
¬ RPBF
¬ MSSCD
¬ MOF
¬ AG
¬ Judiciary
¬ Relevant Stakeholders
</t>
  </si>
  <si>
    <t>APPLICABLE BUT NOT IDENTIFIED
Strategy 4.2: “Zero Tolerance”</t>
  </si>
  <si>
    <t>Strategy 4.1: Enforcement of the Law</t>
  </si>
  <si>
    <t xml:space="preserve">1. Increased enforcement of the law
2. Increased accountability by the police
3. Rise in conviction rates
4. Decline in crime rate 
</t>
  </si>
  <si>
    <t>¬ MONS
¬ RBPF
¬ OAG
¬ Civil Society
¬ Judiciary
¬ RPDF</t>
  </si>
  <si>
    <t>IDENTIFIED BUT NOT APPLICABLE
Strategy 4.1: Enforcement of the Law</t>
  </si>
  <si>
    <t>IDENTIFIED BUT NOT APPLICABLE
Strategy: 4.6 Prison System</t>
  </si>
  <si>
    <t xml:space="preserve">Strategy 4.1: Enforcement of the Law
Strategy 4.2: “Zero Tolerance”
Strategy 4.3: Enhance Service Delivery at the AG’s Office 
Strategy: 4.4: Enhance Service Delivery of the Courts
Strategy 4.5: Strengthen the Independence and Impartiality of the Courts 
</t>
  </si>
  <si>
    <t xml:space="preserve">1. Increased enforcement of the law
2. Increased accountability by the police
3. Rise in conviction rates
4. Decline in crime rate 
1. Reduction in murders
2. Reduction in sexual assaults, including rape
3. Reduction in home invasions
4. Reduction in armed robberies
5. Higher conviction rates for violent crimes, particularly against vulnerable groups (children, the elderly, persons with disabilities)
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t>
  </si>
  <si>
    <t>¬ MONS
¬ RBPF
¬ OAG
¬ Civil Society
¬ Judiciary
¬ RPDF
¬ RPBF
¬ MSSCD
¬ MOF
¬ AG
¬ Relevant Stakeholders
¬ OAG's Prosecution's Office
¬ Chief Justice
¬ BBA
¬ JSC
¬ Industrial Tribunal
¬ Trade Union Congress
¬ MPW
¬The Executive</t>
  </si>
  <si>
    <t>Strategy 4.1: Enforcement of the Law
Strategy 4.2: “Zero Tolerance”</t>
  </si>
  <si>
    <t xml:space="preserve">1. Increased enforcement of the law
2. Increased accountability by the police
3. Rise in conviction rates
4. Decline in crime rate 
1. Reduction in murders
2. Reduction in sexual assaults, including rape
3. Reduction in home invasions
4. Reduction in armed robberies
5. Higher conviction rates for violent crimes, particularly against vulnerable groups (children, the elderly, persons with disabilities)
</t>
  </si>
  <si>
    <t>¬ MONS
¬ RBPF
¬ OAG
¬ Civil Society
¬ Judiciary
¬ RPDF
¬ RPBF
¬ MSSCD
¬ MOF
¬ AG
¬ Relevant Stakeholders</t>
  </si>
  <si>
    <t>Strategy 4.1: Enforcement of the Law
Strategy 4.3: Enhance Service Delivery at the AG’s Office 
Strategy: 4.4: Enhance Service Delivery of the Courts
Strategy 4.5: Strengthen the Independence and Impartiality of the Courts 
Strategy: 4.6 Prison System</t>
  </si>
  <si>
    <t>1. Increased enforcement of the law
2. Increased accountability by the police
3. Rise in conviction rates
4. Decline in crime rate 
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1. More prison space with improved segregation among offenders 
2. Reduced crimes within prison
3. Reduced recidivism</t>
  </si>
  <si>
    <t>¬ MONS
¬ RBPF
¬ OAG
¬ Civil Society
¬ Judiciary
¬ RPDF
¬ OAG's Prosecution's Office
¬ Chief Justice
¬ BBA
¬ AG
¬ JSC
¬ Industrial Tribunal
¬ Trade Union Congress
¬ MPW
¬ The Executive
¬ DOC
¬ MSSCD
¬ Government Agencies
¬ Stakeholders
¬ Parole and Probation Board
¬ Steering Committee</t>
  </si>
  <si>
    <t>Strategy 4.3: Enhance Service Delivery at the AG’s Office 
Strategy: 4.4: Enhance Service Delivery of the Courts
Strategy 4.5: Strengthen the Independence and Impartiality of the Courts 
Strategy: 4.6 Prison System</t>
  </si>
  <si>
    <t>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1. More prison space with improved segregation among offenders 
2. Reduced crimes within prison
3. Reduced recidivism</t>
  </si>
  <si>
    <t>¬ OAG
¬ OAG's Prosecution's Office
¬ Judiciary
¬ Chief Justice
¬ BBA
¬ AG
¬ JSC
¬ Industrial Tribunal
¬ Trade Union Congress
¬ RBPF
¬ MPW
¬ The Executive
¬ DOC
¬ MSSCD
¬ Civil Society
¬ Government agencies
¬ Stakeholders
¬ Parole and probation Board
¬ Steering Committee</t>
  </si>
  <si>
    <t>Goal 13 – The Bahamas will have a competitive business environment for economic success that supports business development, innovation, wealth creation, entrepreneurship and job growth</t>
  </si>
  <si>
    <t xml:space="preserve">¬ Strategy 13.3:  Improve Access for Financing for Entrepreneurs </t>
  </si>
  <si>
    <t>1. High coverage by the credit bureau 
2. Percentage increase in business loans
3. Establishment of Junior market
4. Number of new business start-ups that survive the first three years</t>
  </si>
  <si>
    <t>¬ Ministry of Finance (MOF)</t>
  </si>
  <si>
    <t xml:space="preserve">IDENTIFIED BUT NOT APPLICABLE:
¬ Strategy 12.6: Improve financial literacy and personal financial management such that personal saving, investments, financial resilience and ownership in the local economy are improved </t>
  </si>
  <si>
    <t>Goal 12 – The Bahamas will have a healthy macro-economic environment that supports growth and stability</t>
  </si>
  <si>
    <t xml:space="preserve">¬ Strategy 12.6: Improve financial literacy and personal financial management such that personal saving, investments, financial resilience and ownership in the local economy are improved 
</t>
  </si>
  <si>
    <t xml:space="preserve">1. Increased savings balances
2. Increased percentage of the population with bank accounts
3. Increased financial assets held by households 
4. Improved National Saving Rate
</t>
  </si>
  <si>
    <t>¬ Central Bank of The Bahamas (CBOB)
¬ Ministry of Finance (MOF)</t>
  </si>
  <si>
    <t xml:space="preserve">Goal 12 – The Bahamas will have a healthy macro-economic environment that supports growth and stability
</t>
  </si>
  <si>
    <t>1. Increased savings balances
2. Increased percentage of the population with bank accounts
3. Increased financial assets held by households 
4. Improved National Saving Rate</t>
  </si>
  <si>
    <t xml:space="preserve">¬ Central Bank of The Bahamas (CBOB)
¬ Ministry of Finance (MOF)
</t>
  </si>
  <si>
    <t>¬ Strategy 12.10: Promote the use of public and private partnerships to substantially increase The Bahamas economic performance and promote Bahamian workers and owners, linkages between economic sectors, sustainable business practices</t>
  </si>
  <si>
    <t xml:space="preserve">1. Number of successful PPPs
2. Increased FDI 
</t>
  </si>
  <si>
    <t>¬ OPM/ MOF</t>
  </si>
  <si>
    <t>IDENTIFIED BUT NOT APPLICABLE:
¬ Strategy 12.7: Strengthen and enhance measures of economic growth and GDP
Actions in this strategy focus on improving statistics, not economic growth
Strategy 12.7 corresponds to SDG Target 17.19</t>
  </si>
  <si>
    <t>¬  Strategy 12.10: Promote the use of public and private partnerships to substantially increase The Bahamas economic performance and promote Bahamian workers and owners, linkages between economic sectors, sustainable business practices</t>
  </si>
  <si>
    <t xml:space="preserve">1. Number of successful PPPs
2. Increased FDI </t>
  </si>
  <si>
    <t>¬ OPM/MOF</t>
  </si>
  <si>
    <t>NOT IDENTIFIED, BUT APPLICABLE
¬ Strategy 13.9: Introduce an investment and project framework that allows The Bahamas to maximize value from the utilization of its resources.  This includes improving the environment for developing entrepreneurship opportunities</t>
  </si>
  <si>
    <t>IDENTIFIED BUT NOT APPLICABLE:
¬ Strategy 12.7: Strengthen and enhance measures of economic growth and GDP
Actions in this strategy focus on improving statistics, not employment.
Strategy 12.7 corresponds to SDG Target 17.19</t>
  </si>
  <si>
    <t xml:space="preserve">¬ Strategy 12.8: Continue to strengthen financial sector stability and regulation </t>
  </si>
  <si>
    <t xml:space="preserve">1. Capital ratios at or above benchmarks
2. Improved FSAP rating 
3. Non-performing loans less than 6% of capital
</t>
  </si>
  <si>
    <t xml:space="preserve">¬ Central Bnak of the Bahamas (CBOB)
</t>
  </si>
  <si>
    <t>NOT IDENTIFIED, BUT APPLICABLE</t>
  </si>
  <si>
    <t xml:space="preserve">¬ Strategy 12.9 Develop a comprehensive Industrial Policy aimed at encouraging the development and growth of high impact sectors, innovation and research and development and logistics services to support trade 
</t>
  </si>
  <si>
    <t>1.   Increase in GDP contribution from industrial sector
2.    Increased exports and domestic trade</t>
  </si>
  <si>
    <t xml:space="preserve">¬ MOFS (Trade)
¬ DOI/ MOEST
¬ BPL
¬ BBSQ
¬ OPM
¬ MHE
¬ MOPWUD/MOTA
¬ MOEH
</t>
  </si>
  <si>
    <t xml:space="preserve">¬ Strategy 12.9 Develop a comprehensive Industrial Policy aimed at encouraging the development and growth of high impact sectors, innovation and research and development and logistics services to support trade </t>
  </si>
  <si>
    <t xml:space="preserve">1.   Increase in GDP contribution from industrial sector
2.    Increased exports and domestic trade
</t>
  </si>
  <si>
    <t>IDENTIFIED BUT NOT APPLICABLE:
¬ Strategy 12.4: Create a more progressive and efficient tax system</t>
  </si>
  <si>
    <t>¬ MOFS (Trade)
¬ DOI/ MOEST
¬ BPL
¬ BBSQ
¬ OPM
¬ MHE
¬ MOPWUD/MOTA
¬ MOEH</t>
  </si>
  <si>
    <t xml:space="preserve">IDENTIFIED BUT NOT APPLICABLE:
¬ Strategy 12.8: Continue to strengthen financial sector stability and regulation </t>
  </si>
  <si>
    <t xml:space="preserve">¬ Strategy 12.2: Strengthen the debt sustainability framework 
¬ Strategy 12.3: Improve national fiscal management
¬ Strategy 12.4: Create a more progressive and efficient tax system
¬ Strategy 12.5: Create a more transparent/reporting fiscal relationship between the Central Government and local communities and island districts
¬ Strategy 12.8: Continue to strengthen financial sector stability and regulation 
</t>
  </si>
  <si>
    <t xml:space="preserve">1. International Ratings improvements
2. Falling Debt to GDP ratio
3. Increasing Tax Revenue as a percentage of GDP
1. 15% annual increase in compliance rates.
2. 60 % increase in the number of places where tax can be paid online or electronically.
3. 3% year over year increase in tax revenue.
4. 10% decline in tax revenue/total revenue
5. External Ratings of Aa1 (Moody) or/and AA+ (S&amp;P)
1. 4% year over year increase in Tax revenue
1. Timely fiscal accounting on a district basis
2. Electronic reporting between central government and Local government
1. Capital ratios at or above benchmarks
2. Improved FSAP rating 
3. Non-performing loans less than 6% of capital
</t>
  </si>
  <si>
    <t xml:space="preserve">¬ Ministry of Finance (MOF)
¬ Auditor General
¬ Central Bnak of the Bahamas (CBOB)
</t>
  </si>
  <si>
    <t>IDENTIFIED BUT NOT APPLICABLE:
¬ Strategy 12.7: Strengthen and enhance measures of economic growth and GDP
¬ Strategy 12.7 corresponds to SDG Target 17.19
 ¬ Strategy 12.9 Develop a comprehensive Industrial Policy aimed at encouraging the development and growth of high impact sectors, innovation and research and development and logistics services to support trade
¬ Strategy 13.9: Introduce an investment and project framework that allows The Bahamas to maximize value from the utilization of its resources. This includes improving the environment for developing entrepreneurship opportunities</t>
  </si>
  <si>
    <t>IDENTIFIED BUT NOT APPLICABLE:
¬ Sreategy 12.5: Create a more transparent/reporting fiscal relationship between the Central Government and local communities and island districts</t>
  </si>
  <si>
    <t xml:space="preserve">¬ Strategy 12.2: Strengthen the debt sustainability framework 
¬ Strategy 12.3: Improve national fiscal management
¬ Strategy 12.4: Create a more progressive and efficient tax system
</t>
  </si>
  <si>
    <t>1. International Ratings improvements
2. Falling Debt to GDP ratio
3. Increasing Tax Revenue as a percentage of GDP
1. 15% annual increase in compliance rates.
2. 60 % increase in the number of places where tax can be paid online or electronically.
3. 3% year over year increase in tax revenue.
4. 10% decline in tax revenue/total revenue
5. External Ratings of Aa1 (Moody) or/and AA+ (S&amp;P)
1. 4% year over year increase in Tax revenue</t>
  </si>
  <si>
    <t>¬ Ministry of Finance (MOF)
¬ Auditor General</t>
  </si>
  <si>
    <t>¬ 12.11: The Bahamas will continue to attract high levels of FDI in sectors which promote sustainable economic development.  The FDI policy should seek out investment in targeted areas to ensure its maximum effectiveness and impact on the overall economic wellbeing of the country and to reduce the risk of FDI enclaves</t>
  </si>
  <si>
    <t xml:space="preserve">1. Increase in FDI levels
2. Identification of national priority areas
</t>
  </si>
  <si>
    <t>NOT IDENTIFIED, BUT APPLICABLE
¬ 12.11: The Bahamas will continue to attract high levels of FDI in sectors which promote sustainable economic development.  The FDI policy should seek out investment in targeted areas to ensure its maximum effectiveness and impact on the overall economic wellbeing of the country and to reduce the risk of FDI enclaves</t>
  </si>
  <si>
    <t xml:space="preserve">IDENTIFIED BUT NOT APPLICABLE:
Strategy 12.2: Strengthen the debt sustainability framework
IDENTIFIED BUT NOT APPLICABLE:
¬ Strategy 12.7: Strengthen and enhance measures of economic growth and GDP
</t>
  </si>
  <si>
    <t xml:space="preserve">¬ 12.10: Promote the use of public and private partnerships to substantially increase The Bahamas economic performance and promote Bahamian workers and owners, linkages between economic sectors, sustainable business practices
</t>
  </si>
  <si>
    <t>IDENTIFIED BUT NOT APPLICABLE:
¬ 12.11: The Bahamas will continue to attract high levels of FDI in sectors which promote sustainable economic development.  The FDI policy should seek out investment in targeted areas to ensure its maximum effectiveness and impact on the overall economic wellbeing of the country and to reduce the risk of FDI enclaves</t>
  </si>
  <si>
    <t>¬ MOFS (Trade)
¬ DOI/ MOEST
¬ BPL</t>
  </si>
  <si>
    <t xml:space="preserve">¬ Strategy 12.1: Maintain the strength of the Bahamian Dollar vis-a-vis the US dollar
¬ Strategy 12.2: Strengthen the debt sustainability framework </t>
  </si>
  <si>
    <t>1. 6 months foreign currency reserves cover target
2. 80%  of demand liabilities
1. International Ratings improvements
2. Falling Debt to GDP ratio
3. Increasing Tax Revenue as a percentage of GDP</t>
  </si>
  <si>
    <t>¬ Central Bank of The Bahamas (CBOB)
¬ Ministry of Finance (MOF)</t>
  </si>
  <si>
    <t>¬ Strategy 12.3: Improve national fiscal management</t>
  </si>
  <si>
    <t>1. 15% annual increase in compliance rates.
2. 60 % increase in the number of places where tax can be paid online or electronically.
3. 3% year over year increase in tax revenue.
4. 10% decline in tax revenue/total revenue
5. External Ratings of Aa1 (Moody) or/and AA+ (S&amp;P)</t>
  </si>
  <si>
    <t>IDENTIFIED BUT NOT APPLICABLE:
¬ Strategy 12.7: Strengthen and enhance measures of economic growth and GDP
Strategy 12.7 corresponds to SDG Target 17.19</t>
  </si>
  <si>
    <t>¬ Strategy 12.10: Promote the use of public and private partnerships to substantially increase The Bahamas economic performance and promote Bahamian workers and owners, linkages between economic sectors, sustainable business practices
¬ Strategy 12.11: The Bahamas will continue to attract high levels of FDI in sectors which promote sustainable economic development.  The FDI policy should seek out investment in targeted areas to ensure its maximum effectiveness and impact on the overall economic wellbeing of the country and to reduce the risk of FDI enclaves</t>
  </si>
  <si>
    <t xml:space="preserve">1. Number of successful PPPs
2. Increased FDI
1. Increase in FDI levels
2. Identification of national priority areas
</t>
  </si>
  <si>
    <t>¬ OPM
¬ OPM/ MOF</t>
  </si>
  <si>
    <t>¬ 12.10: Promote the use of public and private partnerships to substantially increase The Bahamas economic performance and promote Bahamian workers and owners, linkages between economic sectors, sustainable business practices</t>
  </si>
  <si>
    <t xml:space="preserve">¬ Strategy 12.7: Strengthen and enhance measures of economic growth and GDP </t>
  </si>
  <si>
    <t>1. Achieve GDP growth of 6%
2. Increased the contribution to GDP by at least 3% in each subcategory
3. HDI in the top 25 by 2030
4. Falling  Gini coefficient (by 2020)
5. Falling number of person in the fifth quintile
6. Less than 5% of children living in poverty by 2025
7. 10% annual fall in measures measuring the degradation of the environment</t>
  </si>
  <si>
    <t>¬ Central Bank of The Bahamas (CBOB)
¬ Dept. of Statistics</t>
  </si>
  <si>
    <t>NOT IDENTIFIED, BUT APPLICABLE.
Indicators are not related to actions</t>
  </si>
  <si>
    <t xml:space="preserve">¬ Strategy 13.5:  Improve worker productivity and soft skills to lower the cost of doing business in The Bahamas to better compete on an efficiency basis 
¬ Strategy 13.8: Ensure that the Bahamian workforce is appropriately tooled to meet the needs of a revitalized Bahamian economy </t>
  </si>
  <si>
    <t xml:space="preserve">1. Improvements in customer satisfaction surveys
2. Lower cost of doing business
3. Fewer complaints about human capital stock
1. Decrease in the number of companies citing low-skills as a restriction on growth
2. Number of graduates from learning institutions
3. Number of youth in internships
</t>
  </si>
  <si>
    <t>¬ Ministry of Labour
¬ Dept. of labour (DOL)
¬ OPM/ Dept. of Statistics
¬ Dept. of Statistics/ DOL
¬ OPM/ BCCEC/ MOEST</t>
  </si>
  <si>
    <t>1. Improvements in customer satisfaction surveys
2. Lower cost of doing business
3. Fewer complaints about human capital stock
1. Decrease in the number of companies citing low-skills as a restriction on growth
2. Number of graduates from learning institutions
3. Number of youth in internships</t>
  </si>
  <si>
    <t xml:space="preserve">¬ Ministry of Labour
¬ OPM/ Dept. of Statistics
¬ Dept. of labour (DOL)
¬ Dept. of Statistics/DOL
¬ MOEST
¬ OPM/ BCCEC/MOEST
</t>
  </si>
  <si>
    <t xml:space="preserve">IDENTIFIED BUT NOT APPLICABLE:
¬ Strategy 13.5:  Improve worker productivity and soft skills to lower the cost of doing business in The Bahamas to better compete on an efficiency basis </t>
  </si>
  <si>
    <t xml:space="preserve">¬ Strategy 13.8: Ensure that the Bahamian workforce is appropriately tooled to meet the needs of a revitalized Bahamian economy </t>
  </si>
  <si>
    <t>1. Decrease in the number of companies citing low-skills as a restriction on growth
2. Number of graduates from learning institutions
3. Number of youth in internships</t>
  </si>
  <si>
    <t>¬ Dept. of labour (DOL)
¬ Dept. of Statistics/DOL
¬ MOEST
¬ OPM/ BCCEC/MOEST</t>
  </si>
  <si>
    <t>¬ Strategy 13.5: Improve worker productivity and soft skills to lower the cost of doing business in The Bahamas to better compete on an efficiency basis
¬ Strategy 13.7: Introduce development focused immigration policies that encourage the best global minds to live and work in The Bahamas to encourage the growth of the Bahamian economy in a manner which promotes the prosperity of Bahamians</t>
  </si>
  <si>
    <t>1. Improvements in customer satisfaction surveys
2. Lower cost of doing business
3. Fewer complaints about human capital stock
1. Number of high skilled immigrants
2. Number of new jobs created by immigrants</t>
  </si>
  <si>
    <t>¬ Ministry of Labour
¬ OPM/Dept. of Statistics
¬ MFA/OPM/Dept. of Immigration
¬ MFA/OPM/DOI
¬ OPM/BIA</t>
  </si>
  <si>
    <t>¬  Strategy 13.3: Improve Access for Financing for Entrepreneurs 
¬ Strategy 13.7: Introduce development focused immigration policies that encourage the best global minds to live and work in The Bahamas to encourage the growth of the Bahamian economy in a manner which promotes the prosperity of Bahamians
¬ Strategy 13.9: Introduce an investment and project framework that allows The Bahamas to maximize value from the utilization of its resources.  This includes improving the environment for developing entrepreneurship opportunities</t>
  </si>
  <si>
    <t xml:space="preserve">1. High coverage by the credit bureau 
2. Percentage increase in business loans
3. Establishment of Junior market
4. Number of new business start-ups that survive the first three years
1. Number of high skilled immigrants
2. Number of new jobs created by immigrants
1. Development of national entrepreneurship fund
2. Number of new business started
</t>
  </si>
  <si>
    <t>¬ MOF
¬ MFA/OPM/Dept. of Immigration
¬ MFA/OPM/DOI
¬ OPM/BIA
¬ MOF/OPM</t>
  </si>
  <si>
    <t>¬ Strategy 13.7: Introduce development focused immigration policies that encourage the best global minds to live and work in The Bahamas to encourage the growth of the Bahamian economy in a manner which promotes the prosperity of Bahamians</t>
  </si>
  <si>
    <t>1. Number of high skilled immigrants
2. Number of new jobs created by immigrants</t>
  </si>
  <si>
    <t>¬ MFA/OPM/Dept. of Immigration
¬ MFA/OPM/DOI
¬ OPM/BIA</t>
  </si>
  <si>
    <t>IDENTIFIED BUT NOT APPLICABLE:
¬ Strategy 13.7: Introduce development focused immigration policies that encourage the best global minds to live and work in The Bahamas to encourage the growth of the Bahamian economy in a manner which promotes the prosperity of Bahamians</t>
  </si>
  <si>
    <t xml:space="preserve">IDENTIFIED BUT NOT APPLICABLE:
¬ Strategy 13.4: Establish several business empowerment zones which attract business and investment in targeted sectors to encourage the formation of clusters, innovation and knowledge exchange to increase competitiveness and ease the complexity of doing business </t>
  </si>
  <si>
    <t xml:space="preserve">¬ Strategy 13.4: Establish several business empowerment zones which attract business and investment in targeted sectors to encourage the formation of clusters, innovation and knowledge exchange to increase competitiveness and ease the complexity of doing business </t>
  </si>
  <si>
    <t>1. Number of new business start-ups
2. Amount of investment in zones</t>
  </si>
  <si>
    <t>¬ BAIC</t>
  </si>
  <si>
    <t>NOT IDENTIFIED BUT APPLICABLE</t>
  </si>
  <si>
    <t>IDENTIFIED BUT NOT APPLICABLE:
¬ Strategy 13.1: Introduce the necessary legislative, policy and procedure reforms that will enable The Bahamas to be one of the most business friendly countries in the World</t>
  </si>
  <si>
    <t xml:space="preserve">¬ Strategy 13.1: Introduce the necessary legislative, policy and procedure reforms that will enable The Bahamas to be one of the most business friendly countries in the World
¬ Strategy 13.2: Government to implement a one window service-to-business strategy 
</t>
  </si>
  <si>
    <t>1. Improvement in doing business indicators. Be in the top 75 in year 2018 and in the top 50 by year 2020 and top 25 by 2040.
2. Introduction of the Bahamas on other competitiveness indices
1. Single “business window of government”
2. Majority of all business services provided through one-stop shop
3. Number of new business start-ups reflecting an easier business environment</t>
  </si>
  <si>
    <t>¬ OPM
¬ Competitiveness Council (CC)
¬ Ministry of Environment and Housing (MOEH)
¬ Office of the Attorney General
¬ Attorney General
¬ Bahamas Consumer Protection Commission
¬ Ministry of Public Service</t>
  </si>
  <si>
    <t>IDENTIFIED BUT NOT APPLICABLE:
¬ Strategy 13.6: Strengthen trade policy to create advantages for Bahamian entrepreneurs, exporters and consumers</t>
  </si>
  <si>
    <t>¬ Strategy 13.6: Strengthen trade policy to create advantages for Bahamian entrepreneurs, exporters and consumers</t>
  </si>
  <si>
    <t>1. Increase in exports, including services exports</t>
  </si>
  <si>
    <t xml:space="preserve">¬ MOFS
¬ BBSQ
¬ OPM/MFS
¬ Trade Commission
¬ Ministry of Foreign Affairs
</t>
  </si>
  <si>
    <t xml:space="preserve">1. Increase in exports, including services exports
</t>
  </si>
  <si>
    <t xml:space="preserve">5.1: Ensure universal access to health </t>
  </si>
  <si>
    <t>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t>
  </si>
  <si>
    <t xml:space="preserve">5. Reduced mortality rates   
</t>
  </si>
  <si>
    <t>-MOH
-NHI
-Ministry of Social Services and Community Development (MOSSCD)
-National Security
-PHA</t>
  </si>
  <si>
    <t>-MOH
-NHI
-PHA</t>
  </si>
  <si>
    <t>5.2 Sustainable Funding</t>
  </si>
  <si>
    <t>-MOF
- MOH
- NHI</t>
  </si>
  <si>
    <t xml:space="preserve">1. Reduction in health expenditure as a proportion of GDP
2. Well-funded NHI (90% funding is non –governmental)
3. Model NHI which is copied by other developing countries
4. Reduction in the cost of doctor’s visits (private fees charged to Insurance) and prescriptions
</t>
  </si>
  <si>
    <t xml:space="preserve">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
1. Reduction in the cost of health care </t>
  </si>
  <si>
    <t xml:space="preserve">5.1: Ensure universal access to health 
5.3:  Deliver integrated people-centered health care, services and programs focused on maintaining healthy individuals within an efficient, well governed system
5.4: Improve focus on wellness and the determinants of health </t>
  </si>
  <si>
    <t xml:space="preserve">5.4: Improve focus on wellness and the determinants of health </t>
  </si>
  <si>
    <t xml:space="preserve">5.3:  Deliver integrated people-centered health care, services and programs focused on maintaining healthy individuals within an efficient, well governed system
5.4: Improve focus on wellness and the determinants of health </t>
  </si>
  <si>
    <t xml:space="preserve">5.1: Ensure universal access to health 
5.4: Improve focus on wellness and the determinants of health </t>
  </si>
  <si>
    <t>-MOH
-NHI
-PHA
-DOL/ 
-MOWUD 
-MOEST 
-MOSSCD 
-MOF</t>
  </si>
  <si>
    <t>-MOH
-DOL/ 
-MOWUD 
-MOEST 
-MOSSCD 
-MOF</t>
  </si>
  <si>
    <t>-MOH
-NHI
-Ministry of Social Services and Community Development (MOSSCD)
-National Security
-PHA
'-DOL/
-MOWUD 
-MOEST 
-MOSSCD 
-MOF</t>
  </si>
  <si>
    <t>1. Reduction in non-communicable diseases
2. Reduction in obesity
3. Reduction in alcohol, tobacco and drug use</t>
  </si>
  <si>
    <t xml:space="preserve">1. Reduction in the cost of health care 
2. Reduction in non-communicable diseases and chronic diseases
3. Reduction in the time for delivery of service (reduced waiting times at hospitals)
4. Reduction in elder abuse
5. Longer life expectancy
2. Reduction in obesity
3. Reduction in alcohol, tobacco and drug use
</t>
  </si>
  <si>
    <t xml:space="preserve">1. Reduction in the cost of health care 
2. Reduction in non-communicable diseases and chronic diseases
3. Reduction in the time for delivery of service (reduced waiting times at hospitals)
4. Reduction in elder abuse
5. Longer life expectancy
. 
2. Reduction in obesity
3. Reduction in alcohol, tobacco and drug use
</t>
  </si>
  <si>
    <t>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
3. Reduction in alcohol, tobacco and drug use</t>
  </si>
  <si>
    <t xml:space="preserve">5.3:  Deliver integrated people-centered health care, services and programs focused on maintaining healthy individuals within an efficient, well governed system
5.5: Rationalize and integrate health care governance, administration and service delivery including ICT </t>
  </si>
  <si>
    <t xml:space="preserve">1. Reduction in the cost of health care 
2. Reduction in non-communicable diseases and chronic diseases
3. Reduction in the time for delivery of service (reduced waiting times at hospitals)
4. Reduction in elder abuse
5. Longer life expectancy
2. Higher level of ICT integration 
3. Improved efficiency measures (surveys/ polls)
4. Improved job satisfaction (surveys/ polls)
</t>
  </si>
  <si>
    <t xml:space="preserve">5.6: Increase the national focus on Reproductive and Sexual Heath </t>
  </si>
  <si>
    <t xml:space="preserve">5.3:  Deliver integrated people-centered health care, services and programs focused on maintaining healthy individuals within an efficient, well governed system
5.4: Improve focus on wellness and the determinants of health 
5.6: Increase the national focus on Reproductive and Sexual Heath </t>
  </si>
  <si>
    <t xml:space="preserve">1. Lower teenage pregnancy rates
2. Lower prevalence of HIV and other STI’s
3. Higher birth weight babies
4. Lower infant mortality </t>
  </si>
  <si>
    <t xml:space="preserve">1. Reduction in the cost of health care 
2. Reduction in non-communicable diseases and chronic diseases
3. Reduction in the time for delivery of service (reduced waiting times at hospitals)
4. Reduction in elder abuse
5. Longer life expectancy
2. Reduction in obesity
3. Reduction in alcohol, tobacco and drug use
1. Lower teenage pregnancy rates
2. Lower prevalence of HIV and other STI’s
3. Higher birth weight babies
4. Lower infant mortality </t>
  </si>
  <si>
    <t>-MOH
-MOEST
-MOSSCD</t>
  </si>
  <si>
    <t xml:space="preserve">5.1: Ensure universal access to health 
5.3:  Deliver integrated people-centered health care, services and programs focused on maintaining healthy individuals within an efficient, well governed system
5.7: Increase the national focus on Mental Health </t>
  </si>
  <si>
    <t xml:space="preserve">5.6: Increase the national focus on Reproductive and Sexual Heath 
5.7: Increase the national focus on Mental Health </t>
  </si>
  <si>
    <t xml:space="preserve">1. Lower teenage pregnancy rates
2. Lower prevalence of HIV and other STI’s
3. Higher birth weight babies
4. Lower infant mortality 
1. Lower suicide rates
2. Reduced incidences of relapses by persons with MH conditions
3. Reduced bullying in schools
4. Increase in the number of persons willing to seek help for MH conditions
5. Improved Performance on MH studies
6. Reduction in domestic abuse and societal violence
7. Minimisation of the harms associated with gambling expansion
</t>
  </si>
  <si>
    <t xml:space="preserve">2. Reduction in non-communicable diseases
3. Reduction in obesity (disaggregated by age groups and gender)
4. Higher proportion of the population involved in physical activity
5. Reduced mortality rates   
6. Increased life expectancy – 85 by 2030
9. Reduction in the time to deliver services
1. Reduction in the cost of health care 
3. Reduction in the time for delivery of service (reduced waiting times at hospitals)
4. Reduction in elder abuse
5. Longer life expectancy
1. Lower suicide rates
2. Reduced incidences of relapses by persons with MH conditions
3. Reduced bullying in schools
4. Increase in the number of persons willing to seek help for MH conditions
5. Improved Performance on MH studies
6. Reduction in domestic abuse and societal violence
7. Minimisation of the harms associated with gambling expansion
</t>
  </si>
  <si>
    <t>-MOH
-MOEST
-MOSSCD
-AG
-Civil Society
-OPM in collaboration with MOPH, URCA and GB</t>
  </si>
  <si>
    <t xml:space="preserve">1. Reduction in non-communicable diseases
2. Reduction in obesity
3. Reduction in alcohol, tobacco and drug use
</t>
  </si>
  <si>
    <t>- MOH
-DOL/
-MOWUD 
-MOEST 
-MOSSCD 
-MOF</t>
  </si>
  <si>
    <t>-MOH
-NHI
-Ministry of Social Services and Community Development (MOSSCD)
-PHA
_MOEST
-AG
-Civil Society
-OPM in collaboration with MOPH, URCA and GB</t>
  </si>
  <si>
    <t xml:space="preserve">6.1: Ensure that there is adequate funding for education </t>
  </si>
  <si>
    <t>Goal 6 Education</t>
  </si>
  <si>
    <t xml:space="preserve">1. Increase in education spending as a % of GDP
2. Increase in capital expenditure relative to total education expenditure 
3. Education spending  is 20% of public spending (2020 -2030) </t>
  </si>
  <si>
    <t xml:space="preserve">
MoEST
</t>
  </si>
  <si>
    <t>MoEST</t>
  </si>
  <si>
    <t>6.5:Improve basic education (numeracy and literacy) across all levels of the education system</t>
  </si>
  <si>
    <t>1. Reduction in the number of persons who cannot read
2. Improved results in Mathematics and English at BJC and BGCSE levels
3. Reduction in the teacher pupil ratio in Nassau</t>
  </si>
  <si>
    <t>-MOEST/ 
-Ministry of National Security (MNS)
-Civil Society</t>
  </si>
  <si>
    <t xml:space="preserve">6.7: Enhance the provision of special education to ensure equity in education and enhance the employability of students with special needs </t>
  </si>
  <si>
    <t xml:space="preserve">6.5:Improve basic education (numeracy and literacy) across all levels of the education system
6.7: Enhance the provision of special education to ensure equity in education and enhance the employability of students with special needs </t>
  </si>
  <si>
    <t xml:space="preserve">1. Number of special education teachers in schools
2. Age at which persons with learning disabilities are diagnosed
3. Increase in the number of education pathways for persons with special needs
</t>
  </si>
  <si>
    <t xml:space="preserve">1. Increase in the number of preschools 
2. Increase in the number of students entering government preschools
3. Improved numeracy and literacy rates 
1. Development of an accreditation agency for education institutions in The Bahamas
2. Increased number of students entering University of The Bahamas with a higher BGCSE results
3. Number of scholarships directed to areas of national priority
</t>
  </si>
  <si>
    <t xml:space="preserve">6.4: Introduce universal preschool and enhance early childhood education 
6.8 Improve the accessibility of quality higher education 
6.9: Improve the accessibility of quality technical and vocational education and apprenticeships to ensure employable skills and to meet the needs of the economy </t>
  </si>
  <si>
    <t xml:space="preserve">6.9: Improve the accessibility of quality technical and vocational education and apprenticeships to ensure employable skills and to meet the needs of the economy </t>
  </si>
  <si>
    <t xml:space="preserve">1. Number of students graduating with a vocational skill
2. Reduction in the number of work permits for vocational labour
</t>
  </si>
  <si>
    <t>MoEST/
- BCCEC
-BCCM</t>
  </si>
  <si>
    <t>6.9: Improve the accessibility of quality technical and vocational education and apprenticeships to ensure employable skills and to meet the needs of the economy 
6.10: Strengthen programmes aimed at work force readiness, adult education and second chance education opportunities</t>
  </si>
  <si>
    <t xml:space="preserve">1. Number of students graduating with a vocational skill
2. Reduction in the number of work permits for vocational labour
1. Reduced dropout rates
2. Higher numeracy and literacy rates
3. Positive satisfaction surveys from businesses
</t>
  </si>
  <si>
    <t xml:space="preserve">1. Number of students graduating with a vocational skill
2. Reduction in the number of work permits for vocational labour
1. Reduced dropout rates
2. Higher numeracy and literacy rates
3. Positive satisfaction surveys from businesses
</t>
  </si>
  <si>
    <t>6.1: Ensure that there is adequate funding for education 
6.3: Deliver education infrastructure at all levels to deliver quality education 
6.11 Institute policies and programmes to close the achievement gaps between boys and girls and public and private schools</t>
  </si>
  <si>
    <t>6.4: Introduce universal preschool and enhance early childhood education 
6.11 Institute policies and programmes to close the achievement gaps between boys and girls and public and private schools</t>
  </si>
  <si>
    <t>6.1: Ensure that there is adequate funding for education 
6.3: Deliver education infrastructure at all levels to deliver quality education 
6.6: Continue to promote STEM Education for a modern world 
6.8 Improve the accessibility of quality higher education 
6.11 Institute policies and programmes to close the achievement gaps between boys and girls and public and private schools</t>
  </si>
  <si>
    <t xml:space="preserve">1. Increase in education spending as a % of GDP
2. Increase in capital expenditure relative to total education expenditure 
3. Education spending  is 20% of public spending (2020 -2030) 
1. Decrease in the number of schools with delayed opening due to maintenance issues
2. Number of libraries in schools
3. Improvement in the national grade average
4. Increased ITC penetration in schools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t>
  </si>
  <si>
    <t xml:space="preserve">1. Increase in the number of preschools 
2. Increase in the number of students entering government preschools
3. Improved numeracy and literacy rates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t>
  </si>
  <si>
    <t xml:space="preserve">1. Increase in education spending as a % of GDP
2. Increase in capital expenditure relative to total education expenditure 
3. Education spending  is 20% of public spending (2020 -2030) 
1. Decrease in the number of schools with delayed opening due to maintenance issues
2. Number of libraries in schools
3. Improvement in the national grade average
4. Increased ITC penetration in schools
1. Increase in the of students successfully taking STEM subjects in at BGCSEs 
2. Increased number of persons pursuing degrees and professions in STEM related areas
1. Development of an accreditation agency for education institutions in The Bahamas
2. Increased number of students entering University of The Bahamas with a higher BGCSE results
3. Number of scholarships directed to areas of national priority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t>
  </si>
  <si>
    <t>Goal 7- Poverty and Discrimination</t>
  </si>
  <si>
    <t xml:space="preserve">7.1: Achieve food security , end hunger and improve nutrition for all </t>
  </si>
  <si>
    <t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t>
  </si>
  <si>
    <t xml:space="preserve">Lead MOA in collaboration with BAMSI, FAO and MPW
Lead CSOs and NGOs in collaboration with OAG
Lead COB in collaboration with MSSCD
Bureau of Standards and Quality in collaboration with MOL&amp;NIB and Price Control Commission
Lead OAG in collaboration with PCC, CPC and NGOs/CSOs
Lead Bureau of Standards and Quality
Lead: BAMSI and COB in collaboration with UWI and CARDI
MOA in collaboration with BAMI and BIAC
Lead OPM and OAG in collaboration DLS, MOA and Cabinet
Lead Cabinet in collaboration with MOA and BAMSI
</t>
  </si>
  <si>
    <t>7.2:  Create policies which enable full participation of poor and vulnerable groups   in economic opportunities for sustainable livelihoods</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</si>
  <si>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t>
  </si>
  <si>
    <t>p</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</si>
  <si>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</si>
  <si>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</si>
  <si>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</si>
  <si>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</si>
  <si>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Responsible Agent
MOE in collaboration with UNESCO
Lead MOE and COB in collaboration with MYSC, NGOs/CSOs and MHE
DPH in collaboration with MOE
Lead EDPU and MYSC in collaboration and MOF
Lead DOL in collaboration with MYSC
Lead MYSC and CSOs
Lead NYC , MYSC  in collaboration with CSO, MOH, Department of Public Health, Adolescent Centre of Sandilands Rehabilitation Centre,  University of the West Indies School of Clinical Medicine and Research, The College of The Bahamas, Ministry of Education Science and Technology
Lead MPS and PSC, MOH/DPH/ SRC
Lead Willi Mae Pratt and Simpson Penn in collaboration with MOE,MOH/DPH and PHA/SRC
UWISCMR, COB
PSC
Lead MOE in collaboration with Simpson Penn and Willi Mae Pratt
Lead National Drug Council and its Treatment and Rehabilitation Committee in collaboration with relevant experts
Civil Society Bahamas
MON in collaboration with relevant stakeholders
</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</si>
  <si>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Responsible Agent
MOE in collaboration with UNESCO
Lead MOE and COB in collaboration with MYSC, NGOs/CSOs and MHE
DPH in collaboration with MOE
Lead EDPU and MYSC in collaboration and MOF
Lead DOL in collaboration with MYSC
Lead MYSC and CSOs
Lead NYC , MYSC  in collaboration with CSO, MOH, Department of Public Health, Adolescent Centre of Sandilands Rehabilitation Centre,  University of the West Indies School of Clinical Medicine and Research, The College of The Bahamas, Ministry of Education Science and Technology
Lead MPS and PSC, MOH/DPH/ SRC
Lead Willi Mae Pratt and Simpson Penn in collaboration with MOE,MOH/DPH and PHA/SRC
UWISCMR, COB
PSC
Lead MOE in collaboration with Simpson Penn and Willi Mae Pratt
Lead National Drug Council and its Treatment and Rehabilitation Committee in collaboration with relevant experts
Civil Society Bahamas
MON in collaboration with relevant stakeholders
</t>
  </si>
  <si>
    <t>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</si>
  <si>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Responsible Agent
MOE in collaboration with UNESCO
Lead MOE and COB in collaboration with MYSC, NGOs/CSOs and MHE
DPH in collaboration with MOE
Lead EDPU and MYSC in collaboration and MOF
Lead DOL in collaboration with MYSC
Lead MYSC and CSOs
Lead NYC , MYSC  in collaboration with CSO, MOH, Department of Public Health, Adolescent Centre of Sandilands Rehabilitation Centre,  University of the West Indies School of Clinical Medicine and Research, The College of The Bahamas, Ministry of Education Science and Technology
Lead MPS and PSC, MOH/DPH/ SRC
Lead Willi Mae Pratt and Simpson Penn in collaboration with MOE,MOH/DPH and PHA/SRC
UWISCMR, COB
PSC
Lead MOE in collaboration with Simpson Penn and Willi Mae Pratt
Lead National Drug Council and its Treatment and Rehabilitation Committee in collaboration with relevant experts
Civil Society Bahamas
MON in collaboration with relevant stakeholders
Responsible Agent
COB (Study)
OAG (Legislation) in collaboration with COB, LG and Civil Society
Civil Society Bahamas in collaboration with OAG
Lead OPM in collaboration with BCC and BIA
BIA
</t>
  </si>
  <si>
    <t xml:space="preserve">7.4 Promote policies which encourage participatory governance and community engagement in policy development and service delivery 
7.5 Strengthen Civil Society and position The Bahamas as a leader for social entrepreneurship and a model for development for small islands states through partnerships between government, the private sector and civil society </t>
  </si>
  <si>
    <t xml:space="preserve">7.5 Strengthen Civil Society and position The Bahamas as a leader for social entrepreneurship and a model for development for small islands states through partnerships between government, the private sector and civil society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</si>
  <si>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7.5 Strengthen Civil Society and position The Bahamas as a leader for social entrepreneurship and a model for development for small islands states through partnerships between government, the private sector and civil society </t>
  </si>
  <si>
    <t>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Improved social economic conditions
2. Reduction in Poverty levels</t>
  </si>
  <si>
    <t>1. Improved social economic conditions
2. Reduction in Poverty levels</t>
  </si>
  <si>
    <t>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Improved social economic conditions
2. Reduction in Poverty levels</t>
  </si>
  <si>
    <t xml:space="preserve">Lead National Drug Council and its Treatment and Rehabilitation Committee in collaboration with relevant experts
Civil Society Bahamas
MON in collaboration with relevant stakeholders
Responsible Agent
COB (Study)
OAG (Legislation) in collaboration with COB, LG and Civil Society
Civil Society Bahamas in collaboration with OAG
Lead OPM in collaboration with BCC and BIA
BIA
MoF (Investments)
MoEST
Civil Society
OPM/ MOF/Civil Society 
OPM/ </t>
  </si>
  <si>
    <t xml:space="preserve">MoF (Investments)
MoEST
Civil Society
OPM/ MOF/Civil Society 
OPM/ </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</si>
  <si>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MoF (Investments)
MoEST
Civil Society
OPM/ MOF/Civil Society 
OPM/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</si>
  <si>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7. 6: Develop and revitalise neglected and marginalised communities across the country to ensure that these communities have access to improved housing, water and sanitation </t>
  </si>
  <si>
    <t xml:space="preserve">7. 6: Develop and revitalise neglected and marginalised communities across the country to ensure that these communities have access to improved housing, water and sanitation </t>
  </si>
  <si>
    <t xml:space="preserve">7.4 Promote policies which encourage participatory governance and community engagement in policy development and service delivery 
7. 6: Develop and revitalise neglected and marginalised communities across the country to ensure that these communities have access to improved housing, water and sanitation </t>
  </si>
  <si>
    <t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</si>
  <si>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</si>
  <si>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Lead COB in collaboration with MSSCD, DOS
Lead OAG (legislation)
Urban Renewal Commission where relevant
Lead CBOs
Lead MPW in collaboration with MOSSCD, MOE and Civil Society
Lead Antiques and Monuments in collaboration with MOT and the Bahamas History Society
OPM, Ministry of Social Services and Community Development
MEH
OPM, MHE and MSSCD
MSSCD, MWP, WSC and URCA
</t>
  </si>
  <si>
    <t xml:space="preserve">Lead COB in collaboration with MSSCD, DOS
Lead OAG (legislation)
Urban Renewal Commission where relevant
Lead CBOs
Lead MPW in collaboration with MOSSCD, MOE and Civil Society
Lead Antiques and Monuments in collaboration with MOT and the Bahamas History Society
OPM, Ministry of Social Services and Community Development
MEH
OPM, MHE and MSSCD
MSSCD, MWP, WSC and URCA
</t>
  </si>
  <si>
    <t xml:space="preserve">Lead National Drug Council and its Treatment and Rehabilitation Committee in collaboration with relevant experts
Civil Society Bahamas
MON in collaboration with relevant stakeholders
Responsible Agent
COB (Study)
OAG (Legislation) in collaboration with COB, LG and Civil Society
Civil Society Bahamas in collaboration with OAG
Lead OPM in collaboration with BCC and BIA
BIA
Lead COB in collaboration with MSSCD, DOS
Lead OAG (legislation)
Urban Renewal Commission where relevant
Lead CBOs
Lead MPW in collaboration with MOSSCD, MOE and Civil Society
Lead Antiques and Monuments in collaboration with MOT and the Bahamas History Society
OPM, Ministry of Social Services and Community Development
MEH
OPM, MHE and MSSCD
MSSCD, MWP, WSC and URCA
</t>
  </si>
  <si>
    <t xml:space="preserve">7.7 Eliminate inequality by removing discriminatory laws, policies and practices to ensure social, economic and political inclusion of all, irrespective of age, sex, disability, race, ethnicity, origin, religion, economic or other status.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</si>
  <si>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7.7 Eliminate inequality by removing discriminatory laws, policies and practices to ensure social, economic and political inclusion of all, irrespective of age, sex, disability, race, ethnicity, origin, religion, economic or other status. </t>
  </si>
  <si>
    <t xml:space="preserve">7. 6: Develop and revitalise neglected and marginalised communities across the country to ensure that these communities have access to improved housing, water and sanitation 
7.7 Eliminate inequality by removing discriminatory laws, policies and practices to ensure social, economic and political inclusion of all, irrespective of age, sex, disability, race, ethnicity, origin, religion, economic or other status. </t>
  </si>
  <si>
    <t xml:space="preserve">1. Increase in number of minorities whose human rights are protected 
2. Equal access to public services and amenities
3. Increase in social cohesion
</t>
  </si>
  <si>
    <t>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1. Increase in number of minorities whose human rights are protected 
2. Equal access to public services and amenities
3. Increase in social cohesion</t>
  </si>
  <si>
    <t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1. Increase in number of minorities whose human rights are protected 
2. Equal access to public services and amenities
3. Increase in social cohesion
</t>
  </si>
  <si>
    <t>1. Increase in number of minorities whose human rights are protected 
2. Equal access to public services and amenities
3. Increase in social cohesion</t>
  </si>
  <si>
    <t>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 in number of minorities whose human rights are protected 
2. Equal access to public services and amenities
3. Increase in social cohesion</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</si>
  <si>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Responsible Agent
OAG, House of Assembly, MSSCD
CC, OPM, MSSCD, DOGA in collaboration with UNHCR
MSSCD, and MNS
Civil Society in collaboration with MSSCD, MOH, OAG and MONS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t>
  </si>
  <si>
    <t xml:space="preserve">Responsible Agent
OAG, House of Assembly, MSSCD
CC, OPM, MSSCD, DOGA in collaboration with UNHCR
MSSCD, and MNS
Civil Society in collaboration with MSSCD, MOH, OAG and MONS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t>
  </si>
  <si>
    <t xml:space="preserve">Lead COB in collaboration with DOS, MOL, Town Planning, BCC and unrepresented small businesses
Lead OPM and BCC in collaboration with MOF and Cabinet
Lead COB, MOE and MOL in collaboration with BCC, BAIC and UNESCO
Lead DL in collaboration with DOS and MYSC
Lead MSSCD, and DOL in collaboration with MOF and MPW
Lead MONS, MPS and CBOs
Lead EDPU in collaboration with BIA
Lead Trade Union Congress and DOL in collaboration with OAG
Responsible Agent
MOE in collaboration with UNESCO
Lead MOE and COB in collaboration with MYSC, NGOs/CSOs and MHE
DPH in collaboration with MOE
Lead EDPU and MYSC in collaboration and MOF
Lead DOL in collaboration with MYSC
Lead MYSC and CSOs
Lead NYC , MYSC  in collaboration with CSO, MOH, Department of Public Health, Adolescent Centre of Sandilands Rehabilitation Centre,  University of the West Indies School of Clinical Medicine and Research, The College of The Bahamas, Ministry of Education Science and Technology
Lead MPS and PSC, MOH/DPH/ SRC
Lead Willi Mae Pratt and Simpson Penn in collaboration with MOE,MOH/DPH and PHA/SRC
UWISCMR, COB
PSC
Lead MOE in collaboration with Simpson Penn and Willi Mae Pratt
Lead National Drug Council and its Treatment and Rehabilitation Committee in collaboration with relevant experts
Civil Society Bahamas
MON in collaboration with relevant stakeholders
Responsible Agent
OAG, House of Assembly, MSSCD
CC, OPM, MSSCD, DOGA in collaboration with UNHCR
MSSCD, and MNS
Civil Society in collaboration with MSSCD, MOH, OAG and MONS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t>
  </si>
  <si>
    <t xml:space="preserve">Lead COB in collaboration with MSSCD, DOS
Lead OAG (legislation)
Urban Renewal Commission where relevant
Lead CBOs
Lead MPW in collaboration with MOSSCD, MOE and Civil Society
Lead Antiques and Monuments in collaboration with MOT and the Bahamas History Society
OPM, Ministry of Social Services and Community Development
MEH
OPM, MHE and MSSCD
MSSCD, MWP, WSC and URCA
Responsible Agent
OAG, House of Assembly, MSSCD
CC, OPM, MSSCD, DOGA in collaboration with UNHCR
MSSCD, and MNS
Civil Society in collaboration with MSSCD, MOH, OAG and MONS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t>
  </si>
  <si>
    <t xml:space="preserve">7.7 Eliminate inequality by removing discriminatory laws, policies and practices to ensure social, economic and political inclusion of all, irrespective of age, sex, disability, race, ethnicity, origin, religion, economic or other status. 
7.8 Ensure vulnerable groups have access to justice and strengthen monitoring and adjudication of human rights abuses </t>
  </si>
  <si>
    <t xml:space="preserve">7.8 Ensure vulnerable groups have access to justice and strengthen monitoring and adjudication of human rights abuses </t>
  </si>
  <si>
    <t>1. Increased access to justice for vulnerable groups
2. More update data on human rights conditions and trends in the country
3. Clear Identification of areas where implementation of human rights protections is weak
4. More informed human rights policies</t>
  </si>
  <si>
    <t>1. Increase in number of minorities whose human rights are protected 
2. Equal access to public services and amenities
3. Increase in social cohesion
1. Increased access to justice for vulnerable groups
2. More update data on human rights conditions and trends in the country
3. Clear Identification of areas where implementation of human rights protections is weak
4. More informed human rights policies</t>
  </si>
  <si>
    <t>LAC, BBA, OAG
OAG and where relevant, JLSC and BA
MSSCD and MNS
UN
Lead role: FCSC in collaboration with MSSCD, JLSC</t>
  </si>
  <si>
    <t>Responsible Agent
OAG, House of Assembly, MSSCD
CC, OPM, MSSCD, DOGA in collaboration with UNHCR
MSSCD, and MNS
Civil Society in collaboration with MSSCD, MOH, OAG and MONS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LAC, BBA, OAG
OAG and where relevant, JLSC and BA
MSSCD and MNS
UN
Lead role: FCSC in collaboration with MSSCD, JLSC</t>
  </si>
  <si>
    <t xml:space="preserve">7.4 Promote policies which encourage participatory governance and community engagement in policy development and service delivery 
7.7 Eliminate inequality by removing discriminatory laws, policies and practices to ensure social, economic and political inclusion of all, irrespective of age, sex, disability, race, ethnicity, origin, religion, economic or other status. 
7.9  Build Capacity of Agencies Serving Vulnerable Groups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</si>
  <si>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7.7 Eliminate inequality by removing discriminatory laws, policies and practices to ensure social, economic and political inclusion of all, irrespective of age, sex, disability, race, ethnicity, origin, religion, economic or other status. 
7.9  Build Capacity of Agencies Serving Vulnerable Groups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</si>
  <si>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medical officers, police officers, prison officers, prosecutors, and members of the judiciary trained in gender based violence
2. Improved effectiveness of agencies in offering services to citizens
3. Increase in the protection of human rights
</t>
  </si>
  <si>
    <t xml:space="preserve">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Increase in number of minorities whose human rights are protected 
2. Equal access to public services and amenities
3. Increase in social cohesion
1. Increased number of medical officers, police officers, prison officers, prosecutors, and members of the judiciary trained in gender based violence
2. Improved effectiveness of agencies in offering services to citizens
3. Increase in the protection of human rights
</t>
  </si>
  <si>
    <t xml:space="preserve">1. Increased number of medical officers, police officers, prison officers, prosecutors, and members of the judiciary trained in gender based violence
2. Improved effectiveness of agencies in offering services to citizens
3. Increase in the protection of human rights
</t>
  </si>
  <si>
    <t>MSSCD, WB, UN Women, BCC , and other CBOs
MSSCD, OAG and MNS
MONS</t>
  </si>
  <si>
    <t>Lead National Drug Council and its Treatment and Rehabilitation Committee in collaboration with relevant experts
Civil Society Bahamas
MON in collaboration with relevant stakeholders
Responsible Agent
COB (Study)
OAG (Legislation) in collaboration with COB, LG and Civil Society
Civil Society Bahamas in collaboration with OAG
Lead OPM in collaboration with BCC and BIA
BIA
Responsible Agent
OAG, House of Assembly, MSSCD
CC, OPM, MSSCD, DOGA in collaboration with UNHCR
MSSCD, and MNS
Civil Society in collaboration with MSSCD, MOH, OAG and MONS
RBPF in collaboration with OAG, MSSCD, MOE and CBOs
Judiciary
MONS
Lead role: MNS in collaboration with MSSCD, BCC and UNHCR
OAG, MNS, MSSCD, RBPF, RDF, BCC in collaboration with UNHCR
MONS
Collaboration between MOT and NCFPWD
MOH in collaboration with the Senior Citizens Division and COB
MSSCD
OAG
MSSCD
MOPH in collaboration with CSOs and OAG
OAG
MSSCD, WB, UN Women, BCC , and other CBOs
MSSCD, OAG and MNS
MONS</t>
  </si>
  <si>
    <t xml:space="preserve">7.9  Build Capacity of Agencies Serving Vulnerable Groups  
7.11 Improve data collection to accurately analyse the nature and depth of poverty in The Bahamas </t>
  </si>
  <si>
    <t xml:space="preserve">7.2:  Create policies which enable full participation of poor and vulnerable groups   in economic opportunities for sustainable livelihoods
7.11 Improve data collection to accurately analyse the nature and depth of poverty in The Bahamas </t>
  </si>
  <si>
    <t xml:space="preserve">7.2:  Create policies which enable full participation of poor and vulnerable groups   in economic opportunities for sustainable livelihoods
7.7 Eliminate inequality by removing discriminatory laws, policies and practices to ensure social, economic and political inclusion of all, irrespective of age, sex, disability, race, ethnicity, origin, religion, economic or other status. 
</t>
  </si>
  <si>
    <t xml:space="preserve">7.11 Improve data collection to accurately analyse the nature and depth of poverty in The Bahamas </t>
  </si>
  <si>
    <t xml:space="preserve">7.2:  Create policies which enable full participation of poor and vulnerable groups   in economic opportunities for sustainable livelihoods
7.3 Create a level playing field for the youth to realise their fullest potential by implementing programmes geared to assist their entry into the labour market and to aid in their educational and social development 
7.4 Promote policies which encourage participatory governance and community engagement in policy development and service delivery 
7.11 Improve data collection to accurately analyse the nature and depth of poverty in The Bahamas </t>
  </si>
  <si>
    <t xml:space="preserve">1. Accurate data collected to reflect the multi-dimensional nature of poverty
2. National Strategy on data collection implemented 
3. More informed poverty alleviation policies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</si>
  <si>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Accurate data collected to reflect the multi-dimensional nature of poverty
2. National Strategy on data collection implemented 
3. More informed poverty alleviation policies
</t>
  </si>
  <si>
    <t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Accurate data collected to reflect the multi-dimensional nature of poverty
2. National Strategy on data collection implemented 
3. More informed poverty alleviation policies
1. Accurate data collected to reflect the multi-dimensional nature of poverty
2. National Strategy on data collection implemented 
3. More informed poverty alleviation policies
</t>
  </si>
  <si>
    <t>goal 7- Poverty and Discrimination</t>
  </si>
  <si>
    <t>Not Covered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</si>
</sst>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sz val="11"/>
      <name val="Calibri"/>
      <family val="2"/>
      <scheme val="minor"/>
    </font>
    <font>
      <sz val="11"/>
      <color theme="1"/>
      <name val="Wingdings"/>
      <charset val="2"/>
    </font>
    <font>
      <i/>
      <sz val="11"/>
      <color theme="1"/>
      <name val="Calibri"/>
      <family val="2"/>
      <scheme val="minor"/>
    </font>
    <font>
      <sz val="14"/>
      <color theme="1"/>
      <name val="Calibri"/>
      <family val="2"/>
      <scheme val="minor"/>
    </font>
    <font>
      <b/>
      <sz val="18"/>
      <color theme="1"/>
      <name val="Calibri"/>
      <family val="2"/>
      <scheme val="minor"/>
    </font>
    <font>
      <b/>
      <sz val="11"/>
      <name val="Calibri"/>
      <family val="2"/>
      <scheme val="minor"/>
    </font>
    <font>
      <sz val="12"/>
      <color theme="1"/>
      <name val="Times New Roman"/>
      <family val="1"/>
    </font>
  </fonts>
  <fills count="29">
    <fill>
      <patternFill patternType="none"/>
    </fill>
    <fill>
      <patternFill patternType="gray125"/>
    </fill>
    <fill>
      <patternFill patternType="solid">
        <fgColor rgb="FFFFC000"/>
        <bgColor indexed="64"/>
      </patternFill>
    </fill>
    <fill>
      <patternFill patternType="solid">
        <fgColor theme="8" tint="-0.499984740745262"/>
        <bgColor indexed="64"/>
      </patternFill>
    </fill>
    <fill>
      <patternFill patternType="solid">
        <fgColor theme="9" tint="-0.249977111117893"/>
        <bgColor indexed="64"/>
      </patternFill>
    </fill>
    <fill>
      <patternFill patternType="solid">
        <fgColor rgb="FF0070C0"/>
        <bgColor indexed="64"/>
      </patternFill>
    </fill>
    <fill>
      <patternFill patternType="solid">
        <fgColor rgb="FFFF9900"/>
        <bgColor indexed="64"/>
      </patternFill>
    </fill>
    <fill>
      <patternFill patternType="solid">
        <fgColor rgb="FFC00000"/>
        <bgColor indexed="64"/>
      </patternFill>
    </fill>
    <fill>
      <patternFill patternType="solid">
        <fgColor rgb="FF009900"/>
        <bgColor indexed="64"/>
      </patternFill>
    </fill>
    <fill>
      <patternFill patternType="solid">
        <fgColor rgb="FFA50021"/>
        <bgColor indexed="64"/>
      </patternFill>
    </fill>
    <fill>
      <patternFill patternType="solid">
        <fgColor rgb="FFFF3300"/>
        <bgColor indexed="64"/>
      </patternFill>
    </fill>
    <fill>
      <patternFill patternType="solid">
        <fgColor rgb="FF00B0F0"/>
        <bgColor indexed="64"/>
      </patternFill>
    </fill>
    <fill>
      <patternFill patternType="solid">
        <fgColor theme="6" tint="-0.499984740745262"/>
        <bgColor indexed="64"/>
      </patternFill>
    </fill>
    <fill>
      <patternFill patternType="solid">
        <fgColor rgb="FF33CC33"/>
        <bgColor indexed="64"/>
      </patternFill>
    </fill>
    <fill>
      <patternFill patternType="solid">
        <fgColor rgb="FFFF0066"/>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theme="2" tint="-0.499984740745262"/>
        <bgColor indexed="64"/>
      </patternFill>
    </fill>
    <fill>
      <patternFill patternType="solid">
        <fgColor rgb="FF7030A0"/>
        <bgColor indexed="64"/>
      </patternFill>
    </fill>
    <fill>
      <patternFill patternType="solid">
        <fgColor rgb="FFFF0000"/>
        <bgColor indexed="64"/>
      </patternFill>
    </fill>
    <fill>
      <patternFill patternType="solid">
        <fgColor rgb="FF00B050"/>
        <bgColor indexed="64"/>
      </patternFill>
    </fill>
    <fill>
      <patternFill patternType="solid">
        <fgColor theme="3" tint="0.39997558519241921"/>
        <bgColor indexed="64"/>
      </patternFill>
    </fill>
    <fill>
      <patternFill patternType="solid">
        <fgColor rgb="FFFBD805"/>
        <bgColor indexed="64"/>
      </patternFill>
    </fill>
    <fill>
      <patternFill patternType="solid">
        <fgColor rgb="FF6666FF"/>
        <bgColor indexed="64"/>
      </patternFill>
    </fill>
    <fill>
      <patternFill patternType="solid">
        <fgColor rgb="FF3366FF"/>
        <bgColor indexed="64"/>
      </patternFill>
    </fill>
    <fill>
      <patternFill patternType="solid">
        <fgColor theme="9"/>
        <bgColor indexed="64"/>
      </patternFill>
    </fill>
    <fill>
      <patternFill patternType="solid">
        <fgColor theme="4" tint="0.79998168889431442"/>
        <bgColor indexed="64"/>
      </patternFill>
    </fill>
    <fill>
      <patternFill patternType="solid">
        <fgColor theme="5" tint="0.79998168889431442"/>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theme="0" tint="-0.499984740745262"/>
      </left>
      <right style="dotted">
        <color theme="0" tint="-0.499984740745262"/>
      </right>
      <top style="thin">
        <color theme="0" tint="-0.499984740745262"/>
      </top>
      <bottom style="dotted">
        <color theme="0" tint="-0.499984740745262"/>
      </bottom>
      <diagonal/>
    </border>
    <border>
      <left style="dotted">
        <color theme="0" tint="-0.499984740745262"/>
      </left>
      <right style="dotted">
        <color theme="0" tint="-0.499984740745262"/>
      </right>
      <top style="thin">
        <color theme="0" tint="-0.499984740745262"/>
      </top>
      <bottom style="dotted">
        <color theme="0" tint="-0.499984740745262"/>
      </bottom>
      <diagonal/>
    </border>
    <border>
      <left style="dotted">
        <color theme="0" tint="-0.499984740745262"/>
      </left>
      <right style="thin">
        <color theme="0" tint="-0.499984740745262"/>
      </right>
      <top style="thin">
        <color theme="0" tint="-0.499984740745262"/>
      </top>
      <bottom style="dotted">
        <color theme="0" tint="-0.499984740745262"/>
      </bottom>
      <diagonal/>
    </border>
    <border>
      <left style="thin">
        <color theme="0" tint="-0.499984740745262"/>
      </left>
      <right style="dotted">
        <color theme="0" tint="-0.499984740745262"/>
      </right>
      <top style="dotted">
        <color theme="0" tint="-0.499984740745262"/>
      </top>
      <bottom style="dotted">
        <color theme="0" tint="-0.499984740745262"/>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theme="0" tint="-0.499984740745262"/>
      </left>
      <right style="thin">
        <color theme="0" tint="-0.499984740745262"/>
      </right>
      <top style="dotted">
        <color theme="0" tint="-0.499984740745262"/>
      </top>
      <bottom style="dotted">
        <color theme="0" tint="-0.499984740745262"/>
      </bottom>
      <diagonal/>
    </border>
    <border>
      <left style="thin">
        <color theme="0" tint="-0.499984740745262"/>
      </left>
      <right style="dotted">
        <color theme="0" tint="-0.499984740745262"/>
      </right>
      <top style="dotted">
        <color theme="0" tint="-0.499984740745262"/>
      </top>
      <bottom style="thin">
        <color theme="0" tint="-0.499984740745262"/>
      </bottom>
      <diagonal/>
    </border>
    <border>
      <left style="dotted">
        <color theme="0" tint="-0.499984740745262"/>
      </left>
      <right style="dotted">
        <color theme="0" tint="-0.499984740745262"/>
      </right>
      <top style="dotted">
        <color theme="0" tint="-0.499984740745262"/>
      </top>
      <bottom style="thin">
        <color theme="0" tint="-0.499984740745262"/>
      </bottom>
      <diagonal/>
    </border>
    <border>
      <left style="dotted">
        <color theme="0" tint="-0.499984740745262"/>
      </left>
      <right style="thin">
        <color theme="0" tint="-0.499984740745262"/>
      </right>
      <top style="dotted">
        <color theme="0" tint="-0.499984740745262"/>
      </top>
      <bottom style="thin">
        <color theme="0" tint="-0.499984740745262"/>
      </bottom>
      <diagonal/>
    </border>
    <border>
      <left style="thin">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top/>
      <bottom style="dotted">
        <color theme="0" tint="-0.499984740745262"/>
      </bottom>
      <diagonal/>
    </border>
    <border>
      <left style="dotted">
        <color theme="0" tint="-0.499984740745262"/>
      </left>
      <right/>
      <top style="dotted">
        <color theme="0" tint="-0.499984740745262"/>
      </top>
      <bottom style="dotted">
        <color theme="0" tint="-0.499984740745262"/>
      </bottom>
      <diagonal/>
    </border>
    <border>
      <left style="thin">
        <color theme="0" tint="-0.499984740745262"/>
      </left>
      <right style="dotted">
        <color theme="0" tint="-0.499984740745262"/>
      </right>
      <top style="dotted">
        <color theme="0" tint="-0.499984740745262"/>
      </top>
      <bottom/>
      <diagonal/>
    </border>
    <border>
      <left style="dotted">
        <color theme="0" tint="-0.499984740745262"/>
      </left>
      <right style="dotted">
        <color theme="0" tint="-0.499984740745262"/>
      </right>
      <top style="dotted">
        <color theme="0" tint="-0.499984740745262"/>
      </top>
      <bottom/>
      <diagonal/>
    </border>
    <border>
      <left style="dotted">
        <color theme="0" tint="-0.499984740745262"/>
      </left>
      <right style="dotted">
        <color theme="0" tint="-0.499984740745262"/>
      </right>
      <top style="dotted">
        <color theme="0" tint="-0.499984740745262"/>
      </top>
      <bottom style="medium">
        <color indexed="64"/>
      </bottom>
      <diagonal/>
    </border>
    <border>
      <left style="dotted">
        <color theme="0" tint="-0.499984740745262"/>
      </left>
      <right/>
      <top style="dotted">
        <color theme="0" tint="-0.499984740745262"/>
      </top>
      <bottom/>
      <diagonal/>
    </border>
    <border>
      <left/>
      <right style="dotted">
        <color theme="0" tint="-0.499984740745262"/>
      </right>
      <top style="thin">
        <color theme="0" tint="-0.499984740745262"/>
      </top>
      <bottom/>
      <diagonal/>
    </border>
    <border>
      <left style="dotted">
        <color theme="0" tint="-0.499984740745262"/>
      </left>
      <right style="dotted">
        <color theme="0" tint="-0.499984740745262"/>
      </right>
      <top style="thin">
        <color theme="0" tint="-0.499984740745262"/>
      </top>
      <bottom/>
      <diagonal/>
    </border>
    <border>
      <left style="dotted">
        <color theme="0" tint="-0.499984740745262"/>
      </left>
      <right/>
      <top style="thin">
        <color theme="0" tint="-0.499984740745262"/>
      </top>
      <bottom/>
      <diagonal/>
    </border>
    <border>
      <left/>
      <right style="dotted">
        <color theme="0" tint="-0.499984740745262"/>
      </right>
      <top/>
      <bottom style="medium">
        <color indexed="64"/>
      </bottom>
      <diagonal/>
    </border>
    <border>
      <left style="dotted">
        <color theme="0" tint="-0.499984740745262"/>
      </left>
      <right style="dotted">
        <color theme="0" tint="-0.499984740745262"/>
      </right>
      <top/>
      <bottom style="medium">
        <color indexed="64"/>
      </bottom>
      <diagonal/>
    </border>
    <border>
      <left style="dotted">
        <color theme="0" tint="-0.499984740745262"/>
      </left>
      <right/>
      <top/>
      <bottom style="medium">
        <color indexed="64"/>
      </bottom>
      <diagonal/>
    </border>
    <border>
      <left/>
      <right style="dotted">
        <color theme="0" tint="-0.499984740745262"/>
      </right>
      <top/>
      <bottom/>
      <diagonal/>
    </border>
    <border>
      <left style="dotted">
        <color theme="0" tint="-0.499984740745262"/>
      </left>
      <right style="dotted">
        <color theme="0" tint="-0.499984740745262"/>
      </right>
      <top/>
      <bottom/>
      <diagonal/>
    </border>
    <border>
      <left style="dotted">
        <color theme="0" tint="-0.499984740745262"/>
      </left>
      <right/>
      <top/>
      <bottom/>
      <diagonal/>
    </border>
    <border>
      <left/>
      <right style="dotted">
        <color theme="0" tint="-0.499984740745262"/>
      </right>
      <top/>
      <bottom style="dotted">
        <color theme="0" tint="-0.499984740745262"/>
      </bottom>
      <diagonal/>
    </border>
    <border>
      <left/>
      <right style="dotted">
        <color theme="0" tint="-0.499984740745262"/>
      </right>
      <top style="dotted">
        <color theme="0" tint="-0.499984740745262"/>
      </top>
      <bottom style="dotted">
        <color theme="0" tint="-0.499984740745262"/>
      </bottom>
      <diagonal/>
    </border>
    <border>
      <left/>
      <right style="dotted">
        <color theme="0" tint="-0.499984740745262"/>
      </right>
      <top style="dotted">
        <color theme="0" tint="-0.499984740745262"/>
      </top>
      <bottom/>
      <diagonal/>
    </border>
    <border>
      <left/>
      <right style="dotted">
        <color theme="0" tint="-0.499984740745262"/>
      </right>
      <top style="dotted">
        <color theme="0" tint="-0.499984740745262"/>
      </top>
      <bottom style="medium">
        <color indexed="64"/>
      </bottom>
      <diagonal/>
    </border>
    <border>
      <left style="dotted">
        <color theme="0" tint="-0.499984740745262"/>
      </left>
      <right/>
      <top style="dotted">
        <color theme="0" tint="-0.499984740745262"/>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9" fontId="3" fillId="0" borderId="0" applyFont="0" applyFill="0" applyBorder="0" applyAlignment="0" applyProtection="0"/>
  </cellStyleXfs>
  <cellXfs count="259">
    <xf numFmtId="0" fontId="0" fillId="0" borderId="0" xfId="0"/>
    <xf numFmtId="0" fontId="0" fillId="0" borderId="0" xfId="0" applyAlignment="1">
      <alignment vertical="top"/>
    </xf>
    <xf numFmtId="0" fontId="0" fillId="16" borderId="0" xfId="0" applyFill="1" applyBorder="1" applyAlignment="1">
      <alignment horizontal="center" vertical="top"/>
    </xf>
    <xf numFmtId="0" fontId="0" fillId="17" borderId="0" xfId="0" applyFill="1" applyBorder="1" applyAlignment="1">
      <alignment horizontal="center" vertical="top"/>
    </xf>
    <xf numFmtId="0" fontId="0" fillId="17" borderId="7" xfId="0" applyFill="1" applyBorder="1" applyAlignment="1">
      <alignment horizontal="center" vertical="top"/>
    </xf>
    <xf numFmtId="0" fontId="0" fillId="17" borderId="0" xfId="0" applyFill="1" applyAlignment="1">
      <alignment vertical="top"/>
    </xf>
    <xf numFmtId="0" fontId="0" fillId="0" borderId="0" xfId="0" applyBorder="1" applyAlignment="1">
      <alignment horizontal="center" vertical="center" wrapText="1"/>
    </xf>
    <xf numFmtId="0" fontId="2" fillId="15" borderId="2" xfId="0" applyFont="1" applyFill="1" applyBorder="1" applyAlignment="1">
      <alignment horizontal="center" vertical="center" wrapText="1"/>
    </xf>
    <xf numFmtId="0" fontId="1" fillId="17" borderId="0" xfId="0" applyFont="1" applyFill="1" applyBorder="1" applyAlignment="1">
      <alignment vertical="top"/>
    </xf>
    <xf numFmtId="0" fontId="0" fillId="0" borderId="7" xfId="0" applyBorder="1" applyAlignment="1">
      <alignment horizontal="center" vertical="center" wrapText="1"/>
    </xf>
    <xf numFmtId="0" fontId="1" fillId="4" borderId="12" xfId="0" applyFont="1" applyFill="1" applyBorder="1" applyAlignment="1">
      <alignment horizontal="right" vertical="top"/>
    </xf>
    <xf numFmtId="0" fontId="0" fillId="16" borderId="4" xfId="0" applyFill="1" applyBorder="1" applyAlignment="1">
      <alignment vertical="top"/>
    </xf>
    <xf numFmtId="0" fontId="0" fillId="17" borderId="4" xfId="0" applyFill="1" applyBorder="1" applyAlignment="1">
      <alignment vertical="top"/>
    </xf>
    <xf numFmtId="0" fontId="0" fillId="17" borderId="6" xfId="0" applyFill="1" applyBorder="1" applyAlignment="1">
      <alignment vertical="top"/>
    </xf>
    <xf numFmtId="0" fontId="1" fillId="4" borderId="15" xfId="0" applyFont="1" applyFill="1" applyBorder="1" applyAlignment="1">
      <alignment vertical="top"/>
    </xf>
    <xf numFmtId="0" fontId="0" fillId="16" borderId="16" xfId="0" applyFill="1" applyBorder="1" applyAlignment="1">
      <alignment vertical="top"/>
    </xf>
    <xf numFmtId="0" fontId="0" fillId="17" borderId="16" xfId="0" applyFill="1" applyBorder="1" applyAlignment="1">
      <alignment vertical="top"/>
    </xf>
    <xf numFmtId="0" fontId="0" fillId="17" borderId="17" xfId="0" applyFill="1" applyBorder="1" applyAlignment="1">
      <alignment vertical="top"/>
    </xf>
    <xf numFmtId="0" fontId="1" fillId="4" borderId="13" xfId="0" applyFont="1" applyFill="1" applyBorder="1" applyAlignment="1">
      <alignment horizontal="center" vertical="top"/>
    </xf>
    <xf numFmtId="0" fontId="0" fillId="0" borderId="0" xfId="0"/>
    <xf numFmtId="0" fontId="0" fillId="0" borderId="0" xfId="0" applyAlignment="1">
      <alignment vertical="top"/>
    </xf>
    <xf numFmtId="0" fontId="2" fillId="15" borderId="2" xfId="0" applyFont="1" applyFill="1" applyBorder="1" applyAlignment="1">
      <alignment horizontal="center" vertical="top" wrapText="1"/>
    </xf>
    <xf numFmtId="0" fontId="2" fillId="15" borderId="3" xfId="0" applyFont="1" applyFill="1" applyBorder="1" applyAlignment="1">
      <alignment horizontal="center" vertical="top" wrapText="1"/>
    </xf>
    <xf numFmtId="0" fontId="0" fillId="0" borderId="0" xfId="0" applyBorder="1" applyAlignment="1">
      <alignment vertical="top" wrapText="1"/>
    </xf>
    <xf numFmtId="0" fontId="0" fillId="0" borderId="5"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1" fillId="4" borderId="12" xfId="0" applyFont="1" applyFill="1" applyBorder="1" applyAlignment="1">
      <alignment horizontal="right" vertical="top"/>
    </xf>
    <xf numFmtId="0" fontId="1" fillId="4" borderId="15" xfId="0" applyFont="1" applyFill="1" applyBorder="1" applyAlignment="1">
      <alignment vertical="top"/>
    </xf>
    <xf numFmtId="0" fontId="1" fillId="4" borderId="13" xfId="0" applyFont="1" applyFill="1" applyBorder="1" applyAlignment="1">
      <alignment horizontal="center" vertical="top"/>
    </xf>
    <xf numFmtId="0" fontId="1" fillId="4" borderId="14" xfId="0" applyFont="1" applyFill="1" applyBorder="1" applyAlignment="1">
      <alignment horizontal="center" vertical="top"/>
    </xf>
    <xf numFmtId="0" fontId="0" fillId="16" borderId="4" xfId="0" applyFill="1" applyBorder="1" applyAlignment="1">
      <alignment vertical="top"/>
    </xf>
    <xf numFmtId="0" fontId="0" fillId="16" borderId="16" xfId="0" applyFill="1" applyBorder="1" applyAlignment="1">
      <alignment vertical="top"/>
    </xf>
    <xf numFmtId="0" fontId="0" fillId="16" borderId="0" xfId="0" applyFill="1" applyBorder="1" applyAlignment="1">
      <alignment horizontal="center" vertical="top"/>
    </xf>
    <xf numFmtId="9" fontId="0" fillId="16" borderId="0" xfId="1" applyFont="1" applyFill="1" applyBorder="1" applyAlignment="1">
      <alignment horizontal="center" vertical="top"/>
    </xf>
    <xf numFmtId="9" fontId="0" fillId="16" borderId="7" xfId="1" applyFont="1" applyFill="1" applyBorder="1" applyAlignment="1">
      <alignment horizontal="center" vertical="top"/>
    </xf>
    <xf numFmtId="0" fontId="0" fillId="17" borderId="4" xfId="0" applyFill="1" applyBorder="1" applyAlignment="1">
      <alignment vertical="top"/>
    </xf>
    <xf numFmtId="0" fontId="0" fillId="17" borderId="16" xfId="0" applyFill="1" applyBorder="1" applyAlignment="1">
      <alignment vertical="top"/>
    </xf>
    <xf numFmtId="0" fontId="0" fillId="17" borderId="0" xfId="0" applyFill="1" applyBorder="1" applyAlignment="1">
      <alignment horizontal="center" vertical="top"/>
    </xf>
    <xf numFmtId="9" fontId="0" fillId="17" borderId="0" xfId="1" applyFont="1" applyFill="1" applyBorder="1" applyAlignment="1">
      <alignment horizontal="center" vertical="top"/>
    </xf>
    <xf numFmtId="0" fontId="0" fillId="17" borderId="6" xfId="0" applyFill="1" applyBorder="1" applyAlignment="1">
      <alignment vertical="top"/>
    </xf>
    <xf numFmtId="0" fontId="0" fillId="17" borderId="17" xfId="0" applyFill="1" applyBorder="1" applyAlignment="1">
      <alignment vertical="top"/>
    </xf>
    <xf numFmtId="0" fontId="0" fillId="17" borderId="7" xfId="0" applyFill="1" applyBorder="1" applyAlignment="1">
      <alignment horizontal="center" vertical="top"/>
    </xf>
    <xf numFmtId="9" fontId="0" fillId="17" borderId="7" xfId="1" applyFont="1" applyFill="1" applyBorder="1" applyAlignment="1">
      <alignment horizontal="center" vertical="top"/>
    </xf>
    <xf numFmtId="0" fontId="2" fillId="17" borderId="19" xfId="0" applyFont="1" applyFill="1" applyBorder="1" applyAlignment="1">
      <alignment horizontal="right" vertical="top"/>
    </xf>
    <xf numFmtId="0" fontId="2" fillId="16" borderId="18" xfId="0" applyFont="1" applyFill="1" applyBorder="1" applyAlignment="1">
      <alignment horizontal="right" vertical="top"/>
    </xf>
    <xf numFmtId="9" fontId="0" fillId="16" borderId="2" xfId="1" applyFont="1" applyFill="1" applyBorder="1" applyAlignment="1">
      <alignment horizontal="center" vertical="top"/>
    </xf>
    <xf numFmtId="0" fontId="2" fillId="16" borderId="19" xfId="0" applyFont="1" applyFill="1" applyBorder="1" applyAlignment="1">
      <alignment horizontal="right" vertical="top"/>
    </xf>
    <xf numFmtId="0" fontId="2" fillId="16" borderId="20" xfId="0" applyFont="1" applyFill="1" applyBorder="1" applyAlignment="1">
      <alignment horizontal="right" vertical="top"/>
    </xf>
    <xf numFmtId="0" fontId="0" fillId="17" borderId="0" xfId="0" applyFill="1" applyAlignment="1">
      <alignment vertical="top"/>
    </xf>
    <xf numFmtId="0" fontId="2" fillId="17" borderId="0" xfId="0" applyFont="1" applyFill="1" applyAlignment="1">
      <alignment vertical="top"/>
    </xf>
    <xf numFmtId="0" fontId="0" fillId="17" borderId="21" xfId="0" quotePrefix="1" applyFill="1" applyBorder="1" applyAlignment="1">
      <alignment vertical="top"/>
    </xf>
    <xf numFmtId="9" fontId="0" fillId="17" borderId="5" xfId="1" applyFont="1" applyFill="1" applyBorder="1" applyAlignment="1">
      <alignment horizontal="center" vertical="top"/>
    </xf>
    <xf numFmtId="9" fontId="0" fillId="16" borderId="5" xfId="1" applyFont="1" applyFill="1" applyBorder="1" applyAlignment="1">
      <alignment horizontal="center" vertical="top"/>
    </xf>
    <xf numFmtId="9" fontId="0" fillId="17" borderId="8" xfId="1" applyFont="1" applyFill="1" applyBorder="1" applyAlignment="1">
      <alignment horizontal="center" vertical="top"/>
    </xf>
    <xf numFmtId="9" fontId="0" fillId="16" borderId="3" xfId="1" applyFont="1" applyFill="1" applyBorder="1" applyAlignment="1">
      <alignment horizontal="center" vertical="top"/>
    </xf>
    <xf numFmtId="9" fontId="0" fillId="16" borderId="8" xfId="1" applyFont="1" applyFill="1" applyBorder="1" applyAlignment="1">
      <alignment horizontal="center" vertical="top"/>
    </xf>
    <xf numFmtId="0" fontId="2" fillId="15" borderId="2" xfId="0" applyFont="1" applyFill="1" applyBorder="1" applyAlignment="1">
      <alignment horizontal="center" vertical="top" wrapText="1"/>
    </xf>
    <xf numFmtId="0" fontId="0" fillId="0" borderId="0" xfId="0" applyAlignment="1">
      <alignment horizontal="left" vertical="top" wrapText="1"/>
    </xf>
    <xf numFmtId="0" fontId="2" fillId="15" borderId="2" xfId="0" applyFont="1" applyFill="1" applyBorder="1" applyAlignment="1">
      <alignment horizontal="center" vertical="top" wrapText="1"/>
    </xf>
    <xf numFmtId="2" fontId="0" fillId="0" borderId="0" xfId="0" applyNumberFormat="1"/>
    <xf numFmtId="0" fontId="0" fillId="0" borderId="0" xfId="0" applyAlignment="1">
      <alignment horizontal="center" vertical="center" wrapText="1"/>
    </xf>
    <xf numFmtId="0" fontId="4" fillId="0" borderId="0" xfId="0" applyFont="1" applyAlignment="1">
      <alignment vertical="top"/>
    </xf>
    <xf numFmtId="0" fontId="1" fillId="17" borderId="0" xfId="0" applyFont="1" applyFill="1" applyBorder="1" applyAlignment="1">
      <alignment horizontal="center" vertical="top"/>
    </xf>
    <xf numFmtId="0" fontId="2" fillId="15" borderId="2" xfId="0" applyFont="1" applyFill="1" applyBorder="1" applyAlignment="1">
      <alignment horizontal="center" vertical="top" wrapText="1"/>
    </xf>
    <xf numFmtId="0" fontId="4" fillId="24" borderId="4" xfId="0" applyFont="1" applyFill="1" applyBorder="1" applyAlignment="1">
      <alignment vertical="top"/>
    </xf>
    <xf numFmtId="0" fontId="4" fillId="21" borderId="4" xfId="0" applyFont="1" applyFill="1" applyBorder="1" applyAlignment="1">
      <alignment vertical="top"/>
    </xf>
    <xf numFmtId="0" fontId="5" fillId="2" borderId="4" xfId="0" applyFont="1" applyFill="1" applyBorder="1" applyAlignment="1">
      <alignment vertical="top"/>
    </xf>
    <xf numFmtId="0" fontId="4" fillId="25" borderId="4" xfId="0" applyFont="1" applyFill="1" applyBorder="1" applyAlignment="1">
      <alignment vertical="top"/>
    </xf>
    <xf numFmtId="0" fontId="4" fillId="19" borderId="4" xfId="0" applyFont="1" applyFill="1" applyBorder="1" applyAlignment="1">
      <alignment vertical="top"/>
    </xf>
    <xf numFmtId="0" fontId="4" fillId="19" borderId="6" xfId="0" applyFont="1" applyFill="1" applyBorder="1" applyAlignment="1">
      <alignment vertical="top"/>
    </xf>
    <xf numFmtId="0" fontId="0" fillId="0" borderId="0" xfId="0" applyAlignment="1">
      <alignment horizontal="center"/>
    </xf>
    <xf numFmtId="0" fontId="0" fillId="0" borderId="0" xfId="0" applyAlignment="1">
      <alignment horizontal="right"/>
    </xf>
    <xf numFmtId="0" fontId="0" fillId="0" borderId="21" xfId="0" applyBorder="1" applyAlignment="1">
      <alignment horizontal="center"/>
    </xf>
    <xf numFmtId="0" fontId="6" fillId="0" borderId="0" xfId="0" applyFont="1" applyFill="1" applyAlignment="1">
      <alignment horizontal="center"/>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30" xfId="0" applyBorder="1" applyAlignment="1">
      <alignment horizontal="center"/>
    </xf>
    <xf numFmtId="0" fontId="0" fillId="17" borderId="0" xfId="0" applyFill="1" applyAlignment="1">
      <alignment horizontal="center"/>
    </xf>
    <xf numFmtId="0" fontId="0" fillId="17" borderId="7" xfId="0" applyFill="1" applyBorder="1" applyAlignment="1">
      <alignment horizontal="center"/>
    </xf>
    <xf numFmtId="0" fontId="0" fillId="17" borderId="31" xfId="0" applyFill="1" applyBorder="1" applyAlignment="1">
      <alignment horizontal="center"/>
    </xf>
    <xf numFmtId="0" fontId="0" fillId="17" borderId="32" xfId="0" applyFill="1" applyBorder="1" applyAlignment="1">
      <alignment horizontal="center"/>
    </xf>
    <xf numFmtId="0" fontId="0" fillId="17" borderId="33" xfId="0" applyFill="1" applyBorder="1" applyAlignment="1">
      <alignment horizontal="center"/>
    </xf>
    <xf numFmtId="0" fontId="0" fillId="17" borderId="25" xfId="0" applyFill="1" applyBorder="1" applyAlignment="1">
      <alignment horizontal="center"/>
    </xf>
    <xf numFmtId="0" fontId="0" fillId="17" borderId="26" xfId="0" applyFill="1" applyBorder="1" applyAlignment="1">
      <alignment horizontal="center"/>
    </xf>
    <xf numFmtId="0" fontId="0" fillId="17" borderId="35" xfId="0" applyFill="1" applyBorder="1" applyAlignment="1">
      <alignment horizontal="center"/>
    </xf>
    <xf numFmtId="0" fontId="0" fillId="17" borderId="36" xfId="0" applyFill="1" applyBorder="1" applyAlignment="1">
      <alignment horizontal="center"/>
    </xf>
    <xf numFmtId="0" fontId="0" fillId="17" borderId="37" xfId="0" applyFill="1" applyBorder="1" applyAlignment="1">
      <alignment horizontal="center"/>
    </xf>
    <xf numFmtId="0" fontId="0" fillId="17" borderId="39" xfId="0" applyFill="1" applyBorder="1" applyAlignment="1">
      <alignment horizontal="center"/>
    </xf>
    <xf numFmtId="0" fontId="0" fillId="17" borderId="40" xfId="0" applyFill="1" applyBorder="1" applyAlignment="1">
      <alignment horizontal="center"/>
    </xf>
    <xf numFmtId="0" fontId="0" fillId="17" borderId="41" xfId="0" applyFill="1" applyBorder="1" applyAlignment="1">
      <alignment horizontal="center"/>
    </xf>
    <xf numFmtId="0" fontId="0" fillId="17" borderId="42" xfId="0" applyFill="1" applyBorder="1" applyAlignment="1">
      <alignment horizontal="center"/>
    </xf>
    <xf numFmtId="0" fontId="0" fillId="17" borderId="43" xfId="0" applyFill="1" applyBorder="1" applyAlignment="1">
      <alignment horizontal="center"/>
    </xf>
    <xf numFmtId="0" fontId="0" fillId="17" borderId="44" xfId="0" applyFill="1" applyBorder="1" applyAlignment="1">
      <alignment horizontal="center"/>
    </xf>
    <xf numFmtId="0" fontId="0" fillId="17" borderId="45" xfId="0" applyFill="1" applyBorder="1" applyAlignment="1">
      <alignment horizontal="center"/>
    </xf>
    <xf numFmtId="0" fontId="0" fillId="17" borderId="46" xfId="0" applyFill="1" applyBorder="1" applyAlignment="1">
      <alignment horizontal="center"/>
    </xf>
    <xf numFmtId="0" fontId="0" fillId="17" borderId="47" xfId="0" applyFill="1" applyBorder="1" applyAlignment="1">
      <alignment horizontal="center"/>
    </xf>
    <xf numFmtId="0" fontId="0" fillId="17" borderId="0" xfId="0" applyFill="1"/>
    <xf numFmtId="0" fontId="0" fillId="0" borderId="48" xfId="0" applyBorder="1" applyAlignment="1">
      <alignment horizontal="center"/>
    </xf>
    <xf numFmtId="0" fontId="0" fillId="0" borderId="32" xfId="0" applyBorder="1" applyAlignment="1">
      <alignment horizontal="center"/>
    </xf>
    <xf numFmtId="0" fontId="0" fillId="0" borderId="33" xfId="0" applyBorder="1" applyAlignment="1">
      <alignment horizontal="center"/>
    </xf>
    <xf numFmtId="0" fontId="0" fillId="0" borderId="49" xfId="0" applyBorder="1" applyAlignment="1">
      <alignment horizontal="center"/>
    </xf>
    <xf numFmtId="0" fontId="0" fillId="0" borderId="34" xfId="0" applyBorder="1" applyAlignment="1">
      <alignment horizontal="center"/>
    </xf>
    <xf numFmtId="0" fontId="0" fillId="0" borderId="50" xfId="0" applyBorder="1" applyAlignment="1">
      <alignment horizontal="center"/>
    </xf>
    <xf numFmtId="0" fontId="0" fillId="0" borderId="36" xfId="0" applyBorder="1" applyAlignment="1">
      <alignment horizontal="center"/>
    </xf>
    <xf numFmtId="0" fontId="0" fillId="0" borderId="38" xfId="0" applyBorder="1" applyAlignment="1">
      <alignment horizontal="center"/>
    </xf>
    <xf numFmtId="0" fontId="0" fillId="0" borderId="37" xfId="0" applyBorder="1" applyAlignment="1">
      <alignment horizontal="center"/>
    </xf>
    <xf numFmtId="0" fontId="0" fillId="0" borderId="45"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43" xfId="0" applyBorder="1" applyAlignment="1">
      <alignment horizontal="center"/>
    </xf>
    <xf numFmtId="0" fontId="0" fillId="0" borderId="44" xfId="0" applyBorder="1" applyAlignment="1">
      <alignment horizontal="center"/>
    </xf>
    <xf numFmtId="0" fontId="6" fillId="17" borderId="0" xfId="0" applyFont="1" applyFill="1" applyAlignment="1">
      <alignment horizontal="center"/>
    </xf>
    <xf numFmtId="0" fontId="0" fillId="17" borderId="0" xfId="0" applyFill="1" applyBorder="1" applyAlignment="1">
      <alignment horizontal="center"/>
    </xf>
    <xf numFmtId="0" fontId="0" fillId="0" borderId="51" xfId="0" applyBorder="1" applyAlignment="1">
      <alignment horizontal="center"/>
    </xf>
    <xf numFmtId="0" fontId="0" fillId="0" borderId="52" xfId="0" applyBorder="1" applyAlignment="1">
      <alignment horizontal="center"/>
    </xf>
    <xf numFmtId="0" fontId="1" fillId="26" borderId="45" xfId="0" applyFont="1" applyFill="1" applyBorder="1" applyAlignment="1">
      <alignment textRotation="45"/>
    </xf>
    <xf numFmtId="0" fontId="1" fillId="26" borderId="46" xfId="0" applyFont="1" applyFill="1" applyBorder="1" applyAlignment="1">
      <alignment textRotation="45"/>
    </xf>
    <xf numFmtId="0" fontId="1" fillId="26" borderId="46" xfId="0" applyFont="1" applyFill="1" applyBorder="1" applyAlignment="1">
      <alignment horizontal="center" vertical="center"/>
    </xf>
    <xf numFmtId="0" fontId="1" fillId="26" borderId="47" xfId="0" applyFont="1" applyFill="1" applyBorder="1" applyAlignment="1">
      <alignment horizontal="center" vertical="center"/>
    </xf>
    <xf numFmtId="0" fontId="1" fillId="26" borderId="0" xfId="0" applyFont="1" applyFill="1" applyBorder="1" applyAlignment="1">
      <alignment textRotation="45"/>
    </xf>
    <xf numFmtId="0" fontId="1" fillId="26" borderId="47" xfId="0" applyFont="1" applyFill="1" applyBorder="1" applyAlignment="1">
      <alignment textRotation="45"/>
    </xf>
    <xf numFmtId="0" fontId="1" fillId="26" borderId="45" xfId="0" applyFont="1" applyFill="1" applyBorder="1" applyAlignment="1">
      <alignment horizontal="center" vertical="center"/>
    </xf>
    <xf numFmtId="0" fontId="1" fillId="26" borderId="46" xfId="0" applyFont="1" applyFill="1" applyBorder="1" applyAlignment="1">
      <alignment horizontal="center" vertical="center" wrapText="1"/>
    </xf>
    <xf numFmtId="0" fontId="1" fillId="26" borderId="47" xfId="0" applyFont="1" applyFill="1" applyBorder="1" applyAlignment="1">
      <alignment horizontal="center" vertical="center" wrapText="1"/>
    </xf>
    <xf numFmtId="0" fontId="1" fillId="26" borderId="45" xfId="0" applyFont="1" applyFill="1" applyBorder="1" applyAlignment="1">
      <alignment horizontal="center" vertical="center" wrapText="1"/>
    </xf>
    <xf numFmtId="9" fontId="0" fillId="17" borderId="0" xfId="1" applyFont="1" applyFill="1"/>
    <xf numFmtId="0" fontId="1" fillId="20" borderId="9" xfId="0" applyFont="1" applyFill="1" applyBorder="1" applyAlignment="1">
      <alignment vertical="top" wrapText="1"/>
    </xf>
    <xf numFmtId="0" fontId="1" fillId="20" borderId="11" xfId="0" applyFont="1" applyFill="1" applyBorder="1" applyAlignment="1">
      <alignment vertical="top" wrapText="1"/>
    </xf>
    <xf numFmtId="0" fontId="2" fillId="2" borderId="9" xfId="0" applyFont="1" applyFill="1" applyBorder="1" applyAlignment="1">
      <alignment vertical="top" wrapText="1"/>
    </xf>
    <xf numFmtId="0" fontId="2" fillId="2" borderId="11" xfId="0" applyFont="1" applyFill="1" applyBorder="1" applyAlignment="1">
      <alignment vertical="top" wrapText="1"/>
    </xf>
    <xf numFmtId="0" fontId="1" fillId="8" borderId="9" xfId="0" applyFont="1" applyFill="1" applyBorder="1" applyAlignment="1">
      <alignment vertical="top" wrapText="1"/>
    </xf>
    <xf numFmtId="0" fontId="1" fillId="8" borderId="11" xfId="0" applyFont="1" applyFill="1" applyBorder="1" applyAlignment="1">
      <alignment vertical="top" wrapText="1"/>
    </xf>
    <xf numFmtId="0" fontId="1" fillId="7" borderId="9" xfId="0" applyFont="1" applyFill="1" applyBorder="1" applyAlignment="1">
      <alignment vertical="top" wrapText="1"/>
    </xf>
    <xf numFmtId="0" fontId="1" fillId="7" borderId="11" xfId="0" applyFont="1" applyFill="1" applyBorder="1" applyAlignment="1">
      <alignment vertical="top" wrapText="1"/>
    </xf>
    <xf numFmtId="0" fontId="1" fillId="10" borderId="9" xfId="0" applyFont="1" applyFill="1" applyBorder="1" applyAlignment="1">
      <alignment vertical="top" wrapText="1"/>
    </xf>
    <xf numFmtId="0" fontId="1" fillId="10" borderId="11" xfId="0" applyFont="1" applyFill="1" applyBorder="1" applyAlignment="1">
      <alignment vertical="top" wrapText="1"/>
    </xf>
    <xf numFmtId="0" fontId="2" fillId="11" borderId="9" xfId="0" applyFont="1" applyFill="1" applyBorder="1" applyAlignment="1">
      <alignment vertical="top" wrapText="1"/>
    </xf>
    <xf numFmtId="0" fontId="2" fillId="11" borderId="11" xfId="0" applyFont="1" applyFill="1" applyBorder="1" applyAlignment="1">
      <alignment vertical="top" wrapText="1"/>
    </xf>
    <xf numFmtId="0" fontId="2" fillId="23" borderId="9" xfId="0" applyFont="1" applyFill="1" applyBorder="1" applyAlignment="1">
      <alignment vertical="top" wrapText="1"/>
    </xf>
    <xf numFmtId="0" fontId="2" fillId="23" borderId="11" xfId="0" applyFont="1" applyFill="1" applyBorder="1" applyAlignment="1">
      <alignment vertical="top" wrapText="1"/>
    </xf>
    <xf numFmtId="0" fontId="1" fillId="9" borderId="9" xfId="0" applyFont="1" applyFill="1" applyBorder="1" applyAlignment="1">
      <alignment vertical="top" wrapText="1"/>
    </xf>
    <xf numFmtId="0" fontId="1" fillId="9" borderId="11" xfId="0" applyFont="1" applyFill="1" applyBorder="1" applyAlignment="1">
      <alignment vertical="top" wrapText="1"/>
    </xf>
    <xf numFmtId="0" fontId="1" fillId="4" borderId="9" xfId="0" applyFont="1" applyFill="1" applyBorder="1" applyAlignment="1">
      <alignment vertical="top" wrapText="1"/>
    </xf>
    <xf numFmtId="0" fontId="1" fillId="4" borderId="11" xfId="0" applyFont="1" applyFill="1" applyBorder="1" applyAlignment="1">
      <alignment vertical="top" wrapText="1"/>
    </xf>
    <xf numFmtId="0" fontId="1" fillId="14" borderId="9" xfId="0" applyFont="1" applyFill="1" applyBorder="1" applyAlignment="1">
      <alignment vertical="top" wrapText="1"/>
    </xf>
    <xf numFmtId="0" fontId="1" fillId="14" borderId="11" xfId="0" applyFont="1" applyFill="1" applyBorder="1" applyAlignment="1">
      <alignment vertical="top" wrapText="1"/>
    </xf>
    <xf numFmtId="0" fontId="1" fillId="6" borderId="9" xfId="0" applyFont="1" applyFill="1" applyBorder="1" applyAlignment="1">
      <alignment vertical="top" wrapText="1"/>
    </xf>
    <xf numFmtId="0" fontId="1" fillId="6" borderId="11" xfId="0" applyFont="1" applyFill="1" applyBorder="1" applyAlignment="1">
      <alignment vertical="top" wrapText="1"/>
    </xf>
    <xf numFmtId="0" fontId="1" fillId="18" borderId="9" xfId="0" applyFont="1" applyFill="1" applyBorder="1" applyAlignment="1">
      <alignment vertical="top" wrapText="1"/>
    </xf>
    <xf numFmtId="0" fontId="1" fillId="18" borderId="11" xfId="0" applyFont="1" applyFill="1" applyBorder="1" applyAlignment="1">
      <alignment vertical="top" wrapText="1"/>
    </xf>
    <xf numFmtId="0" fontId="1" fillId="12" borderId="9" xfId="0" applyFont="1" applyFill="1" applyBorder="1" applyAlignment="1">
      <alignment vertical="top" wrapText="1"/>
    </xf>
    <xf numFmtId="0" fontId="1" fillId="12" borderId="11" xfId="0" applyFont="1" applyFill="1" applyBorder="1" applyAlignment="1">
      <alignment vertical="top" wrapText="1"/>
    </xf>
    <xf numFmtId="0" fontId="1" fillId="22" borderId="9" xfId="0" applyFont="1" applyFill="1" applyBorder="1" applyAlignment="1">
      <alignment vertical="top" wrapText="1"/>
    </xf>
    <xf numFmtId="0" fontId="1" fillId="22" borderId="11" xfId="0" applyFont="1" applyFill="1" applyBorder="1" applyAlignment="1">
      <alignment vertical="top" wrapText="1"/>
    </xf>
    <xf numFmtId="0" fontId="1" fillId="13" borderId="9" xfId="0" applyFont="1" applyFill="1" applyBorder="1" applyAlignment="1">
      <alignment vertical="top" wrapText="1"/>
    </xf>
    <xf numFmtId="0" fontId="1" fillId="13" borderId="11" xfId="0" applyFont="1" applyFill="1" applyBorder="1" applyAlignment="1">
      <alignment vertical="top" wrapText="1"/>
    </xf>
    <xf numFmtId="0" fontId="1" fillId="5" borderId="9" xfId="0" applyFont="1" applyFill="1" applyBorder="1" applyAlignment="1">
      <alignment vertical="top" wrapText="1"/>
    </xf>
    <xf numFmtId="0" fontId="1" fillId="5" borderId="11" xfId="0" applyFont="1" applyFill="1" applyBorder="1" applyAlignment="1">
      <alignment vertical="top" wrapText="1"/>
    </xf>
    <xf numFmtId="0" fontId="1" fillId="3" borderId="9" xfId="0" applyFont="1" applyFill="1" applyBorder="1" applyAlignment="1">
      <alignment vertical="top" wrapText="1"/>
    </xf>
    <xf numFmtId="0" fontId="1" fillId="3" borderId="11" xfId="0" applyFont="1" applyFill="1" applyBorder="1" applyAlignment="1">
      <alignment vertical="top" wrapText="1"/>
    </xf>
    <xf numFmtId="0" fontId="2" fillId="16" borderId="9" xfId="0" applyFont="1" applyFill="1" applyBorder="1" applyAlignment="1">
      <alignment horizontal="center" vertical="center" wrapText="1"/>
    </xf>
    <xf numFmtId="0" fontId="0" fillId="16" borderId="21" xfId="0" applyFill="1" applyBorder="1" applyAlignment="1">
      <alignment horizontal="center"/>
    </xf>
    <xf numFmtId="0" fontId="0" fillId="16" borderId="0" xfId="0" applyFill="1" applyBorder="1" applyAlignment="1">
      <alignment horizontal="center"/>
    </xf>
    <xf numFmtId="0" fontId="0" fillId="16" borderId="21" xfId="0" applyFont="1" applyFill="1" applyBorder="1" applyAlignment="1">
      <alignment horizontal="center"/>
    </xf>
    <xf numFmtId="0" fontId="2" fillId="16" borderId="11" xfId="0" applyFont="1" applyFill="1" applyBorder="1" applyAlignment="1">
      <alignment horizontal="center" vertical="center" wrapText="1"/>
    </xf>
    <xf numFmtId="0" fontId="2" fillId="17" borderId="21" xfId="0" applyFont="1" applyFill="1" applyBorder="1" applyAlignment="1">
      <alignment horizontal="center" vertical="center" wrapText="1"/>
    </xf>
    <xf numFmtId="0" fontId="0" fillId="17" borderId="21" xfId="0" applyFill="1" applyBorder="1" applyAlignment="1">
      <alignment horizontal="center"/>
    </xf>
    <xf numFmtId="0" fontId="0" fillId="16" borderId="5" xfId="0" applyFill="1" applyBorder="1" applyAlignment="1">
      <alignment horizontal="center"/>
    </xf>
    <xf numFmtId="0" fontId="0" fillId="16" borderId="7" xfId="0" applyFill="1" applyBorder="1" applyAlignment="1">
      <alignment horizontal="center"/>
    </xf>
    <xf numFmtId="0" fontId="0" fillId="16" borderId="8" xfId="0" applyFill="1" applyBorder="1" applyAlignment="1">
      <alignment horizontal="center"/>
    </xf>
    <xf numFmtId="0" fontId="7" fillId="17" borderId="4" xfId="0" applyFont="1" applyFill="1" applyBorder="1"/>
    <xf numFmtId="0" fontId="7" fillId="17" borderId="0" xfId="0" applyFont="1" applyFill="1" applyBorder="1"/>
    <xf numFmtId="2" fontId="7" fillId="17" borderId="0" xfId="0" applyNumberFormat="1" applyFont="1" applyFill="1" applyBorder="1"/>
    <xf numFmtId="0" fontId="7" fillId="17" borderId="6" xfId="0" applyFont="1" applyFill="1" applyBorder="1"/>
    <xf numFmtId="0" fontId="7" fillId="17" borderId="7" xfId="0" applyFont="1" applyFill="1" applyBorder="1"/>
    <xf numFmtId="0" fontId="1" fillId="24" borderId="53" xfId="0" applyFont="1" applyFill="1" applyBorder="1" applyAlignment="1">
      <alignment vertical="top"/>
    </xf>
    <xf numFmtId="0" fontId="1" fillId="21" borderId="54" xfId="0" applyFont="1" applyFill="1" applyBorder="1" applyAlignment="1">
      <alignment vertical="top"/>
    </xf>
    <xf numFmtId="0" fontId="10" fillId="2" borderId="54" xfId="0" applyFont="1" applyFill="1" applyBorder="1" applyAlignment="1">
      <alignment vertical="top"/>
    </xf>
    <xf numFmtId="0" fontId="1" fillId="25" borderId="54" xfId="0" applyFont="1" applyFill="1" applyBorder="1" applyAlignment="1">
      <alignment vertical="top"/>
    </xf>
    <xf numFmtId="0" fontId="1" fillId="19" borderId="55" xfId="0" applyFont="1" applyFill="1" applyBorder="1" applyAlignment="1">
      <alignment vertical="top"/>
    </xf>
    <xf numFmtId="0" fontId="2" fillId="16" borderId="21" xfId="0" applyFont="1" applyFill="1" applyBorder="1" applyAlignment="1">
      <alignment horizontal="center"/>
    </xf>
    <xf numFmtId="0" fontId="2" fillId="17" borderId="21" xfId="0" applyFont="1" applyFill="1" applyBorder="1" applyAlignment="1">
      <alignment horizontal="center"/>
    </xf>
    <xf numFmtId="9" fontId="2" fillId="16" borderId="21" xfId="1" applyFont="1" applyFill="1" applyBorder="1" applyAlignment="1">
      <alignment horizontal="center"/>
    </xf>
    <xf numFmtId="9" fontId="2" fillId="17" borderId="21" xfId="1" applyFont="1" applyFill="1" applyBorder="1" applyAlignment="1">
      <alignment horizontal="center"/>
    </xf>
    <xf numFmtId="0" fontId="2" fillId="27" borderId="9" xfId="0" applyFont="1" applyFill="1" applyBorder="1" applyAlignment="1">
      <alignment horizontal="center" vertical="center" wrapText="1"/>
    </xf>
    <xf numFmtId="0" fontId="2" fillId="17" borderId="11" xfId="0" applyFont="1" applyFill="1" applyBorder="1" applyAlignment="1">
      <alignment horizontal="center" vertical="center" wrapText="1"/>
    </xf>
    <xf numFmtId="0" fontId="2" fillId="28" borderId="11" xfId="0" applyFont="1" applyFill="1" applyBorder="1" applyAlignment="1">
      <alignment horizontal="center" vertical="center" wrapText="1"/>
    </xf>
    <xf numFmtId="0" fontId="0" fillId="27" borderId="21" xfId="0" applyFill="1" applyBorder="1" applyAlignment="1">
      <alignment horizontal="center"/>
    </xf>
    <xf numFmtId="9" fontId="0" fillId="27" borderId="21" xfId="1" applyFont="1" applyFill="1" applyBorder="1" applyAlignment="1">
      <alignment horizontal="center"/>
    </xf>
    <xf numFmtId="9" fontId="0" fillId="17" borderId="21" xfId="1" applyFont="1" applyFill="1" applyBorder="1" applyAlignment="1">
      <alignment horizontal="center"/>
    </xf>
    <xf numFmtId="0" fontId="0" fillId="28" borderId="21" xfId="0" applyFill="1" applyBorder="1" applyAlignment="1">
      <alignment horizontal="center"/>
    </xf>
    <xf numFmtId="9" fontId="0" fillId="28" borderId="21" xfId="1" applyFont="1" applyFill="1" applyBorder="1" applyAlignment="1">
      <alignment horizontal="center"/>
    </xf>
    <xf numFmtId="0" fontId="2" fillId="27" borderId="21" xfId="0" applyFont="1" applyFill="1" applyBorder="1" applyAlignment="1">
      <alignment horizontal="center"/>
    </xf>
    <xf numFmtId="9" fontId="2" fillId="27" borderId="21" xfId="1" applyFont="1" applyFill="1" applyBorder="1" applyAlignment="1">
      <alignment horizontal="center"/>
    </xf>
    <xf numFmtId="0" fontId="2" fillId="28" borderId="21" xfId="0" applyFont="1" applyFill="1" applyBorder="1" applyAlignment="1">
      <alignment horizontal="center"/>
    </xf>
    <xf numFmtId="0" fontId="0" fillId="27" borderId="21" xfId="1" applyNumberFormat="1" applyFont="1" applyFill="1" applyBorder="1" applyAlignment="1">
      <alignment horizontal="center"/>
    </xf>
    <xf numFmtId="0" fontId="0" fillId="28" borderId="21" xfId="1" applyNumberFormat="1" applyFont="1" applyFill="1" applyBorder="1" applyAlignment="1">
      <alignment horizontal="center"/>
    </xf>
    <xf numFmtId="0" fontId="2" fillId="27" borderId="21" xfId="1" applyNumberFormat="1" applyFont="1" applyFill="1" applyBorder="1" applyAlignment="1">
      <alignment horizontal="center"/>
    </xf>
    <xf numFmtId="9" fontId="2" fillId="28" borderId="21" xfId="1" applyFont="1" applyFill="1" applyBorder="1" applyAlignment="1">
      <alignment horizontal="center"/>
    </xf>
    <xf numFmtId="0" fontId="2" fillId="28" borderId="21" xfId="1" applyNumberFormat="1" applyFont="1" applyFill="1" applyBorder="1" applyAlignment="1">
      <alignment horizontal="center"/>
    </xf>
    <xf numFmtId="0" fontId="0" fillId="0" borderId="0" xfId="0" quotePrefix="1" applyBorder="1" applyAlignment="1">
      <alignment vertical="top" wrapText="1"/>
    </xf>
    <xf numFmtId="0" fontId="11" fillId="0" borderId="0" xfId="0" quotePrefix="1" applyFont="1" applyAlignment="1">
      <alignment wrapText="1"/>
    </xf>
    <xf numFmtId="0" fontId="2" fillId="28" borderId="9" xfId="0" applyFont="1" applyFill="1" applyBorder="1" applyAlignment="1">
      <alignment horizontal="center"/>
    </xf>
    <xf numFmtId="0" fontId="2" fillId="28" borderId="10" xfId="0" applyFont="1" applyFill="1" applyBorder="1" applyAlignment="1">
      <alignment horizontal="center"/>
    </xf>
    <xf numFmtId="0" fontId="2" fillId="28" borderId="11" xfId="0" applyFont="1" applyFill="1" applyBorder="1" applyAlignment="1">
      <alignment horizontal="center"/>
    </xf>
    <xf numFmtId="0" fontId="2" fillId="17" borderId="9" xfId="0" applyFont="1" applyFill="1" applyBorder="1" applyAlignment="1">
      <alignment horizontal="center"/>
    </xf>
    <xf numFmtId="0" fontId="2" fillId="17" borderId="10" xfId="0" applyFont="1" applyFill="1" applyBorder="1" applyAlignment="1">
      <alignment horizontal="center"/>
    </xf>
    <xf numFmtId="0" fontId="2" fillId="27" borderId="9" xfId="0" applyFont="1" applyFill="1" applyBorder="1" applyAlignment="1">
      <alignment horizontal="center"/>
    </xf>
    <xf numFmtId="0" fontId="2" fillId="27" borderId="10" xfId="0" applyFont="1" applyFill="1" applyBorder="1" applyAlignment="1">
      <alignment horizontal="center"/>
    </xf>
    <xf numFmtId="0" fontId="2" fillId="27" borderId="11" xfId="0" applyFont="1" applyFill="1" applyBorder="1" applyAlignment="1">
      <alignment horizontal="center"/>
    </xf>
    <xf numFmtId="0" fontId="9" fillId="17" borderId="0" xfId="0" applyFont="1" applyFill="1" applyAlignment="1">
      <alignment horizontal="left"/>
    </xf>
    <xf numFmtId="0" fontId="8" fillId="17" borderId="0" xfId="0" applyFont="1" applyFill="1" applyAlignment="1">
      <alignment horizontal="left"/>
    </xf>
    <xf numFmtId="0" fontId="1" fillId="10" borderId="0" xfId="0" applyFont="1" applyFill="1" applyBorder="1" applyAlignment="1">
      <alignment horizontal="center" vertical="top" wrapText="1"/>
    </xf>
    <xf numFmtId="0" fontId="1" fillId="10" borderId="5" xfId="0" applyFont="1" applyFill="1" applyBorder="1" applyAlignment="1">
      <alignment horizontal="center" vertical="top" wrapText="1"/>
    </xf>
    <xf numFmtId="0" fontId="2" fillId="15" borderId="1" xfId="0" applyFont="1" applyFill="1" applyBorder="1" applyAlignment="1">
      <alignment horizontal="center" vertical="top" wrapText="1"/>
    </xf>
    <xf numFmtId="0" fontId="2" fillId="15" borderId="2" xfId="0" applyFont="1" applyFill="1" applyBorder="1" applyAlignment="1">
      <alignment horizontal="center" vertical="top" wrapText="1"/>
    </xf>
    <xf numFmtId="0" fontId="1" fillId="20" borderId="0" xfId="0" applyFont="1" applyFill="1" applyBorder="1" applyAlignment="1">
      <alignment horizontal="center" vertical="top" wrapText="1"/>
    </xf>
    <xf numFmtId="0" fontId="1" fillId="20" borderId="5" xfId="0" applyFont="1" applyFill="1" applyBorder="1" applyAlignment="1">
      <alignment horizontal="center" vertical="top" wrapText="1"/>
    </xf>
    <xf numFmtId="0" fontId="2" fillId="2" borderId="0" xfId="0" applyFont="1" applyFill="1" applyBorder="1" applyAlignment="1">
      <alignment horizontal="center" vertical="top" wrapText="1"/>
    </xf>
    <xf numFmtId="0" fontId="2" fillId="2" borderId="5" xfId="0" applyFont="1" applyFill="1" applyBorder="1" applyAlignment="1">
      <alignment horizontal="center" vertical="top" wrapText="1"/>
    </xf>
    <xf numFmtId="0" fontId="1" fillId="8" borderId="0" xfId="0" applyFont="1" applyFill="1" applyBorder="1" applyAlignment="1">
      <alignment horizontal="center" vertical="top" wrapText="1"/>
    </xf>
    <xf numFmtId="0" fontId="1" fillId="8" borderId="5" xfId="0" applyFont="1" applyFill="1" applyBorder="1" applyAlignment="1">
      <alignment horizontal="center" vertical="top" wrapText="1"/>
    </xf>
    <xf numFmtId="0" fontId="1" fillId="7" borderId="0" xfId="0" applyFont="1" applyFill="1" applyBorder="1" applyAlignment="1">
      <alignment horizontal="center" vertical="top" wrapText="1"/>
    </xf>
    <xf numFmtId="0" fontId="1" fillId="7" borderId="5" xfId="0" applyFont="1" applyFill="1" applyBorder="1" applyAlignment="1">
      <alignment horizontal="center" vertical="top" wrapText="1"/>
    </xf>
    <xf numFmtId="0" fontId="1" fillId="4" borderId="9" xfId="0" applyFont="1" applyFill="1" applyBorder="1" applyAlignment="1">
      <alignment horizontal="center" vertical="top"/>
    </xf>
    <xf numFmtId="0" fontId="1" fillId="4" borderId="10" xfId="0" applyFont="1" applyFill="1" applyBorder="1" applyAlignment="1">
      <alignment horizontal="center" vertical="top"/>
    </xf>
    <xf numFmtId="0" fontId="1" fillId="4" borderId="11" xfId="0" applyFont="1" applyFill="1" applyBorder="1" applyAlignment="1">
      <alignment horizontal="center" vertical="top"/>
    </xf>
    <xf numFmtId="0" fontId="1" fillId="3" borderId="0" xfId="0" applyFont="1" applyFill="1" applyBorder="1" applyAlignment="1">
      <alignment horizontal="center" vertical="top" wrapText="1"/>
    </xf>
    <xf numFmtId="0" fontId="1" fillId="3" borderId="5" xfId="0" applyFont="1" applyFill="1" applyBorder="1" applyAlignment="1">
      <alignment horizontal="center" vertical="top" wrapText="1"/>
    </xf>
    <xf numFmtId="0" fontId="2" fillId="11" borderId="0" xfId="0" applyFont="1" applyFill="1" applyBorder="1" applyAlignment="1">
      <alignment horizontal="center" vertical="top" wrapText="1"/>
    </xf>
    <xf numFmtId="0" fontId="2" fillId="11" borderId="5" xfId="0" applyFont="1" applyFill="1" applyBorder="1" applyAlignment="1">
      <alignment horizontal="center" vertical="top" wrapText="1"/>
    </xf>
    <xf numFmtId="0" fontId="1" fillId="18" borderId="0" xfId="0" applyFont="1" applyFill="1" applyBorder="1" applyAlignment="1">
      <alignment horizontal="center" vertical="top" wrapText="1"/>
    </xf>
    <xf numFmtId="0" fontId="1" fillId="18" borderId="5" xfId="0" applyFont="1" applyFill="1" applyBorder="1" applyAlignment="1">
      <alignment horizontal="center" vertical="top" wrapText="1"/>
    </xf>
    <xf numFmtId="0" fontId="1" fillId="12" borderId="0" xfId="0" applyFont="1" applyFill="1" applyBorder="1" applyAlignment="1">
      <alignment horizontal="center" vertical="top" wrapText="1"/>
    </xf>
    <xf numFmtId="0" fontId="1" fillId="12" borderId="5" xfId="0" applyFont="1" applyFill="1" applyBorder="1" applyAlignment="1">
      <alignment horizontal="center" vertical="top" wrapText="1"/>
    </xf>
    <xf numFmtId="0" fontId="1" fillId="22" borderId="0" xfId="0" applyFont="1" applyFill="1" applyBorder="1" applyAlignment="1">
      <alignment horizontal="center" vertical="top" wrapText="1"/>
    </xf>
    <xf numFmtId="0" fontId="1" fillId="22" borderId="5" xfId="0" applyFont="1" applyFill="1" applyBorder="1" applyAlignment="1">
      <alignment horizontal="center" vertical="top" wrapText="1"/>
    </xf>
    <xf numFmtId="0" fontId="1" fillId="13" borderId="0" xfId="0" applyFont="1" applyFill="1" applyBorder="1" applyAlignment="1">
      <alignment horizontal="center" vertical="top" wrapText="1"/>
    </xf>
    <xf numFmtId="0" fontId="1" fillId="13" borderId="5" xfId="0" applyFont="1" applyFill="1" applyBorder="1" applyAlignment="1">
      <alignment horizontal="center" vertical="top" wrapText="1"/>
    </xf>
    <xf numFmtId="0" fontId="2" fillId="23" borderId="0" xfId="0" applyFont="1" applyFill="1" applyBorder="1" applyAlignment="1">
      <alignment horizontal="center" vertical="top" wrapText="1"/>
    </xf>
    <xf numFmtId="0" fontId="2" fillId="23" borderId="5" xfId="0" applyFont="1" applyFill="1" applyBorder="1" applyAlignment="1">
      <alignment horizontal="center" vertical="top" wrapText="1"/>
    </xf>
    <xf numFmtId="0" fontId="1" fillId="9" borderId="0" xfId="0" applyFont="1" applyFill="1" applyBorder="1" applyAlignment="1">
      <alignment horizontal="center" vertical="top" wrapText="1"/>
    </xf>
    <xf numFmtId="0" fontId="1" fillId="9" borderId="5" xfId="0" applyFont="1" applyFill="1" applyBorder="1" applyAlignment="1">
      <alignment horizontal="center" vertical="top" wrapText="1"/>
    </xf>
    <xf numFmtId="0" fontId="1" fillId="4" borderId="0" xfId="0" applyFont="1" applyFill="1" applyBorder="1" applyAlignment="1">
      <alignment horizontal="center" vertical="top" wrapText="1"/>
    </xf>
    <xf numFmtId="0" fontId="1" fillId="4" borderId="5" xfId="0" applyFont="1" applyFill="1" applyBorder="1" applyAlignment="1">
      <alignment horizontal="center" vertical="top" wrapText="1"/>
    </xf>
    <xf numFmtId="0" fontId="1" fillId="14" borderId="0" xfId="0" applyFont="1" applyFill="1" applyBorder="1" applyAlignment="1">
      <alignment horizontal="center" vertical="top" wrapText="1"/>
    </xf>
    <xf numFmtId="0" fontId="1" fillId="14" borderId="5" xfId="0" applyFont="1" applyFill="1" applyBorder="1" applyAlignment="1">
      <alignment horizontal="center" vertical="top" wrapText="1"/>
    </xf>
    <xf numFmtId="0" fontId="1" fillId="6" borderId="0" xfId="0" applyFont="1" applyFill="1" applyBorder="1" applyAlignment="1">
      <alignment horizontal="center" vertical="top" wrapText="1"/>
    </xf>
    <xf numFmtId="0" fontId="1" fillId="6" borderId="5" xfId="0" applyFont="1" applyFill="1" applyBorder="1" applyAlignment="1">
      <alignment horizontal="center" vertical="top" wrapText="1"/>
    </xf>
    <xf numFmtId="0" fontId="1" fillId="5" borderId="0" xfId="0" applyFont="1" applyFill="1" applyBorder="1" applyAlignment="1">
      <alignment horizontal="center" vertical="top" wrapText="1"/>
    </xf>
    <xf numFmtId="0" fontId="1" fillId="5" borderId="5" xfId="0" applyFont="1" applyFill="1" applyBorder="1" applyAlignment="1">
      <alignment horizontal="center" vertical="top" wrapText="1"/>
    </xf>
  </cellXfs>
  <cellStyles count="2">
    <cellStyle name="Normal" xfId="0" builtinId="0"/>
    <cellStyle name="Percent" xfId="1" builtinId="5"/>
  </cellStyles>
  <dxfs count="251">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ill>
        <patternFill>
          <bgColor theme="3"/>
        </patternFill>
      </fill>
    </dxf>
    <dxf>
      <fill>
        <patternFill>
          <bgColor rgb="FFFFCCFF"/>
        </patternFill>
      </fill>
    </dxf>
    <dxf>
      <fill>
        <patternFill>
          <bgColor theme="0" tint="-0.34998626667073579"/>
        </patternFill>
      </fill>
    </dxf>
    <dxf>
      <font>
        <b/>
        <i val="0"/>
        <color rgb="FFFF0000"/>
      </font>
    </dxf>
    <dxf>
      <font>
        <b/>
        <i val="0"/>
        <color rgb="FF00B050"/>
      </font>
    </dxf>
    <dxf>
      <fill>
        <patternFill>
          <bgColor theme="3"/>
        </patternFill>
      </fill>
    </dxf>
    <dxf>
      <font>
        <b/>
        <i val="0"/>
        <color rgb="FF00B050"/>
      </font>
    </dxf>
    <dxf>
      <font>
        <b/>
        <i val="0"/>
        <color rgb="FFFFC000"/>
      </font>
    </dxf>
    <dxf>
      <fill>
        <patternFill>
          <bgColor rgb="FFFFCCFF"/>
        </patternFill>
      </fill>
    </dxf>
    <dxf>
      <fill>
        <patternFill>
          <bgColor theme="0" tint="-0.34998626667073579"/>
        </patternFill>
      </fill>
    </dxf>
    <dxf>
      <font>
        <b/>
        <i val="0"/>
        <color rgb="FFFFC000"/>
      </font>
    </dxf>
    <dxf>
      <font>
        <b/>
        <i val="0"/>
        <color rgb="FFFF0000"/>
      </font>
    </dxf>
    <dxf>
      <font>
        <b/>
        <i val="0"/>
        <color rgb="FF00B050"/>
      </font>
    </dxf>
    <dxf>
      <font>
        <b/>
        <i val="0"/>
        <color rgb="FFFFC000"/>
      </font>
    </dxf>
    <dxf>
      <fill>
        <patternFill>
          <bgColor theme="3"/>
        </patternFill>
      </fill>
    </dxf>
    <dxf>
      <fill>
        <patternFill>
          <bgColor rgb="FFFFCCFF"/>
        </patternFill>
      </fill>
    </dxf>
    <dxf>
      <fill>
        <patternFill>
          <bgColor theme="0" tint="-0.34998626667073579"/>
        </patternFill>
      </fill>
    </dxf>
    <dxf>
      <font>
        <b/>
        <i val="0"/>
        <color rgb="FF00B050"/>
      </font>
    </dxf>
    <dxf>
      <font>
        <b/>
        <i val="0"/>
        <color rgb="FFFFC000"/>
      </font>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ont>
        <color rgb="FFFF0000"/>
      </font>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ont>
        <color rgb="FFFF0000"/>
      </font>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ill>
        <patternFill>
          <bgColor theme="0" tint="-0.34998626667073579"/>
        </patternFill>
      </fill>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
      <font>
        <b/>
        <i val="0"/>
        <color rgb="FF00B050"/>
      </font>
    </dxf>
    <dxf>
      <font>
        <b/>
        <i val="0"/>
        <color rgb="FFFFC000"/>
      </font>
    </dxf>
  </dxfs>
  <tableStyles count="0" defaultTableStyle="TableStyleMedium2" defaultPivotStyle="PivotStyleMedium9"/>
  <colors>
    <mruColors>
      <color rgb="FFA50021"/>
      <color rgb="FFFF6600"/>
      <color rgb="FF009900"/>
      <color rgb="FFFBD805"/>
      <color rgb="FFFF9900"/>
      <color rgb="FFFFCCFF"/>
      <color rgb="FF3366FF"/>
      <color rgb="FF6666FF"/>
      <color rgb="FFFBCC05"/>
      <color rgb="FFFF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none" spc="50" baseline="0">
                <a:solidFill>
                  <a:schemeClr val="lt1">
                    <a:lumMod val="85000"/>
                  </a:schemeClr>
                </a:solidFill>
                <a:latin typeface="+mn-lt"/>
                <a:ea typeface="+mn-ea"/>
                <a:cs typeface="+mn-cs"/>
              </a:defRPr>
            </a:pPr>
            <a:r>
              <a:rPr lang="en-GB" sz="1800" b="1"/>
              <a:t>SDG Profile</a:t>
            </a:r>
          </a:p>
          <a:p>
            <a:pPr>
              <a:defRPr sz="1800" b="1"/>
            </a:pPr>
            <a:r>
              <a:rPr lang="en-GB" sz="1800" b="1"/>
              <a:t>The National Development Plan</a:t>
            </a:r>
          </a:p>
          <a:p>
            <a:pPr>
              <a:defRPr sz="1800" b="1"/>
            </a:pPr>
            <a:r>
              <a:rPr lang="en-GB" sz="1800" b="1"/>
              <a:t>of The Bahamas</a:t>
            </a:r>
          </a:p>
          <a:p>
            <a:pPr>
              <a:defRPr sz="1800" b="1"/>
            </a:pPr>
            <a:endParaRPr lang="en-GB" sz="1800" b="1"/>
          </a:p>
        </c:rich>
      </c:tx>
      <c:layout>
        <c:manualLayout>
          <c:xMode val="edge"/>
          <c:yMode val="edge"/>
          <c:x val="0.36308179121865425"/>
          <c:y val="1.0962657261800124E-2"/>
        </c:manualLayout>
      </c:layout>
      <c:overlay val="0"/>
      <c:spPr>
        <a:noFill/>
        <a:ln>
          <a:noFill/>
        </a:ln>
        <a:effectLst/>
      </c:spPr>
      <c:txPr>
        <a:bodyPr rot="0" spcFirstLastPara="1" vertOverflow="ellipsis" vert="horz" wrap="square" anchor="ctr" anchorCtr="1"/>
        <a:lstStyle/>
        <a:p>
          <a:pPr>
            <a:defRPr sz="1800" b="1" i="0" u="none" strike="noStrike" kern="1200" cap="none" spc="50"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tx>
            <c:strRef>
              <c:f>'SDG Graphs'!$D$3</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'SDG Graphs'!$C$4:$C$20</c:f>
              <c:strCache>
                <c:ptCount val="17"/>
                <c:pt idx="0">
                  <c:v>No Poverty</c:v>
                </c:pt>
                <c:pt idx="1">
                  <c:v>Zero Hunger</c:v>
                </c:pt>
                <c:pt idx="2">
                  <c:v>Good Health and Well-being</c:v>
                </c:pt>
                <c:pt idx="3">
                  <c:v>Quality Education</c:v>
                </c:pt>
                <c:pt idx="4">
                  <c:v>Gender Equality</c:v>
                </c:pt>
                <c:pt idx="5">
                  <c:v>Clean Water and Sanitation</c:v>
                </c:pt>
                <c:pt idx="6">
                  <c:v>Affordable and Clean Energy</c:v>
                </c:pt>
                <c:pt idx="7">
                  <c:v>Decent Work and Economic Development</c:v>
                </c:pt>
                <c:pt idx="8">
                  <c:v>Industry, Innovation, and Infrastructure</c:v>
                </c:pt>
                <c:pt idx="9">
                  <c:v>Reduced Inequalities</c:v>
                </c:pt>
                <c:pt idx="10">
                  <c:v>Sustainable Cities and Communities</c:v>
                </c:pt>
                <c:pt idx="11">
                  <c:v>Responsible Consumption and Production</c:v>
                </c:pt>
                <c:pt idx="12">
                  <c:v>Climate Action</c:v>
                </c:pt>
                <c:pt idx="13">
                  <c:v>Life below Water</c:v>
                </c:pt>
                <c:pt idx="14">
                  <c:v>Life on Land</c:v>
                </c:pt>
                <c:pt idx="15">
                  <c:v>Peace, Justice, and Strong Institutions</c:v>
                </c:pt>
                <c:pt idx="16">
                  <c:v>Partnerships for the Goals</c:v>
                </c:pt>
              </c:strCache>
            </c:strRef>
          </c:cat>
          <c:val>
            <c:numRef>
              <c:f>'SDG Graphs'!$E$4:$E$20</c:f>
              <c:numCache>
                <c:formatCode>0%</c:formatCode>
                <c:ptCount val="17"/>
                <c:pt idx="0">
                  <c:v>0.25</c:v>
                </c:pt>
                <c:pt idx="1">
                  <c:v>0.4</c:v>
                </c:pt>
                <c:pt idx="2">
                  <c:v>0.33333333333333331</c:v>
                </c:pt>
                <c:pt idx="3">
                  <c:v>0.14285714285714285</c:v>
                </c:pt>
                <c:pt idx="4">
                  <c:v>0</c:v>
                </c:pt>
                <c:pt idx="5">
                  <c:v>0.16666666666666666</c:v>
                </c:pt>
                <c:pt idx="6">
                  <c:v>0.66666666666666663</c:v>
                </c:pt>
                <c:pt idx="7">
                  <c:v>0.5</c:v>
                </c:pt>
                <c:pt idx="8">
                  <c:v>0</c:v>
                </c:pt>
                <c:pt idx="9">
                  <c:v>0.4</c:v>
                </c:pt>
                <c:pt idx="10">
                  <c:v>0.42857142857142855</c:v>
                </c:pt>
                <c:pt idx="11">
                  <c:v>0.2857142857142857</c:v>
                </c:pt>
                <c:pt idx="12">
                  <c:v>0.66666666666666663</c:v>
                </c:pt>
                <c:pt idx="13">
                  <c:v>0.42857142857142855</c:v>
                </c:pt>
                <c:pt idx="14">
                  <c:v>0.22222222222222221</c:v>
                </c:pt>
                <c:pt idx="15">
                  <c:v>0.1111111111111111</c:v>
                </c:pt>
                <c:pt idx="16">
                  <c:v>0</c:v>
                </c:pt>
              </c:numCache>
            </c:numRef>
          </c:val>
          <c:extLst>
            <c:ext xmlns:c16="http://schemas.microsoft.com/office/drawing/2014/chart" uri="{C3380CC4-5D6E-409C-BE32-E72D297353CC}">
              <c16:uniqueId val="{00000000-1BFF-40A0-82A9-6F77AD4636CE}"/>
            </c:ext>
          </c:extLst>
        </c:ser>
        <c:ser>
          <c:idx val="2"/>
          <c:order val="2"/>
          <c:tx>
            <c:strRef>
              <c:f>'SDG Graphs'!$J$3</c:f>
              <c:strCache>
                <c:ptCount val="1"/>
                <c:pt idx="0">
                  <c:v>Total+Partial</c:v>
                </c:pt>
              </c:strCache>
            </c:strRef>
          </c:tx>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'SDG Graphs'!$C$4:$C$20</c:f>
              <c:strCache>
                <c:ptCount val="17"/>
                <c:pt idx="0">
                  <c:v>No Poverty</c:v>
                </c:pt>
                <c:pt idx="1">
                  <c:v>Zero Hunger</c:v>
                </c:pt>
                <c:pt idx="2">
                  <c:v>Good Health and Well-being</c:v>
                </c:pt>
                <c:pt idx="3">
                  <c:v>Quality Education</c:v>
                </c:pt>
                <c:pt idx="4">
                  <c:v>Gender Equality</c:v>
                </c:pt>
                <c:pt idx="5">
                  <c:v>Clean Water and Sanitation</c:v>
                </c:pt>
                <c:pt idx="6">
                  <c:v>Affordable and Clean Energy</c:v>
                </c:pt>
                <c:pt idx="7">
                  <c:v>Decent Work and Economic Development</c:v>
                </c:pt>
                <c:pt idx="8">
                  <c:v>Industry, Innovation, and Infrastructure</c:v>
                </c:pt>
                <c:pt idx="9">
                  <c:v>Reduced Inequalities</c:v>
                </c:pt>
                <c:pt idx="10">
                  <c:v>Sustainable Cities and Communities</c:v>
                </c:pt>
                <c:pt idx="11">
                  <c:v>Responsible Consumption and Production</c:v>
                </c:pt>
                <c:pt idx="12">
                  <c:v>Climate Action</c:v>
                </c:pt>
                <c:pt idx="13">
                  <c:v>Life below Water</c:v>
                </c:pt>
                <c:pt idx="14">
                  <c:v>Life on Land</c:v>
                </c:pt>
                <c:pt idx="15">
                  <c:v>Peace, Justice, and Strong Institutions</c:v>
                </c:pt>
                <c:pt idx="16">
                  <c:v>Partnerships for the Goals</c:v>
                </c:pt>
              </c:strCache>
            </c:strRef>
          </c:cat>
          <c:val>
            <c:numRef>
              <c:f>'SDG Graphs'!$K$4:$K$20</c:f>
              <c:numCache>
                <c:formatCode>0%</c:formatCode>
                <c:ptCount val="17"/>
                <c:pt idx="0">
                  <c:v>1</c:v>
                </c:pt>
                <c:pt idx="1">
                  <c:v>0.8</c:v>
                </c:pt>
                <c:pt idx="2">
                  <c:v>1</c:v>
                </c:pt>
                <c:pt idx="3">
                  <c:v>1</c:v>
                </c:pt>
                <c:pt idx="4">
                  <c:v>1</c:v>
                </c:pt>
                <c:pt idx="5">
                  <c:v>0.83333333333333337</c:v>
                </c:pt>
                <c:pt idx="6">
                  <c:v>1</c:v>
                </c:pt>
                <c:pt idx="7">
                  <c:v>1</c:v>
                </c:pt>
                <c:pt idx="8">
                  <c:v>1</c:v>
                </c:pt>
                <c:pt idx="9">
                  <c:v>1</c:v>
                </c:pt>
                <c:pt idx="10">
                  <c:v>1</c:v>
                </c:pt>
                <c:pt idx="11">
                  <c:v>0.5714285714285714</c:v>
                </c:pt>
                <c:pt idx="12">
                  <c:v>1</c:v>
                </c:pt>
                <c:pt idx="13">
                  <c:v>0.7142857142857143</c:v>
                </c:pt>
                <c:pt idx="14">
                  <c:v>0.66666666666666663</c:v>
                </c:pt>
                <c:pt idx="15">
                  <c:v>0.88888888888888884</c:v>
                </c:pt>
                <c:pt idx="16">
                  <c:v>0.93333333333333335</c:v>
                </c:pt>
              </c:numCache>
            </c:numRef>
          </c:val>
          <c:extLst>
            <c:ext xmlns:c16="http://schemas.microsoft.com/office/drawing/2014/chart" uri="{C3380CC4-5D6E-409C-BE32-E72D297353CC}">
              <c16:uniqueId val="{00000000-6E49-4B15-A8F5-DD3C146C9361}"/>
            </c:ext>
          </c:extLst>
        </c:ser>
        <c:dLbls>
          <c:showLegendKey val="0"/>
          <c:showVal val="0"/>
          <c:showCatName val="0"/>
          <c:showSerName val="0"/>
          <c:showPercent val="0"/>
          <c:showBubbleSize val="0"/>
        </c:dLbls>
        <c:axId val="188860648"/>
        <c:axId val="188848944"/>
        <c:extLst>
          <c:ext xmlns:c15="http://schemas.microsoft.com/office/drawing/2012/chart" uri="{02D57815-91ED-43cb-92C2-25804820EDAC}">
            <c15:filteredRadarSeries>
              <c15:ser>
                <c:idx val="1"/>
                <c:order val="1"/>
                <c:tx>
                  <c:v>Parcial</c:v>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extLst>
                      <c:ext uri="{02D57815-91ED-43cb-92C2-25804820EDAC}">
                        <c15:formulaRef>
                          <c15:sqref>'SDG Graphs'!$C$4:$C$20</c15:sqref>
                        </c15:formulaRef>
                      </c:ext>
                    </c:extLst>
                    <c:strCache>
                      <c:ptCount val="17"/>
                      <c:pt idx="0">
                        <c:v>No Poverty</c:v>
                      </c:pt>
                      <c:pt idx="1">
                        <c:v>Zero Hunger</c:v>
                      </c:pt>
                      <c:pt idx="2">
                        <c:v>Good Health and Well-being</c:v>
                      </c:pt>
                      <c:pt idx="3">
                        <c:v>Quality Education</c:v>
                      </c:pt>
                      <c:pt idx="4">
                        <c:v>Gender Equality</c:v>
                      </c:pt>
                      <c:pt idx="5">
                        <c:v>Clean Water and Sanitation</c:v>
                      </c:pt>
                      <c:pt idx="6">
                        <c:v>Affordable and Clean Energy</c:v>
                      </c:pt>
                      <c:pt idx="7">
                        <c:v>Decent Work and Economic Development</c:v>
                      </c:pt>
                      <c:pt idx="8">
                        <c:v>Industry, Innovation, and Infrastructure</c:v>
                      </c:pt>
                      <c:pt idx="9">
                        <c:v>Reduced Inequalities</c:v>
                      </c:pt>
                      <c:pt idx="10">
                        <c:v>Sustainable Cities and Communities</c:v>
                      </c:pt>
                      <c:pt idx="11">
                        <c:v>Responsible Consumption and Production</c:v>
                      </c:pt>
                      <c:pt idx="12">
                        <c:v>Climate Action</c:v>
                      </c:pt>
                      <c:pt idx="13">
                        <c:v>Life below Water</c:v>
                      </c:pt>
                      <c:pt idx="14">
                        <c:v>Life on Land</c:v>
                      </c:pt>
                      <c:pt idx="15">
                        <c:v>Peace, Justice, and Strong Institutions</c:v>
                      </c:pt>
                      <c:pt idx="16">
                        <c:v>Partnerships for the Goals</c:v>
                      </c:pt>
                    </c:strCache>
                  </c:strRef>
                </c:cat>
                <c:val>
                  <c:numLit>
                    <c:formatCode>General</c:formatCode>
                    <c:ptCount val="17"/>
                    <c:pt idx="0">
                      <c:v>0.5</c:v>
                    </c:pt>
                    <c:pt idx="1">
                      <c:v>0</c:v>
                    </c:pt>
                    <c:pt idx="2">
                      <c:v>0</c:v>
                    </c:pt>
                    <c:pt idx="3">
                      <c:v>0.14285714285714285</c:v>
                    </c:pt>
                    <c:pt idx="4">
                      <c:v>0</c:v>
                    </c:pt>
                    <c:pt idx="5">
                      <c:v>0.16666666666666666</c:v>
                    </c:pt>
                    <c:pt idx="6">
                      <c:v>0</c:v>
                    </c:pt>
                    <c:pt idx="7">
                      <c:v>0.1111111111111111</c:v>
                    </c:pt>
                    <c:pt idx="8">
                      <c:v>0.6</c:v>
                    </c:pt>
                    <c:pt idx="9">
                      <c:v>0.4</c:v>
                    </c:pt>
                    <c:pt idx="10">
                      <c:v>0.42857142857142855</c:v>
                    </c:pt>
                    <c:pt idx="11">
                      <c:v>0.125</c:v>
                    </c:pt>
                    <c:pt idx="12">
                      <c:v>0.33333333333333331</c:v>
                    </c:pt>
                    <c:pt idx="13">
                      <c:v>0.42857142857142855</c:v>
                    </c:pt>
                    <c:pt idx="14">
                      <c:v>0.22222222222222221</c:v>
                    </c:pt>
                    <c:pt idx="15">
                      <c:v>0.1111111111111111</c:v>
                    </c:pt>
                    <c:pt idx="16">
                      <c:v>0.21428571428571427</c:v>
                    </c:pt>
                  </c:numLit>
                </c:val>
                <c:extLst>
                  <c:ext xmlns:c16="http://schemas.microsoft.com/office/drawing/2014/chart" uri="{C3380CC4-5D6E-409C-BE32-E72D297353CC}">
                    <c16:uniqueId val="{00000001-1BFF-40A0-82A9-6F77AD4636CE}"/>
                  </c:ext>
                </c:extLst>
              </c15:ser>
            </c15:filteredRadarSeries>
          </c:ext>
        </c:extLst>
      </c:radarChart>
      <c:catAx>
        <c:axId val="188860648"/>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848944"/>
        <c:crosses val="autoZero"/>
        <c:auto val="1"/>
        <c:lblAlgn val="ctr"/>
        <c:lblOffset val="100"/>
        <c:noMultiLvlLbl val="0"/>
      </c:catAx>
      <c:valAx>
        <c:axId val="188848944"/>
        <c:scaling>
          <c:orientation val="minMax"/>
        </c:scaling>
        <c:delete val="0"/>
        <c:axPos val="l"/>
        <c:majorGridlines>
          <c:spPr>
            <a:ln w="9525" cap="flat" cmpd="sng" algn="ctr">
              <a:solidFill>
                <a:schemeClr val="lt1">
                  <a:alpha val="2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8606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GB" sz="1800" b="1" i="0" baseline="0">
                <a:effectLst/>
              </a:rPr>
              <a:t>SDG Profile</a:t>
            </a:r>
            <a:endParaRPr lang="es-CL">
              <a:effectLst/>
            </a:endParaRPr>
          </a:p>
          <a:p>
            <a:pPr>
              <a:defRPr/>
            </a:pPr>
            <a:r>
              <a:rPr lang="en-GB" sz="1800" b="1" i="0" baseline="0">
                <a:effectLst/>
              </a:rPr>
              <a:t>The National Development Plan of The Bahamas</a:t>
            </a:r>
            <a:endParaRPr lang="es-CL">
              <a:effectLst/>
            </a:endParaRPr>
          </a:p>
        </c:rich>
      </c:tx>
      <c:layout>
        <c:manualLayout>
          <c:xMode val="edge"/>
          <c:yMode val="edge"/>
          <c:x val="0.18006678863799719"/>
          <c:y val="8.2219929463500929E-3"/>
        </c:manualLayout>
      </c:layout>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tx>
            <c:strRef>
              <c:f>'SDG Graphs'!$D$25</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'SDG Graphs'!$C$26:$C$30</c:f>
              <c:strCache>
                <c:ptCount val="5"/>
                <c:pt idx="0">
                  <c:v>People</c:v>
                </c:pt>
                <c:pt idx="1">
                  <c:v>Planet</c:v>
                </c:pt>
                <c:pt idx="2">
                  <c:v>Prosperity</c:v>
                </c:pt>
                <c:pt idx="3">
                  <c:v>Peace</c:v>
                </c:pt>
                <c:pt idx="4">
                  <c:v>Partnerships</c:v>
                </c:pt>
              </c:strCache>
            </c:strRef>
          </c:cat>
          <c:val>
            <c:numRef>
              <c:f>'SDG Graphs'!$E$26:$E$30</c:f>
              <c:numCache>
                <c:formatCode>0%</c:formatCode>
                <c:ptCount val="5"/>
                <c:pt idx="0">
                  <c:v>0.23333333333333334</c:v>
                </c:pt>
                <c:pt idx="1">
                  <c:v>0.3125</c:v>
                </c:pt>
                <c:pt idx="2">
                  <c:v>0.39285714285714285</c:v>
                </c:pt>
                <c:pt idx="3">
                  <c:v>0.1111111111111111</c:v>
                </c:pt>
                <c:pt idx="4">
                  <c:v>0</c:v>
                </c:pt>
              </c:numCache>
            </c:numRef>
          </c:val>
          <c:extLst>
            <c:ext xmlns:c16="http://schemas.microsoft.com/office/drawing/2014/chart" uri="{C3380CC4-5D6E-409C-BE32-E72D297353CC}">
              <c16:uniqueId val="{00000003-F435-400C-8080-23DC0FAC6A50}"/>
            </c:ext>
          </c:extLst>
        </c:ser>
        <c:ser>
          <c:idx val="2"/>
          <c:order val="2"/>
          <c:tx>
            <c:strRef>
              <c:f>'SDG Graphs'!$J$25</c:f>
              <c:strCache>
                <c:ptCount val="1"/>
                <c:pt idx="0">
                  <c:v>Total+Partial</c:v>
                </c:pt>
              </c:strCache>
            </c:strRef>
          </c:tx>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'SDG Graphs'!$C$26:$C$30</c:f>
              <c:strCache>
                <c:ptCount val="5"/>
                <c:pt idx="0">
                  <c:v>People</c:v>
                </c:pt>
                <c:pt idx="1">
                  <c:v>Planet</c:v>
                </c:pt>
                <c:pt idx="2">
                  <c:v>Prosperity</c:v>
                </c:pt>
                <c:pt idx="3">
                  <c:v>Peace</c:v>
                </c:pt>
                <c:pt idx="4">
                  <c:v>Partnerships</c:v>
                </c:pt>
              </c:strCache>
            </c:strRef>
          </c:cat>
          <c:val>
            <c:numRef>
              <c:f>'SDG Graphs'!$K$26:$K$30</c:f>
              <c:numCache>
                <c:formatCode>0%</c:formatCode>
                <c:ptCount val="5"/>
                <c:pt idx="0">
                  <c:v>0.96666666666666667</c:v>
                </c:pt>
                <c:pt idx="1">
                  <c:v>0.71875</c:v>
                </c:pt>
                <c:pt idx="2">
                  <c:v>1</c:v>
                </c:pt>
                <c:pt idx="3">
                  <c:v>0.88888888888888884</c:v>
                </c:pt>
                <c:pt idx="4">
                  <c:v>0.93333333333333335</c:v>
                </c:pt>
              </c:numCache>
            </c:numRef>
          </c:val>
          <c:extLst>
            <c:ext xmlns:c16="http://schemas.microsoft.com/office/drawing/2014/chart" uri="{C3380CC4-5D6E-409C-BE32-E72D297353CC}">
              <c16:uniqueId val="{00000000-8CB5-4BA2-ADAB-526922417BAE}"/>
            </c:ext>
          </c:extLst>
        </c:ser>
        <c:dLbls>
          <c:showLegendKey val="0"/>
          <c:showVal val="0"/>
          <c:showCatName val="0"/>
          <c:showSerName val="0"/>
          <c:showPercent val="0"/>
          <c:showBubbleSize val="0"/>
        </c:dLbls>
        <c:axId val="231941704"/>
        <c:axId val="188275576"/>
        <c:extLst>
          <c:ext xmlns:c15="http://schemas.microsoft.com/office/drawing/2012/chart" uri="{02D57815-91ED-43cb-92C2-25804820EDAC}">
            <c15:filteredRadarSeries>
              <c15:ser>
                <c:idx val="1"/>
                <c:order val="1"/>
                <c:tx>
                  <c:v>Parcial</c:v>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extLst>
                      <c:ext uri="{02D57815-91ED-43cb-92C2-25804820EDAC}">
                        <c15:formulaRef>
                          <c15:sqref>'SDG Graphs'!$C$26:$C$30</c15:sqref>
                        </c15:formulaRef>
                      </c:ext>
                    </c:extLst>
                    <c:strCache>
                      <c:ptCount val="5"/>
                      <c:pt idx="0">
                        <c:v>People</c:v>
                      </c:pt>
                      <c:pt idx="1">
                        <c:v>Planet</c:v>
                      </c:pt>
                      <c:pt idx="2">
                        <c:v>Prosperity</c:v>
                      </c:pt>
                      <c:pt idx="3">
                        <c:v>Peace</c:v>
                      </c:pt>
                      <c:pt idx="4">
                        <c:v>Partnerships</c:v>
                      </c:pt>
                    </c:strCache>
                  </c:strRef>
                </c:cat>
                <c:val>
                  <c:numLit>
                    <c:formatCode>General</c:formatCode>
                    <c:ptCount val="5"/>
                    <c:pt idx="0">
                      <c:v>0.1</c:v>
                    </c:pt>
                    <c:pt idx="1">
                      <c:v>0.24242424242424243</c:v>
                    </c:pt>
                    <c:pt idx="2">
                      <c:v>0.31034482758620691</c:v>
                    </c:pt>
                    <c:pt idx="3">
                      <c:v>0.1111111111111111</c:v>
                    </c:pt>
                    <c:pt idx="4">
                      <c:v>0.21428571428571427</c:v>
                    </c:pt>
                  </c:numLit>
                </c:val>
                <c:extLst>
                  <c:ext xmlns:c16="http://schemas.microsoft.com/office/drawing/2014/chart" uri="{C3380CC4-5D6E-409C-BE32-E72D297353CC}">
                    <c16:uniqueId val="{00000000-9614-4B2F-8BD7-B82789D7A6CF}"/>
                  </c:ext>
                </c:extLst>
              </c15:ser>
            </c15:filteredRadarSeries>
          </c:ext>
        </c:extLst>
      </c:radarChart>
      <c:catAx>
        <c:axId val="231941704"/>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88275576"/>
        <c:crosses val="autoZero"/>
        <c:auto val="1"/>
        <c:lblAlgn val="ctr"/>
        <c:lblOffset val="100"/>
        <c:noMultiLvlLbl val="0"/>
      </c:catAx>
      <c:valAx>
        <c:axId val="188275576"/>
        <c:scaling>
          <c:orientation val="minMax"/>
          <c:max val="1"/>
        </c:scaling>
        <c:delete val="0"/>
        <c:axPos val="l"/>
        <c:majorGridlines>
          <c:spPr>
            <a:ln w="9525" cap="flat" cmpd="sng" algn="ctr">
              <a:solidFill>
                <a:schemeClr val="lt1">
                  <a:alpha val="2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1941704"/>
        <c:crosses val="autoZero"/>
        <c:crossBetween val="between"/>
        <c:majorUnit val="0.1"/>
        <c:min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Indicator Coverage by SDG Targets </a:t>
            </a:r>
            <a:r>
              <a:rPr lang="en-GB" baseline="0"/>
              <a: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'SDG Graphs'!$L$3</c:f>
              <c:strCache>
                <c:ptCount val="1"/>
                <c:pt idx="0">
                  <c:v>Covered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'SDG Graphs'!$C$4:$C$20</c:f>
              <c:strCache>
                <c:ptCount val="17"/>
                <c:pt idx="0">
                  <c:v>No Poverty</c:v>
                </c:pt>
                <c:pt idx="1">
                  <c:v>Zero Hunger</c:v>
                </c:pt>
                <c:pt idx="2">
                  <c:v>Good Health and Well-being</c:v>
                </c:pt>
                <c:pt idx="3">
                  <c:v>Quality Education</c:v>
                </c:pt>
                <c:pt idx="4">
                  <c:v>Gender Equality</c:v>
                </c:pt>
                <c:pt idx="5">
                  <c:v>Clean Water and Sanitation</c:v>
                </c:pt>
                <c:pt idx="6">
                  <c:v>Affordable and Clean Energy</c:v>
                </c:pt>
                <c:pt idx="7">
                  <c:v>Decent Work and Economic Development</c:v>
                </c:pt>
                <c:pt idx="8">
                  <c:v>Industry, Innovation, and Infrastructure</c:v>
                </c:pt>
                <c:pt idx="9">
                  <c:v>Reduced Inequalities</c:v>
                </c:pt>
                <c:pt idx="10">
                  <c:v>Sustainable Cities and Communities</c:v>
                </c:pt>
                <c:pt idx="11">
                  <c:v>Responsible Consumption and Production</c:v>
                </c:pt>
                <c:pt idx="12">
                  <c:v>Climate Action</c:v>
                </c:pt>
                <c:pt idx="13">
                  <c:v>Life below Water</c:v>
                </c:pt>
                <c:pt idx="14">
                  <c:v>Life on Land</c:v>
                </c:pt>
                <c:pt idx="15">
                  <c:v>Peace, Justice, and Strong Institutions</c:v>
                </c:pt>
                <c:pt idx="16">
                  <c:v>Partnerships for the Goals</c:v>
                </c:pt>
              </c:strCache>
            </c:strRef>
          </c:cat>
          <c:val>
            <c:numRef>
              <c:f>'SDG Graphs'!$M$4:$M$20</c:f>
              <c:numCache>
                <c:formatCode>0%</c:formatCode>
                <c:ptCount val="17"/>
                <c:pt idx="0">
                  <c:v>1</c:v>
                </c:pt>
                <c:pt idx="1">
                  <c:v>0.8</c:v>
                </c:pt>
                <c:pt idx="2">
                  <c:v>1</c:v>
                </c:pt>
                <c:pt idx="3">
                  <c:v>1</c:v>
                </c:pt>
                <c:pt idx="4">
                  <c:v>1</c:v>
                </c:pt>
                <c:pt idx="5">
                  <c:v>0.83333333333333337</c:v>
                </c:pt>
                <c:pt idx="6">
                  <c:v>1</c:v>
                </c:pt>
                <c:pt idx="7">
                  <c:v>1</c:v>
                </c:pt>
                <c:pt idx="8">
                  <c:v>1</c:v>
                </c:pt>
                <c:pt idx="9">
                  <c:v>1</c:v>
                </c:pt>
                <c:pt idx="10">
                  <c:v>1</c:v>
                </c:pt>
                <c:pt idx="11">
                  <c:v>0.5714285714285714</c:v>
                </c:pt>
                <c:pt idx="12">
                  <c:v>1</c:v>
                </c:pt>
                <c:pt idx="13">
                  <c:v>0.7142857142857143</c:v>
                </c:pt>
                <c:pt idx="14">
                  <c:v>0.66666666666666663</c:v>
                </c:pt>
                <c:pt idx="15">
                  <c:v>0.88888888888888884</c:v>
                </c:pt>
                <c:pt idx="16">
                  <c:v>0.8666666666666667</c:v>
                </c:pt>
              </c:numCache>
            </c:numRef>
          </c:val>
          <c:extLst>
            <c:ext xmlns:c16="http://schemas.microsoft.com/office/drawing/2014/chart" uri="{C3380CC4-5D6E-409C-BE32-E72D297353CC}">
              <c16:uniqueId val="{00000006-8B50-4C49-B465-0CB587ED02F7}"/>
            </c:ext>
          </c:extLst>
        </c:ser>
        <c:ser>
          <c:idx val="1"/>
          <c:order val="1"/>
          <c:tx>
            <c:strRef>
              <c:f>'SDG Graphs'!$N$3</c:f>
              <c:strCache>
                <c:ptCount val="1"/>
                <c:pt idx="0">
                  <c:v>Not Covered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'SDG Graphs'!$C$4:$C$20</c:f>
              <c:strCache>
                <c:ptCount val="17"/>
                <c:pt idx="0">
                  <c:v>No Poverty</c:v>
                </c:pt>
                <c:pt idx="1">
                  <c:v>Zero Hunger</c:v>
                </c:pt>
                <c:pt idx="2">
                  <c:v>Good Health and Well-being</c:v>
                </c:pt>
                <c:pt idx="3">
                  <c:v>Quality Education</c:v>
                </c:pt>
                <c:pt idx="4">
                  <c:v>Gender Equality</c:v>
                </c:pt>
                <c:pt idx="5">
                  <c:v>Clean Water and Sanitation</c:v>
                </c:pt>
                <c:pt idx="6">
                  <c:v>Affordable and Clean Energy</c:v>
                </c:pt>
                <c:pt idx="7">
                  <c:v>Decent Work and Economic Development</c:v>
                </c:pt>
                <c:pt idx="8">
                  <c:v>Industry, Innovation, and Infrastructure</c:v>
                </c:pt>
                <c:pt idx="9">
                  <c:v>Reduced Inequalities</c:v>
                </c:pt>
                <c:pt idx="10">
                  <c:v>Sustainable Cities and Communities</c:v>
                </c:pt>
                <c:pt idx="11">
                  <c:v>Responsible Consumption and Production</c:v>
                </c:pt>
                <c:pt idx="12">
                  <c:v>Climate Action</c:v>
                </c:pt>
                <c:pt idx="13">
                  <c:v>Life below Water</c:v>
                </c:pt>
                <c:pt idx="14">
                  <c:v>Life on Land</c:v>
                </c:pt>
                <c:pt idx="15">
                  <c:v>Peace, Justice, and Strong Institutions</c:v>
                </c:pt>
                <c:pt idx="16">
                  <c:v>Partnerships for the Goals</c:v>
                </c:pt>
              </c:strCache>
            </c:strRef>
          </c:cat>
          <c:val>
            <c:numRef>
              <c:f>'SDG Graphs'!$O$4:$O$20</c:f>
              <c:numCache>
                <c:formatCode>0%</c:formatCode>
                <c:ptCount val="17"/>
                <c:pt idx="0">
                  <c:v>0</c:v>
                </c:pt>
                <c:pt idx="1">
                  <c:v>0.2</c:v>
                </c:pt>
                <c:pt idx="2">
                  <c:v>0</c:v>
                </c:pt>
                <c:pt idx="3">
                  <c:v>0</c:v>
                </c:pt>
                <c:pt idx="4">
                  <c:v>0</c:v>
                </c:pt>
                <c:pt idx="5">
                  <c:v>0.16666666666666666</c:v>
                </c:pt>
                <c:pt idx="6">
                  <c:v>0</c:v>
                </c:pt>
                <c:pt idx="7">
                  <c:v>0</c:v>
                </c:pt>
                <c:pt idx="8">
                  <c:v>0</c:v>
                </c:pt>
                <c:pt idx="9">
                  <c:v>0</c:v>
                </c:pt>
                <c:pt idx="10">
                  <c:v>0</c:v>
                </c:pt>
                <c:pt idx="11">
                  <c:v>0.42857142857142855</c:v>
                </c:pt>
                <c:pt idx="12">
                  <c:v>0</c:v>
                </c:pt>
                <c:pt idx="13">
                  <c:v>0.2857142857142857</c:v>
                </c:pt>
                <c:pt idx="14">
                  <c:v>0.33333333333333331</c:v>
                </c:pt>
                <c:pt idx="15">
                  <c:v>0.1111111111111111</c:v>
                </c:pt>
                <c:pt idx="16">
                  <c:v>0.13333333333333333</c:v>
                </c:pt>
              </c:numCache>
            </c:numRef>
          </c:val>
          <c:extLst>
            <c:ext xmlns:c16="http://schemas.microsoft.com/office/drawing/2014/chart" uri="{C3380CC4-5D6E-409C-BE32-E72D297353CC}">
              <c16:uniqueId val="{00000007-8B50-4C49-B465-0CB587ED02F7}"/>
            </c:ext>
          </c:extLst>
        </c:ser>
        <c:dLbls>
          <c:showLegendKey val="0"/>
          <c:showVal val="0"/>
          <c:showCatName val="0"/>
          <c:showSerName val="0"/>
          <c:showPercent val="0"/>
          <c:showBubbleSize val="0"/>
        </c:dLbls>
        <c:gapWidth val="55"/>
        <c:overlap val="100"/>
        <c:axId val="232190376"/>
        <c:axId val="189564432"/>
      </c:barChart>
      <c:catAx>
        <c:axId val="232190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9564432"/>
        <c:crosses val="autoZero"/>
        <c:auto val="1"/>
        <c:lblAlgn val="ctr"/>
        <c:lblOffset val="100"/>
        <c:noMultiLvlLbl val="0"/>
      </c:catAx>
      <c:valAx>
        <c:axId val="189564432"/>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2190376"/>
        <c:crosses val="autoZero"/>
        <c:crossBetween val="between"/>
        <c:min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Indicator</a:t>
            </a:r>
            <a:r>
              <a:rPr lang="en-GB" baseline="0"/>
              <a:t> coverage by </a:t>
            </a:r>
            <a:r>
              <a:rPr lang="en-GB"/>
              <a:t>SDG Ps </a:t>
            </a:r>
            <a:r>
              <a:rPr lang="en-GB" baseline="0"/>
              <a:t>(%)</a:t>
            </a:r>
            <a:endParaRPr lang="en-GB"/>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stacked"/>
        <c:varyColors val="0"/>
        <c:ser>
          <c:idx val="0"/>
          <c:order val="0"/>
          <c:tx>
            <c:strRef>
              <c:f>'SDG Graphs'!$L$25</c:f>
              <c:strCache>
                <c:ptCount val="1"/>
                <c:pt idx="0">
                  <c:v>Covered</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'SDG Graphs'!$C$26:$C$30</c:f>
              <c:strCache>
                <c:ptCount val="5"/>
                <c:pt idx="0">
                  <c:v>People</c:v>
                </c:pt>
                <c:pt idx="1">
                  <c:v>Planet</c:v>
                </c:pt>
                <c:pt idx="2">
                  <c:v>Prosperity</c:v>
                </c:pt>
                <c:pt idx="3">
                  <c:v>Peace</c:v>
                </c:pt>
                <c:pt idx="4">
                  <c:v>Partnerships</c:v>
                </c:pt>
              </c:strCache>
            </c:strRef>
          </c:cat>
          <c:val>
            <c:numRef>
              <c:f>'SDG Graphs'!$M$26:$M$30</c:f>
              <c:numCache>
                <c:formatCode>0%</c:formatCode>
                <c:ptCount val="5"/>
                <c:pt idx="0">
                  <c:v>0.96666666666666667</c:v>
                </c:pt>
                <c:pt idx="1">
                  <c:v>0.71875</c:v>
                </c:pt>
                <c:pt idx="2">
                  <c:v>1</c:v>
                </c:pt>
                <c:pt idx="3">
                  <c:v>0.88888888888888884</c:v>
                </c:pt>
                <c:pt idx="4">
                  <c:v>0.8666666666666667</c:v>
                </c:pt>
              </c:numCache>
            </c:numRef>
          </c:val>
          <c:extLst>
            <c:ext xmlns:c16="http://schemas.microsoft.com/office/drawing/2014/chart" uri="{C3380CC4-5D6E-409C-BE32-E72D297353CC}">
              <c16:uniqueId val="{00000003-A475-49EB-84D8-752A535B89A7}"/>
            </c:ext>
          </c:extLst>
        </c:ser>
        <c:ser>
          <c:idx val="1"/>
          <c:order val="1"/>
          <c:tx>
            <c:strRef>
              <c:f>'SDG Graphs'!$N$25</c:f>
              <c:strCache>
                <c:ptCount val="1"/>
                <c:pt idx="0">
                  <c:v>Not Covered</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'SDG Graphs'!$C$26:$C$30</c:f>
              <c:strCache>
                <c:ptCount val="5"/>
                <c:pt idx="0">
                  <c:v>People</c:v>
                </c:pt>
                <c:pt idx="1">
                  <c:v>Planet</c:v>
                </c:pt>
                <c:pt idx="2">
                  <c:v>Prosperity</c:v>
                </c:pt>
                <c:pt idx="3">
                  <c:v>Peace</c:v>
                </c:pt>
                <c:pt idx="4">
                  <c:v>Partnerships</c:v>
                </c:pt>
              </c:strCache>
            </c:strRef>
          </c:cat>
          <c:val>
            <c:numRef>
              <c:f>'SDG Graphs'!$O$26:$O$30</c:f>
              <c:numCache>
                <c:formatCode>0%</c:formatCode>
                <c:ptCount val="5"/>
                <c:pt idx="0">
                  <c:v>3.3333333333333333E-2</c:v>
                </c:pt>
                <c:pt idx="1">
                  <c:v>0.28125</c:v>
                </c:pt>
                <c:pt idx="2">
                  <c:v>0</c:v>
                </c:pt>
                <c:pt idx="3">
                  <c:v>0.1111111111111111</c:v>
                </c:pt>
                <c:pt idx="4">
                  <c:v>0.13333333333333333</c:v>
                </c:pt>
              </c:numCache>
            </c:numRef>
          </c:val>
          <c:extLst>
            <c:ext xmlns:c16="http://schemas.microsoft.com/office/drawing/2014/chart" uri="{C3380CC4-5D6E-409C-BE32-E72D297353CC}">
              <c16:uniqueId val="{00000004-A475-49EB-84D8-752A535B89A7}"/>
            </c:ext>
          </c:extLst>
        </c:ser>
        <c:dLbls>
          <c:showLegendKey val="0"/>
          <c:showVal val="0"/>
          <c:showCatName val="0"/>
          <c:showSerName val="0"/>
          <c:showPercent val="0"/>
          <c:showBubbleSize val="0"/>
        </c:dLbls>
        <c:gapWidth val="55"/>
        <c:overlap val="100"/>
        <c:axId val="232140904"/>
        <c:axId val="187104840"/>
      </c:barChart>
      <c:catAx>
        <c:axId val="2321409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04840"/>
        <c:crosses val="autoZero"/>
        <c:auto val="1"/>
        <c:lblAlgn val="ctr"/>
        <c:lblOffset val="100"/>
        <c:noMultiLvlLbl val="0"/>
      </c:catAx>
      <c:valAx>
        <c:axId val="187104840"/>
        <c:scaling>
          <c:orientation val="minMax"/>
          <c:max val="1"/>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32140904"/>
        <c:crosses val="autoZero"/>
        <c:crossBetween val="between"/>
        <c:minorUnit val="0.1"/>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r>
              <a:rPr lang="en-GB"/>
              <a:t>Transversalización</a:t>
            </a:r>
            <a:r>
              <a:rPr lang="en-GB" baseline="0"/>
              <a:t> de Género </a:t>
            </a:r>
            <a:r>
              <a:rPr lang="en-GB"/>
              <a:t>(%)</a:t>
            </a:r>
          </a:p>
        </c:rich>
      </c:tx>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tx>
            <c:v>Total</c:v>
          </c:tx>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Lit>
              <c:ptCount val="17"/>
              <c:pt idx="0">
                <c:v>Fin de la Pobreza</c:v>
              </c:pt>
              <c:pt idx="1">
                <c:v>Hambre Cero</c:v>
              </c:pt>
              <c:pt idx="2">
                <c:v>Salud y Bienestar</c:v>
              </c:pt>
              <c:pt idx="3">
                <c:v>Educación de Calidad</c:v>
              </c:pt>
              <c:pt idx="4">
                <c:v>Igualdad de Género</c:v>
              </c:pt>
              <c:pt idx="5">
                <c:v>Agua Limpia y Saneamiento</c:v>
              </c:pt>
              <c:pt idx="6">
                <c:v>Energía Asequible y no Contaminante</c:v>
              </c:pt>
              <c:pt idx="7">
                <c:v>Trabajo Decente y Desarrollo Económico</c:v>
              </c:pt>
              <c:pt idx="8">
                <c:v>Industria, Innovación, e Infraestructura</c:v>
              </c:pt>
              <c:pt idx="9">
                <c:v>Reducción de las Desigualdades</c:v>
              </c:pt>
              <c:pt idx="10">
                <c:v>Ciudades y Comunidades Sostenibles</c:v>
              </c:pt>
              <c:pt idx="11">
                <c:v>Producción y Consumo Responsables</c:v>
              </c:pt>
              <c:pt idx="12">
                <c:v>Acción por el Clima</c:v>
              </c:pt>
              <c:pt idx="13">
                <c:v>Vida Submarina</c:v>
              </c:pt>
              <c:pt idx="14">
                <c:v>Vida de Ecosistemas Terrestres</c:v>
              </c:pt>
              <c:pt idx="15">
                <c:v>Paz, Justicia, e Instituciones Sólidas</c:v>
              </c:pt>
              <c:pt idx="16">
                <c:v>Alianzas para lograr los Objetivos</c:v>
              </c:pt>
            </c:strLit>
          </c:cat>
          <c:val>
            <c:numLit>
              <c:formatCode>General</c:formatCode>
              <c:ptCount val="17"/>
              <c:pt idx="0">
                <c:v>1</c:v>
              </c:pt>
              <c:pt idx="1">
                <c:v>0.5</c:v>
              </c:pt>
              <c:pt idx="2">
                <c:v>1</c:v>
              </c:pt>
              <c:pt idx="3">
                <c:v>0.6</c:v>
              </c:pt>
              <c:pt idx="4">
                <c:v>1</c:v>
              </c:pt>
              <c:pt idx="5">
                <c:v>0</c:v>
              </c:pt>
              <c:pt idx="6">
                <c:v>0</c:v>
              </c:pt>
              <c:pt idx="7">
                <c:v>1</c:v>
              </c:pt>
              <c:pt idx="8">
                <c:v>0</c:v>
              </c:pt>
              <c:pt idx="9">
                <c:v>1</c:v>
              </c:pt>
              <c:pt idx="10">
                <c:v>0</c:v>
              </c:pt>
              <c:pt idx="11">
                <c:v>0</c:v>
              </c:pt>
              <c:pt idx="12">
                <c:v>0</c:v>
              </c:pt>
              <c:pt idx="13">
                <c:v>0</c:v>
              </c:pt>
              <c:pt idx="14">
                <c:v>0</c:v>
              </c:pt>
              <c:pt idx="15">
                <c:v>1</c:v>
              </c:pt>
              <c:pt idx="16">
                <c:v>1</c:v>
              </c:pt>
            </c:numLit>
          </c:val>
          <c:extLst>
            <c:ext xmlns:c16="http://schemas.microsoft.com/office/drawing/2014/chart" uri="{C3380CC4-5D6E-409C-BE32-E72D297353CC}">
              <c16:uniqueId val="{00000000-C3B1-4024-ACF0-9158AD599EE3}"/>
            </c:ext>
          </c:extLst>
        </c:ser>
        <c:ser>
          <c:idx val="1"/>
          <c:order val="1"/>
          <c:tx>
            <c:v>Parcial</c:v>
          </c:tx>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val>
            <c:numLit>
              <c:formatCode>General</c:formatCode>
              <c:ptCount val="17"/>
              <c:pt idx="0">
                <c:v>0</c:v>
              </c:pt>
              <c:pt idx="1">
                <c:v>0</c:v>
              </c:pt>
              <c:pt idx="2">
                <c:v>0</c:v>
              </c:pt>
              <c:pt idx="3">
                <c:v>0.2</c:v>
              </c:pt>
              <c:pt idx="4">
                <c:v>0</c:v>
              </c:pt>
              <c:pt idx="5">
                <c:v>0</c:v>
              </c:pt>
              <c:pt idx="6">
                <c:v>0</c:v>
              </c:pt>
              <c:pt idx="7">
                <c:v>0</c:v>
              </c:pt>
              <c:pt idx="8">
                <c:v>0</c:v>
              </c:pt>
              <c:pt idx="9">
                <c:v>0</c:v>
              </c:pt>
              <c:pt idx="10">
                <c:v>0</c:v>
              </c:pt>
              <c:pt idx="11">
                <c:v>0</c:v>
              </c:pt>
              <c:pt idx="12">
                <c:v>0</c:v>
              </c:pt>
              <c:pt idx="13">
                <c:v>0</c:v>
              </c:pt>
              <c:pt idx="14">
                <c:v>0</c:v>
              </c:pt>
              <c:pt idx="15">
                <c:v>0</c:v>
              </c:pt>
              <c:pt idx="16">
                <c:v>0</c:v>
              </c:pt>
            </c:numLit>
          </c:val>
          <c:extLst>
            <c:ext xmlns:c16="http://schemas.microsoft.com/office/drawing/2014/chart" uri="{C3380CC4-5D6E-409C-BE32-E72D297353CC}">
              <c16:uniqueId val="{00000001-C3B1-4024-ACF0-9158AD599EE3}"/>
            </c:ext>
          </c:extLst>
        </c:ser>
        <c:dLbls>
          <c:showLegendKey val="0"/>
          <c:showVal val="0"/>
          <c:showCatName val="0"/>
          <c:showSerName val="0"/>
          <c:showPercent val="0"/>
          <c:showBubbleSize val="0"/>
        </c:dLbls>
        <c:axId val="232670288"/>
        <c:axId val="232670680"/>
        <c:extLst/>
      </c:radarChart>
      <c:catAx>
        <c:axId val="232670288"/>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2670680"/>
        <c:crosses val="autoZero"/>
        <c:auto val="1"/>
        <c:lblAlgn val="ctr"/>
        <c:lblOffset val="100"/>
        <c:noMultiLvlLbl val="0"/>
      </c:catAx>
      <c:valAx>
        <c:axId val="232670680"/>
        <c:scaling>
          <c:orientation val="minMax"/>
          <c:max val="1"/>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32670288"/>
        <c:crosses val="autoZero"/>
        <c:crossBetween val="between"/>
        <c:majorUnit val="0.1"/>
        <c:minorUnit val="0.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0</xdr:colOff>
      <xdr:row>36</xdr:row>
      <xdr:rowOff>4761</xdr:rowOff>
    </xdr:from>
    <xdr:to>
      <xdr:col>13</xdr:col>
      <xdr:colOff>71438</xdr:colOff>
      <xdr:row>60</xdr:row>
      <xdr:rowOff>66674</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131670</xdr:colOff>
      <xdr:row>36</xdr:row>
      <xdr:rowOff>0</xdr:rowOff>
    </xdr:from>
    <xdr:to>
      <xdr:col>27</xdr:col>
      <xdr:colOff>337016</xdr:colOff>
      <xdr:row>60</xdr:row>
      <xdr:rowOff>61913</xdr:rowOff>
    </xdr:to>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4761</xdr:colOff>
      <xdr:row>61</xdr:row>
      <xdr:rowOff>100012</xdr:rowOff>
    </xdr:from>
    <xdr:to>
      <xdr:col>13</xdr:col>
      <xdr:colOff>66676</xdr:colOff>
      <xdr:row>83</xdr:row>
      <xdr:rowOff>114300</xdr:rowOff>
    </xdr:to>
    <xdr:graphicFrame macro="">
      <xdr:nvGraphicFramePr>
        <xdr:cNvPr id="4" name="Chart 3">
          <a:extLst>
            <a:ext uri="{FF2B5EF4-FFF2-40B4-BE49-F238E27FC236}">
              <a16:creationId xmlns:a16="http://schemas.microsoft.com/office/drawing/2014/main" id="{00000000-0008-0000-0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103095</xdr:colOff>
      <xdr:row>61</xdr:row>
      <xdr:rowOff>104775</xdr:rowOff>
    </xdr:from>
    <xdr:to>
      <xdr:col>27</xdr:col>
      <xdr:colOff>298918</xdr:colOff>
      <xdr:row>83</xdr:row>
      <xdr:rowOff>119063</xdr:rowOff>
    </xdr:to>
    <xdr:graphicFrame macro="">
      <xdr:nvGraphicFramePr>
        <xdr:cNvPr id="5" name="Chart 4">
          <a:extLst>
            <a:ext uri="{FF2B5EF4-FFF2-40B4-BE49-F238E27FC236}">
              <a16:creationId xmlns:a16="http://schemas.microsoft.com/office/drawing/2014/main" id="{00000000-0008-0000-01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136713</xdr:colOff>
      <xdr:row>36</xdr:row>
      <xdr:rowOff>26334</xdr:rowOff>
    </xdr:from>
    <xdr:to>
      <xdr:col>40</xdr:col>
      <xdr:colOff>588589</xdr:colOff>
      <xdr:row>60</xdr:row>
      <xdr:rowOff>88247</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9:D20"/>
  <sheetViews>
    <sheetView topLeftCell="A2" workbookViewId="0">
      <selection activeCell="D9" sqref="D9"/>
    </sheetView>
  </sheetViews>
  <sheetFormatPr defaultRowHeight="15" x14ac:dyDescent="0.25"/>
  <cols>
    <col min="3" max="3" width="14.7109375" bestFit="1" customWidth="1"/>
  </cols>
  <sheetData>
    <row r="9" spans="3:4" x14ac:dyDescent="0.25">
      <c r="C9" t="s">
        <v>209</v>
      </c>
      <c r="D9" t="s">
        <v>210</v>
      </c>
    </row>
    <row r="10" spans="3:4" x14ac:dyDescent="0.25">
      <c r="C10" t="s">
        <v>211</v>
      </c>
      <c r="D10" t="s">
        <v>211</v>
      </c>
    </row>
    <row r="11" spans="3:4" x14ac:dyDescent="0.25">
      <c r="C11" s="19" t="s">
        <v>206</v>
      </c>
      <c r="D11" s="19" t="s">
        <v>206</v>
      </c>
    </row>
    <row r="12" spans="3:4" x14ac:dyDescent="0.25">
      <c r="C12" s="19" t="s">
        <v>207</v>
      </c>
      <c r="D12" s="19" t="s">
        <v>207</v>
      </c>
    </row>
    <row r="13" spans="3:4" x14ac:dyDescent="0.25">
      <c r="C13" s="19" t="s">
        <v>208</v>
      </c>
      <c r="D13" s="19" t="s">
        <v>208</v>
      </c>
    </row>
    <row r="14" spans="3:4" x14ac:dyDescent="0.25">
      <c r="C14" s="19" t="s">
        <v>213</v>
      </c>
      <c r="D14" s="19" t="s">
        <v>213</v>
      </c>
    </row>
    <row r="15" spans="3:4" x14ac:dyDescent="0.25">
      <c r="C15" s="19" t="s">
        <v>205</v>
      </c>
      <c r="D15" s="19" t="s">
        <v>205</v>
      </c>
    </row>
    <row r="16" spans="3:4" x14ac:dyDescent="0.25">
      <c r="C16" t="s">
        <v>212</v>
      </c>
      <c r="D16" t="s">
        <v>212</v>
      </c>
    </row>
    <row r="17" spans="3:4" x14ac:dyDescent="0.25">
      <c r="C17" s="19" t="s">
        <v>214</v>
      </c>
      <c r="D17" s="19" t="s">
        <v>214</v>
      </c>
    </row>
    <row r="18" spans="3:4" x14ac:dyDescent="0.25">
      <c r="C18" s="19" t="s">
        <v>215</v>
      </c>
      <c r="D18" s="19" t="s">
        <v>215</v>
      </c>
    </row>
    <row r="19" spans="3:4" x14ac:dyDescent="0.25">
      <c r="C19" s="19" t="s">
        <v>216</v>
      </c>
      <c r="D19" s="19" t="s">
        <v>216</v>
      </c>
    </row>
    <row r="20" spans="3:4" x14ac:dyDescent="0.25">
      <c r="C20" s="19" t="s">
        <v>694</v>
      </c>
      <c r="D20" s="19" t="s">
        <v>694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
  <sheetViews>
    <sheetView tabSelected="1" zoomScale="85" zoomScaleNormal="85" workbookViewId="0">
      <selection activeCell="F20" sqref="F20"/>
    </sheetView>
  </sheetViews>
  <sheetFormatPr defaultRowHeight="15" x14ac:dyDescent="0.25"/>
  <cols>
    <col min="2" max="2" width="5.85546875" bestFit="1" customWidth="1"/>
    <col min="3" max="3" width="40" customWidth="1"/>
    <col min="4" max="4" width="5.42578125" bestFit="1" customWidth="1"/>
    <col min="5" max="5" width="5.5703125" bestFit="1" customWidth="1"/>
    <col min="6" max="6" width="6.85546875" bestFit="1" customWidth="1"/>
    <col min="7" max="7" width="5.5703125" bestFit="1" customWidth="1"/>
    <col min="8" max="8" width="8.28515625" bestFit="1" customWidth="1"/>
    <col min="9" max="9" width="5.5703125" bestFit="1" customWidth="1"/>
    <col min="10" max="10" width="13.42578125" style="19" customWidth="1"/>
    <col min="11" max="11" width="5.5703125" style="19" customWidth="1"/>
    <col min="12" max="12" width="8.42578125" bestFit="1" customWidth="1"/>
    <col min="13" max="13" width="5.5703125" bestFit="1" customWidth="1"/>
    <col min="14" max="14" width="12.140625" bestFit="1" customWidth="1"/>
    <col min="15" max="15" width="5.5703125" bestFit="1" customWidth="1"/>
    <col min="16" max="16" width="5.42578125" bestFit="1" customWidth="1"/>
    <col min="17" max="17" width="5.5703125" bestFit="1" customWidth="1"/>
    <col min="18" max="18" width="6.85546875" bestFit="1" customWidth="1"/>
    <col min="19" max="19" width="5.5703125" bestFit="1" customWidth="1"/>
    <col min="20" max="20" width="8.28515625" bestFit="1" customWidth="1"/>
    <col min="21" max="21" width="7.7109375" bestFit="1" customWidth="1"/>
    <col min="22" max="22" width="12.85546875" style="19" customWidth="1"/>
    <col min="23" max="23" width="7.7109375" style="19" bestFit="1" customWidth="1"/>
  </cols>
  <sheetData>
    <row r="1" spans="1:24" ht="15.75" thickBot="1" x14ac:dyDescent="0.3">
      <c r="A1" s="103"/>
      <c r="B1" s="103"/>
      <c r="C1" s="103"/>
      <c r="D1" s="103"/>
      <c r="E1" s="103"/>
      <c r="F1" s="103"/>
      <c r="G1" s="103"/>
      <c r="H1" s="103"/>
      <c r="I1" s="103"/>
      <c r="J1" s="103"/>
      <c r="K1" s="103"/>
      <c r="L1" s="103"/>
      <c r="M1" s="103"/>
      <c r="N1" s="103"/>
      <c r="O1" s="103"/>
      <c r="P1" s="103"/>
      <c r="Q1" s="103"/>
      <c r="R1" s="103"/>
      <c r="S1" s="103"/>
      <c r="T1" s="103"/>
      <c r="U1" s="103"/>
      <c r="V1" s="103"/>
      <c r="W1" s="103"/>
      <c r="X1" s="103"/>
    </row>
    <row r="2" spans="1:24" ht="15.75" thickBot="1" x14ac:dyDescent="0.3">
      <c r="A2" s="103"/>
      <c r="B2" s="103"/>
      <c r="C2" s="103"/>
      <c r="D2" s="215" t="str">
        <f>'developer sheet'!D11</f>
        <v>Alignment</v>
      </c>
      <c r="E2" s="216"/>
      <c r="F2" s="216"/>
      <c r="G2" s="216"/>
      <c r="H2" s="216"/>
      <c r="I2" s="216"/>
      <c r="J2" s="216"/>
      <c r="K2" s="217"/>
      <c r="L2" s="213" t="str">
        <f>'developer sheet'!D12</f>
        <v>Indicators</v>
      </c>
      <c r="M2" s="214"/>
      <c r="N2" s="214"/>
      <c r="O2" s="214"/>
      <c r="P2" s="210" t="str">
        <f>'developer sheet'!D13</f>
        <v>Gender inclusion</v>
      </c>
      <c r="Q2" s="211"/>
      <c r="R2" s="211"/>
      <c r="S2" s="211"/>
      <c r="T2" s="211"/>
      <c r="U2" s="211"/>
      <c r="V2" s="211"/>
      <c r="W2" s="212"/>
      <c r="X2" s="103"/>
    </row>
    <row r="3" spans="1:24" ht="15.75" thickBot="1" x14ac:dyDescent="0.3">
      <c r="A3" s="103"/>
      <c r="B3" s="103"/>
      <c r="C3" s="103"/>
      <c r="D3" s="192" t="str">
        <f>'developer sheet'!D17</f>
        <v>Total</v>
      </c>
      <c r="E3" s="192" t="s">
        <v>217</v>
      </c>
      <c r="F3" s="192" t="str">
        <f>'developer sheet'!D18</f>
        <v>Partial</v>
      </c>
      <c r="G3" s="192" t="s">
        <v>217</v>
      </c>
      <c r="H3" s="192" t="str">
        <f>'developer sheet'!D10</f>
        <v>none</v>
      </c>
      <c r="I3" s="192" t="s">
        <v>217</v>
      </c>
      <c r="J3" s="192" t="str">
        <f>D3&amp;"+"&amp;F3</f>
        <v>Total+Partial</v>
      </c>
      <c r="K3" s="192" t="s">
        <v>217</v>
      </c>
      <c r="L3" s="173" t="str">
        <f>'developer sheet'!D19</f>
        <v>Covered</v>
      </c>
      <c r="M3" s="193" t="s">
        <v>217</v>
      </c>
      <c r="N3" s="193" t="str">
        <f>'developer sheet'!D20</f>
        <v>Not Covered</v>
      </c>
      <c r="O3" s="193" t="s">
        <v>217</v>
      </c>
      <c r="P3" s="194" t="str">
        <f>'developer sheet'!D17</f>
        <v>Total</v>
      </c>
      <c r="Q3" s="194" t="s">
        <v>217</v>
      </c>
      <c r="R3" s="194" t="str">
        <f>'developer sheet'!D18</f>
        <v>Partial</v>
      </c>
      <c r="S3" s="194" t="s">
        <v>217</v>
      </c>
      <c r="T3" s="194" t="str">
        <f>'developer sheet'!D10</f>
        <v>none</v>
      </c>
      <c r="U3" s="194" t="str">
        <f>I3</f>
        <v>%</v>
      </c>
      <c r="V3" s="194" t="str">
        <f>J3</f>
        <v>Total+Partial</v>
      </c>
      <c r="W3" s="194" t="str">
        <f>K3</f>
        <v>%</v>
      </c>
      <c r="X3" s="103"/>
    </row>
    <row r="4" spans="1:24" ht="15.75" thickBot="1" x14ac:dyDescent="0.3">
      <c r="A4" s="103"/>
      <c r="B4" s="134">
        <f>'Long Term Vision'!A156</f>
        <v>1</v>
      </c>
      <c r="C4" s="135" t="str">
        <f>'Long Term Vision'!B156</f>
        <v>No Poverty</v>
      </c>
      <c r="D4" s="195">
        <f>COUNTIF('Alignment Overview'!$AN$2:$AN$6,"T")</f>
        <v>1</v>
      </c>
      <c r="E4" s="196">
        <f>D4/($H4+$F4+$D4)</f>
        <v>0.25</v>
      </c>
      <c r="F4" s="195">
        <f>COUNTIF('Alignment Overview'!$AN$2:$AN$6,"P")</f>
        <v>3</v>
      </c>
      <c r="G4" s="196">
        <f>F4/($H4+$F4+$D4)</f>
        <v>0.75</v>
      </c>
      <c r="H4" s="195">
        <f>COUNTIF('Alignment Overview'!$AN$2:$AN$6,'developer sheet'!$D$10)</f>
        <v>0</v>
      </c>
      <c r="I4" s="196">
        <f t="shared" ref="I4:I21" si="0">H4/($H4+$F4+$D4)</f>
        <v>0</v>
      </c>
      <c r="J4" s="203">
        <f>D4+F4</f>
        <v>4</v>
      </c>
      <c r="K4" s="196">
        <f>J4/($H4+$F4+$D4)</f>
        <v>1</v>
      </c>
      <c r="L4" s="174">
        <f>SUM('Indicators Overview'!AJ$2:AJ$6)</f>
        <v>4</v>
      </c>
      <c r="M4" s="197">
        <f>L4/($L4+$N4)</f>
        <v>1</v>
      </c>
      <c r="N4" s="174">
        <f>SUM('Indicators Overview'!AK$2:AK$6)</f>
        <v>0</v>
      </c>
      <c r="O4" s="197">
        <f>N4/($L4+$N4)</f>
        <v>0</v>
      </c>
      <c r="P4" s="198">
        <f>COUNTIF('Gen_Incl Overview'!$AP$2:$AP$6,"T")</f>
        <v>0</v>
      </c>
      <c r="Q4" s="199">
        <f>IF(($P4+$R4+$T4)=0,"N/A",P4/($P4+$R4+$T4))</f>
        <v>0</v>
      </c>
      <c r="R4" s="198">
        <f>COUNTIF('Gen_Incl Overview'!$AP$2:$AP$6,"P")</f>
        <v>1</v>
      </c>
      <c r="S4" s="199">
        <f>IF(($P4+$R4+$T4)=0,"N/A",R4/($P4+$R4+$T4))</f>
        <v>0.5</v>
      </c>
      <c r="T4" s="198">
        <f>COUNTIF('Gen_Incl Overview'!$AP$2:$AP$6,'developer sheet'!$D$10)</f>
        <v>1</v>
      </c>
      <c r="U4" s="199">
        <f>IF(($P4+$R4+$T4)=0,"N/A",T4/($P4+$R4+$T4))</f>
        <v>0.5</v>
      </c>
      <c r="V4" s="204">
        <f>P4+R4</f>
        <v>1</v>
      </c>
      <c r="W4" s="199">
        <f>IF(ISERROR(V4/($T4+$R4+$P4)),"N/A",V4/($T4+$R4+$P4))</f>
        <v>0.5</v>
      </c>
      <c r="X4" s="103"/>
    </row>
    <row r="5" spans="1:24" ht="15.75" thickBot="1" x14ac:dyDescent="0.3">
      <c r="A5" s="103"/>
      <c r="B5" s="136">
        <f>'Long Term Vision'!A157</f>
        <v>2</v>
      </c>
      <c r="C5" s="137" t="str">
        <f>'Long Term Vision'!B157</f>
        <v>Zero Hunger</v>
      </c>
      <c r="D5" s="195">
        <f>COUNTIF('Alignment Overview'!$AN$7:$AN$11,"T")</f>
        <v>2</v>
      </c>
      <c r="E5" s="196">
        <f t="shared" ref="E5:G20" si="1">D5/($H5+$F5+$D5)</f>
        <v>0.4</v>
      </c>
      <c r="F5" s="195">
        <f>COUNTIF('Alignment Overview'!$AN$7:$AN$11,"P")</f>
        <v>2</v>
      </c>
      <c r="G5" s="196">
        <f t="shared" si="1"/>
        <v>0.4</v>
      </c>
      <c r="H5" s="195">
        <f>COUNTIF('Alignment Overview'!$AN$7:$AN$11,'developer sheet'!$D$10)</f>
        <v>1</v>
      </c>
      <c r="I5" s="196">
        <f t="shared" si="0"/>
        <v>0.2</v>
      </c>
      <c r="J5" s="203">
        <f t="shared" ref="J5:J21" si="2">D5+F5</f>
        <v>4</v>
      </c>
      <c r="K5" s="196">
        <f t="shared" ref="K5:K21" si="3">J5/($H5+$F5+$D5)</f>
        <v>0.8</v>
      </c>
      <c r="L5" s="174">
        <f>SUM('Indicators Overview'!AJ$7:AJ$11)</f>
        <v>4</v>
      </c>
      <c r="M5" s="197">
        <f t="shared" ref="M5:M21" si="4">L5/($L5+$N5)</f>
        <v>0.8</v>
      </c>
      <c r="N5" s="174">
        <f>SUM('Indicators Overview'!AK$7:AK$11)</f>
        <v>1</v>
      </c>
      <c r="O5" s="197">
        <f t="shared" ref="O5:O21" si="5">N5/($L5+$N5)</f>
        <v>0.2</v>
      </c>
      <c r="P5" s="198">
        <f>COUNTIF('Gen_Incl Overview'!$AP$7:$AP$11,"T")</f>
        <v>0</v>
      </c>
      <c r="Q5" s="199">
        <f t="shared" ref="Q5:Q21" si="6">IF(($P5+$R5+$T5)=0,"N/A",P5/($P5+$R5+$T5))</f>
        <v>0</v>
      </c>
      <c r="R5" s="198">
        <f>COUNTIF('Gen_Incl Overview'!$AP$7:$AP$11,"P")</f>
        <v>0</v>
      </c>
      <c r="S5" s="199">
        <f t="shared" ref="S5:S21" si="7">IF(($P5+$R5+$T5)=0,"N/A",R5/($P5+$R5+$T5))</f>
        <v>0</v>
      </c>
      <c r="T5" s="198">
        <f>COUNTIF('Gen_Incl Overview'!$AP$7:$AP$11,'developer sheet'!$D$10)</f>
        <v>2</v>
      </c>
      <c r="U5" s="199">
        <f t="shared" ref="U5:U21" si="8">IF(($P5+$R5+$T5)=0,"N/A",T5/($P5+$R5+$T5))</f>
        <v>1</v>
      </c>
      <c r="V5" s="204">
        <f t="shared" ref="V5:V21" si="9">P5+R5</f>
        <v>0</v>
      </c>
      <c r="W5" s="199">
        <f t="shared" ref="W5:W21" si="10">IF(ISERROR(V5/($T5+$R5+$P5)),"N/A",V5/($T5+$R5+$P5))</f>
        <v>0</v>
      </c>
      <c r="X5" s="103"/>
    </row>
    <row r="6" spans="1:24" ht="15.75" thickBot="1" x14ac:dyDescent="0.3">
      <c r="A6" s="103"/>
      <c r="B6" s="138">
        <f>'Long Term Vision'!A158</f>
        <v>3</v>
      </c>
      <c r="C6" s="139" t="str">
        <f>'Long Term Vision'!B158</f>
        <v>Good Health and Well-being</v>
      </c>
      <c r="D6" s="195">
        <f>COUNTIF('Alignment Overview'!$AN$12:$AN$20,"T")</f>
        <v>3</v>
      </c>
      <c r="E6" s="196">
        <f t="shared" si="1"/>
        <v>0.33333333333333331</v>
      </c>
      <c r="F6" s="195">
        <f>COUNTIF('Alignment Overview'!$AN$12:$AN$20,"P")</f>
        <v>6</v>
      </c>
      <c r="G6" s="196">
        <f t="shared" si="1"/>
        <v>0.66666666666666663</v>
      </c>
      <c r="H6" s="195">
        <f>COUNTIF('Alignment Overview'!$AN$12:$AN$20,'developer sheet'!$D$10)</f>
        <v>0</v>
      </c>
      <c r="I6" s="196">
        <f t="shared" si="0"/>
        <v>0</v>
      </c>
      <c r="J6" s="203">
        <f t="shared" si="2"/>
        <v>9</v>
      </c>
      <c r="K6" s="196">
        <f t="shared" si="3"/>
        <v>1</v>
      </c>
      <c r="L6" s="174">
        <f>SUM('Indicators Overview'!AJ$12:AJ$20)</f>
        <v>9</v>
      </c>
      <c r="M6" s="197">
        <f t="shared" si="4"/>
        <v>1</v>
      </c>
      <c r="N6" s="174">
        <f>SUM('Indicators Overview'!AK$12:AK$20)</f>
        <v>0</v>
      </c>
      <c r="O6" s="197">
        <f t="shared" si="5"/>
        <v>0</v>
      </c>
      <c r="P6" s="198">
        <f>COUNTIF('Gen_Incl Overview'!$AP$12:$AP$20,"T")</f>
        <v>0</v>
      </c>
      <c r="Q6" s="199">
        <f t="shared" si="6"/>
        <v>0</v>
      </c>
      <c r="R6" s="198">
        <f>COUNTIF('Gen_Incl Overview'!$AP$12:$AP$20,"P")</f>
        <v>0</v>
      </c>
      <c r="S6" s="199">
        <f t="shared" si="7"/>
        <v>0</v>
      </c>
      <c r="T6" s="198">
        <f>COUNTIF('Gen_Incl Overview'!$AP$12:$AP$20,'developer sheet'!$D$10)</f>
        <v>2</v>
      </c>
      <c r="U6" s="199">
        <f t="shared" si="8"/>
        <v>1</v>
      </c>
      <c r="V6" s="204">
        <f t="shared" si="9"/>
        <v>0</v>
      </c>
      <c r="W6" s="199">
        <f t="shared" si="10"/>
        <v>0</v>
      </c>
      <c r="X6" s="103"/>
    </row>
    <row r="7" spans="1:24" ht="15.75" thickBot="1" x14ac:dyDescent="0.3">
      <c r="A7" s="103"/>
      <c r="B7" s="140">
        <f>'Long Term Vision'!A159</f>
        <v>4</v>
      </c>
      <c r="C7" s="141" t="str">
        <f>'Long Term Vision'!B159</f>
        <v>Quality Education</v>
      </c>
      <c r="D7" s="195">
        <f>COUNTIF('Alignment Overview'!$AN$21:$AN$27,"T")</f>
        <v>1</v>
      </c>
      <c r="E7" s="196">
        <f t="shared" si="1"/>
        <v>0.14285714285714285</v>
      </c>
      <c r="F7" s="195">
        <f>COUNTIF('Alignment Overview'!$AN$21:$AN$27,"P")</f>
        <v>6</v>
      </c>
      <c r="G7" s="196">
        <f t="shared" si="1"/>
        <v>0.8571428571428571</v>
      </c>
      <c r="H7" s="195">
        <f>COUNTIF('Alignment Overview'!$AN$21:$AN$27,'developer sheet'!$D$10)</f>
        <v>0</v>
      </c>
      <c r="I7" s="196">
        <f t="shared" si="0"/>
        <v>0</v>
      </c>
      <c r="J7" s="203">
        <f t="shared" si="2"/>
        <v>7</v>
      </c>
      <c r="K7" s="196">
        <f t="shared" si="3"/>
        <v>1</v>
      </c>
      <c r="L7" s="174">
        <f>SUM('Indicators Overview'!AJ$21:AJ$27)</f>
        <v>7</v>
      </c>
      <c r="M7" s="197">
        <f t="shared" si="4"/>
        <v>1</v>
      </c>
      <c r="N7" s="174">
        <f>SUM('Indicators Overview'!AK$21:AK$27)</f>
        <v>0</v>
      </c>
      <c r="O7" s="197">
        <f t="shared" si="5"/>
        <v>0</v>
      </c>
      <c r="P7" s="198">
        <f>COUNTIF('Gen_Incl Overview'!$AP$21:$AP$27,"T")</f>
        <v>0</v>
      </c>
      <c r="Q7" s="199">
        <f t="shared" si="6"/>
        <v>0</v>
      </c>
      <c r="R7" s="198">
        <f>COUNTIF('Gen_Incl Overview'!$AP$21:$AP$27,"P")</f>
        <v>2</v>
      </c>
      <c r="S7" s="199">
        <f t="shared" si="7"/>
        <v>0.4</v>
      </c>
      <c r="T7" s="198">
        <f>COUNTIF('Gen_Incl Overview'!$AP$21:$AP$27,'developer sheet'!$D$10)</f>
        <v>3</v>
      </c>
      <c r="U7" s="199">
        <f t="shared" si="8"/>
        <v>0.6</v>
      </c>
      <c r="V7" s="204">
        <f t="shared" si="9"/>
        <v>2</v>
      </c>
      <c r="W7" s="199">
        <f t="shared" si="10"/>
        <v>0.4</v>
      </c>
      <c r="X7" s="103"/>
    </row>
    <row r="8" spans="1:24" ht="15.75" thickBot="1" x14ac:dyDescent="0.3">
      <c r="A8" s="103"/>
      <c r="B8" s="142">
        <f>'Long Term Vision'!A160</f>
        <v>5</v>
      </c>
      <c r="C8" s="143" t="str">
        <f>'Long Term Vision'!B160</f>
        <v>Gender Equality</v>
      </c>
      <c r="D8" s="195">
        <f>COUNTIF('Alignment Overview'!$AN$28:$AN$33,"T")</f>
        <v>0</v>
      </c>
      <c r="E8" s="196">
        <f t="shared" si="1"/>
        <v>0</v>
      </c>
      <c r="F8" s="195">
        <f>COUNTIF('Alignment Overview'!$AN$28:$AN$33,"P")</f>
        <v>5</v>
      </c>
      <c r="G8" s="196">
        <f t="shared" si="1"/>
        <v>1</v>
      </c>
      <c r="H8" s="195">
        <f>COUNTIF('Alignment Overview'!$AN$28:$AN$33,'developer sheet'!$D$10)</f>
        <v>0</v>
      </c>
      <c r="I8" s="196">
        <f t="shared" si="0"/>
        <v>0</v>
      </c>
      <c r="J8" s="203">
        <f t="shared" si="2"/>
        <v>5</v>
      </c>
      <c r="K8" s="196">
        <f t="shared" si="3"/>
        <v>1</v>
      </c>
      <c r="L8" s="174">
        <f>SUM('Indicators Overview'!AJ$28:AJ$33)</f>
        <v>5</v>
      </c>
      <c r="M8" s="197">
        <f t="shared" si="4"/>
        <v>1</v>
      </c>
      <c r="N8" s="174">
        <f>SUM('Indicators Overview'!AK$28:AK$33)</f>
        <v>0</v>
      </c>
      <c r="O8" s="197">
        <f t="shared" si="5"/>
        <v>0</v>
      </c>
      <c r="P8" s="198">
        <f>COUNTIF('Gen_Incl Overview'!$AP$28:$AP$33,"T")</f>
        <v>0</v>
      </c>
      <c r="Q8" s="199">
        <f t="shared" si="6"/>
        <v>0</v>
      </c>
      <c r="R8" s="198">
        <f>COUNTIF('Gen_Incl Overview'!$AP$28:$AP$33,"P")</f>
        <v>3</v>
      </c>
      <c r="S8" s="199">
        <f t="shared" si="7"/>
        <v>0.6</v>
      </c>
      <c r="T8" s="198">
        <f>COUNTIF('Gen_Incl Overview'!$AP$28:$AP$33,'developer sheet'!$D$10)</f>
        <v>2</v>
      </c>
      <c r="U8" s="199">
        <f t="shared" si="8"/>
        <v>0.4</v>
      </c>
      <c r="V8" s="204">
        <f t="shared" si="9"/>
        <v>3</v>
      </c>
      <c r="W8" s="199">
        <f t="shared" si="10"/>
        <v>0.6</v>
      </c>
      <c r="X8" s="103"/>
    </row>
    <row r="9" spans="1:24" ht="15.75" thickBot="1" x14ac:dyDescent="0.3">
      <c r="A9" s="103"/>
      <c r="B9" s="144">
        <f>'Long Term Vision'!A161</f>
        <v>6</v>
      </c>
      <c r="C9" s="145" t="str">
        <f>'Long Term Vision'!B161</f>
        <v>Clean Water and Sanitation</v>
      </c>
      <c r="D9" s="195">
        <f>COUNTIF('Alignment Overview'!$AN$34:$AN$39,"T")</f>
        <v>1</v>
      </c>
      <c r="E9" s="196">
        <f t="shared" si="1"/>
        <v>0.16666666666666666</v>
      </c>
      <c r="F9" s="195">
        <f>COUNTIF('Alignment Overview'!$AN$34:$AN$39,"P")</f>
        <v>4</v>
      </c>
      <c r="G9" s="196">
        <f t="shared" si="1"/>
        <v>0.66666666666666663</v>
      </c>
      <c r="H9" s="195">
        <f>COUNTIF('Alignment Overview'!$AN$34:$AN$39,'developer sheet'!$D$10)</f>
        <v>1</v>
      </c>
      <c r="I9" s="196">
        <f t="shared" si="0"/>
        <v>0.16666666666666666</v>
      </c>
      <c r="J9" s="203">
        <f t="shared" si="2"/>
        <v>5</v>
      </c>
      <c r="K9" s="196">
        <f t="shared" si="3"/>
        <v>0.83333333333333337</v>
      </c>
      <c r="L9" s="174">
        <f>SUM('Indicators Overview'!AJ$34:AJ$39)</f>
        <v>5</v>
      </c>
      <c r="M9" s="197">
        <f t="shared" si="4"/>
        <v>0.83333333333333337</v>
      </c>
      <c r="N9" s="174">
        <f>SUM('Indicators Overview'!AK$34:AK$39)</f>
        <v>1</v>
      </c>
      <c r="O9" s="197">
        <f t="shared" si="5"/>
        <v>0.16666666666666666</v>
      </c>
      <c r="P9" s="198">
        <f>COUNTIF('Gen_Incl Overview'!$AP$34:$AP$39,"T")</f>
        <v>0</v>
      </c>
      <c r="Q9" s="199">
        <f t="shared" si="6"/>
        <v>0</v>
      </c>
      <c r="R9" s="198">
        <f>COUNTIF('Gen_Incl Overview'!$AP$34:$AP$39,"P")</f>
        <v>0</v>
      </c>
      <c r="S9" s="199">
        <f t="shared" si="7"/>
        <v>0</v>
      </c>
      <c r="T9" s="198">
        <f>COUNTIF('Gen_Incl Overview'!$AP$34:$AP$39,'developer sheet'!$D$10)</f>
        <v>1</v>
      </c>
      <c r="U9" s="199">
        <f t="shared" si="8"/>
        <v>1</v>
      </c>
      <c r="V9" s="204">
        <f t="shared" si="9"/>
        <v>0</v>
      </c>
      <c r="W9" s="199">
        <f t="shared" si="10"/>
        <v>0</v>
      </c>
      <c r="X9" s="103"/>
    </row>
    <row r="10" spans="1:24" ht="15.75" thickBot="1" x14ac:dyDescent="0.3">
      <c r="A10" s="103"/>
      <c r="B10" s="146">
        <f>'Long Term Vision'!A162</f>
        <v>7</v>
      </c>
      <c r="C10" s="147" t="str">
        <f>'Long Term Vision'!B162</f>
        <v>Affordable and Clean Energy</v>
      </c>
      <c r="D10" s="195">
        <f>COUNTIF('Alignment Overview'!$AN$40:$AN$42,"T")</f>
        <v>2</v>
      </c>
      <c r="E10" s="196">
        <f t="shared" si="1"/>
        <v>0.66666666666666663</v>
      </c>
      <c r="F10" s="195">
        <f>COUNTIF('Alignment Overview'!$AN$40:$AN$42,"P")</f>
        <v>1</v>
      </c>
      <c r="G10" s="196">
        <f t="shared" si="1"/>
        <v>0.33333333333333331</v>
      </c>
      <c r="H10" s="195">
        <f>COUNTIF('Alignment Overview'!$AN$40:$AN$42,'developer sheet'!$D$10)</f>
        <v>0</v>
      </c>
      <c r="I10" s="196">
        <f t="shared" si="0"/>
        <v>0</v>
      </c>
      <c r="J10" s="203">
        <f t="shared" si="2"/>
        <v>3</v>
      </c>
      <c r="K10" s="196">
        <f t="shared" si="3"/>
        <v>1</v>
      </c>
      <c r="L10" s="174">
        <f>SUM('Indicators Overview'!AJ$40:AJ$42)</f>
        <v>3</v>
      </c>
      <c r="M10" s="197">
        <f t="shared" si="4"/>
        <v>1</v>
      </c>
      <c r="N10" s="174">
        <f>SUM('Indicators Overview'!AK$40:AK$42)</f>
        <v>0</v>
      </c>
      <c r="O10" s="197">
        <f t="shared" si="5"/>
        <v>0</v>
      </c>
      <c r="P10" s="198">
        <f>COUNTIF('Gen_Incl Overview'!$AP$40:$AP$42,"T")</f>
        <v>0</v>
      </c>
      <c r="Q10" s="199" t="str">
        <f t="shared" si="6"/>
        <v>N/A</v>
      </c>
      <c r="R10" s="198">
        <f>COUNTIF('Gen_Incl Overview'!$AP$40:$AP$42,"P")</f>
        <v>0</v>
      </c>
      <c r="S10" s="199" t="str">
        <f t="shared" si="7"/>
        <v>N/A</v>
      </c>
      <c r="T10" s="198">
        <f>COUNTIF('Gen_Incl Overview'!$AP$40:$AP$42,'developer sheet'!$D$10)</f>
        <v>0</v>
      </c>
      <c r="U10" s="199" t="str">
        <f t="shared" si="8"/>
        <v>N/A</v>
      </c>
      <c r="V10" s="204">
        <f t="shared" si="9"/>
        <v>0</v>
      </c>
      <c r="W10" s="199" t="str">
        <f t="shared" si="10"/>
        <v>N/A</v>
      </c>
      <c r="X10" s="103"/>
    </row>
    <row r="11" spans="1:24" ht="15.75" thickBot="1" x14ac:dyDescent="0.3">
      <c r="A11" s="103"/>
      <c r="B11" s="148">
        <f>'Long Term Vision'!A163</f>
        <v>8</v>
      </c>
      <c r="C11" s="149" t="str">
        <f>'Long Term Vision'!B163</f>
        <v>Decent Work and Economic Development</v>
      </c>
      <c r="D11" s="195">
        <f>COUNTIF('Alignment Overview'!$AN$43:$AN$52,"T")</f>
        <v>4</v>
      </c>
      <c r="E11" s="196">
        <f t="shared" si="1"/>
        <v>0.5</v>
      </c>
      <c r="F11" s="195">
        <f>COUNTIF('Alignment Overview'!$AN$43:$AN$52,"P")</f>
        <v>4</v>
      </c>
      <c r="G11" s="196">
        <f t="shared" si="1"/>
        <v>0.5</v>
      </c>
      <c r="H11" s="195">
        <f>COUNTIF('Alignment Overview'!$AN$43:$AN$52,'developer sheet'!$D$10)</f>
        <v>0</v>
      </c>
      <c r="I11" s="196">
        <f t="shared" si="0"/>
        <v>0</v>
      </c>
      <c r="J11" s="203">
        <f t="shared" si="2"/>
        <v>8</v>
      </c>
      <c r="K11" s="196">
        <f t="shared" si="3"/>
        <v>1</v>
      </c>
      <c r="L11" s="174">
        <f>SUM('Indicators Overview'!AJ$43:AJ$52)</f>
        <v>8</v>
      </c>
      <c r="M11" s="197">
        <f t="shared" si="4"/>
        <v>1</v>
      </c>
      <c r="N11" s="174">
        <f>SUM('Indicators Overview'!AK$43:AK$52)</f>
        <v>0</v>
      </c>
      <c r="O11" s="197">
        <f t="shared" si="5"/>
        <v>0</v>
      </c>
      <c r="P11" s="198">
        <f>COUNTIF('Gen_Incl Overview'!$AP$43:$AP$52,"T")</f>
        <v>0</v>
      </c>
      <c r="Q11" s="199">
        <f t="shared" si="6"/>
        <v>0</v>
      </c>
      <c r="R11" s="198">
        <f>COUNTIF('Gen_Incl Overview'!$AP$43:$AP$52,"P")</f>
        <v>1</v>
      </c>
      <c r="S11" s="199">
        <f t="shared" si="7"/>
        <v>0.5</v>
      </c>
      <c r="T11" s="198">
        <f>COUNTIF('Gen_Incl Overview'!$AP$43:$AP$52,'developer sheet'!$D$10)</f>
        <v>1</v>
      </c>
      <c r="U11" s="199">
        <f t="shared" si="8"/>
        <v>0.5</v>
      </c>
      <c r="V11" s="204">
        <f t="shared" si="9"/>
        <v>1</v>
      </c>
      <c r="W11" s="199">
        <f t="shared" si="10"/>
        <v>0.5</v>
      </c>
      <c r="X11" s="103"/>
    </row>
    <row r="12" spans="1:24" ht="15.75" thickBot="1" x14ac:dyDescent="0.3">
      <c r="A12" s="103"/>
      <c r="B12" s="150">
        <f>'Long Term Vision'!A164</f>
        <v>9</v>
      </c>
      <c r="C12" s="151" t="str">
        <f>'Long Term Vision'!B164</f>
        <v>Industry, Innovation, and Infrastructure</v>
      </c>
      <c r="D12" s="195">
        <f>COUNTIF('Alignment Overview'!$AN$53:$AN$57,"T")</f>
        <v>0</v>
      </c>
      <c r="E12" s="196">
        <f t="shared" si="1"/>
        <v>0</v>
      </c>
      <c r="F12" s="195">
        <f>COUNTIF('Alignment Overview'!$AN$53:$AN$57,"P")</f>
        <v>5</v>
      </c>
      <c r="G12" s="196">
        <f t="shared" si="1"/>
        <v>1</v>
      </c>
      <c r="H12" s="195">
        <f>COUNTIF('Alignment Overview'!$AN$53:$AN$57,'developer sheet'!$D$10)</f>
        <v>0</v>
      </c>
      <c r="I12" s="196">
        <f t="shared" si="0"/>
        <v>0</v>
      </c>
      <c r="J12" s="203">
        <f t="shared" si="2"/>
        <v>5</v>
      </c>
      <c r="K12" s="196">
        <f t="shared" si="3"/>
        <v>1</v>
      </c>
      <c r="L12" s="174">
        <f>SUM('Indicators Overview'!AJ$53:AJ$57)</f>
        <v>5</v>
      </c>
      <c r="M12" s="197">
        <f t="shared" si="4"/>
        <v>1</v>
      </c>
      <c r="N12" s="174">
        <f>SUM('Indicators Overview'!AK$53:AK$57)</f>
        <v>0</v>
      </c>
      <c r="O12" s="197">
        <f t="shared" si="5"/>
        <v>0</v>
      </c>
      <c r="P12" s="198">
        <f>COUNTIF('Gen_Incl Overview'!$AP$53:$AP$57,"T")</f>
        <v>0</v>
      </c>
      <c r="Q12" s="199" t="str">
        <f t="shared" si="6"/>
        <v>N/A</v>
      </c>
      <c r="R12" s="198">
        <f>COUNTIF('Gen_Incl Overview'!$AP$53:$AP$57,"P")</f>
        <v>0</v>
      </c>
      <c r="S12" s="199" t="str">
        <f t="shared" si="7"/>
        <v>N/A</v>
      </c>
      <c r="T12" s="198">
        <f>COUNTIF('Gen_Incl Overview'!$AP$53:$AP$57,'developer sheet'!$D$10)</f>
        <v>0</v>
      </c>
      <c r="U12" s="199" t="str">
        <f t="shared" si="8"/>
        <v>N/A</v>
      </c>
      <c r="V12" s="204">
        <f t="shared" si="9"/>
        <v>0</v>
      </c>
      <c r="W12" s="199" t="str">
        <f t="shared" si="10"/>
        <v>N/A</v>
      </c>
      <c r="X12" s="103"/>
    </row>
    <row r="13" spans="1:24" ht="15.75" thickBot="1" x14ac:dyDescent="0.3">
      <c r="A13" s="103"/>
      <c r="B13" s="152">
        <f>'Long Term Vision'!A165</f>
        <v>10</v>
      </c>
      <c r="C13" s="153" t="str">
        <f>'Long Term Vision'!B165</f>
        <v>Reduced Inequalities</v>
      </c>
      <c r="D13" s="195">
        <f>COUNTIF('Alignment Overview'!$AN$58:$AN$64,"T")</f>
        <v>2</v>
      </c>
      <c r="E13" s="196">
        <f t="shared" si="1"/>
        <v>0.4</v>
      </c>
      <c r="F13" s="195">
        <f>COUNTIF('Alignment Overview'!$AN$58:$AN$64,"P")</f>
        <v>3</v>
      </c>
      <c r="G13" s="196">
        <f t="shared" si="1"/>
        <v>0.6</v>
      </c>
      <c r="H13" s="195">
        <f>COUNTIF('Alignment Overview'!$AN$58:$AN$64,'developer sheet'!$D$10)</f>
        <v>0</v>
      </c>
      <c r="I13" s="196">
        <f t="shared" si="0"/>
        <v>0</v>
      </c>
      <c r="J13" s="203">
        <f t="shared" si="2"/>
        <v>5</v>
      </c>
      <c r="K13" s="196">
        <f t="shared" si="3"/>
        <v>1</v>
      </c>
      <c r="L13" s="174">
        <f>SUM('Indicators Overview'!AJ$58:AJ$64)</f>
        <v>5</v>
      </c>
      <c r="M13" s="197">
        <f t="shared" si="4"/>
        <v>1</v>
      </c>
      <c r="N13" s="174">
        <f>SUM('Indicators Overview'!AK$58:AK$64)</f>
        <v>0</v>
      </c>
      <c r="O13" s="197">
        <f t="shared" si="5"/>
        <v>0</v>
      </c>
      <c r="P13" s="198">
        <f>COUNTIF('Gen_Incl Overview'!$AP$58:$AP$64,"T")</f>
        <v>0</v>
      </c>
      <c r="Q13" s="199">
        <f t="shared" si="6"/>
        <v>0</v>
      </c>
      <c r="R13" s="198">
        <f>COUNTIF('Gen_Incl Overview'!$AP$58:$AP$64,"P")</f>
        <v>1</v>
      </c>
      <c r="S13" s="199">
        <f t="shared" si="7"/>
        <v>1</v>
      </c>
      <c r="T13" s="198">
        <f>COUNTIF('Gen_Incl Overview'!$AP$58:$AP$64,'developer sheet'!$D$10)</f>
        <v>0</v>
      </c>
      <c r="U13" s="199">
        <f t="shared" si="8"/>
        <v>0</v>
      </c>
      <c r="V13" s="204">
        <f t="shared" si="9"/>
        <v>1</v>
      </c>
      <c r="W13" s="199">
        <f t="shared" si="10"/>
        <v>1</v>
      </c>
      <c r="X13" s="103"/>
    </row>
    <row r="14" spans="1:24" ht="15.75" thickBot="1" x14ac:dyDescent="0.3">
      <c r="A14" s="103"/>
      <c r="B14" s="154">
        <f>'Long Term Vision'!A166</f>
        <v>11</v>
      </c>
      <c r="C14" s="155" t="str">
        <f>'Long Term Vision'!B166</f>
        <v>Sustainable Cities and Communities</v>
      </c>
      <c r="D14" s="195">
        <f>COUNTIF('Alignment Overview'!$AN$65:$AN$71,"T")</f>
        <v>3</v>
      </c>
      <c r="E14" s="196">
        <f t="shared" si="1"/>
        <v>0.42857142857142855</v>
      </c>
      <c r="F14" s="195">
        <f>COUNTIF('Alignment Overview'!$AN$65:$AN$71,"P")</f>
        <v>4</v>
      </c>
      <c r="G14" s="196">
        <f t="shared" si="1"/>
        <v>0.5714285714285714</v>
      </c>
      <c r="H14" s="195">
        <f>COUNTIF('Alignment Overview'!$AN$65:$AN$71,'developer sheet'!$D$10)</f>
        <v>0</v>
      </c>
      <c r="I14" s="196">
        <f t="shared" si="0"/>
        <v>0</v>
      </c>
      <c r="J14" s="203">
        <f t="shared" si="2"/>
        <v>7</v>
      </c>
      <c r="K14" s="196">
        <f t="shared" si="3"/>
        <v>1</v>
      </c>
      <c r="L14" s="174">
        <f>SUM('Indicators Overview'!AJ$65:AJ$71)</f>
        <v>7</v>
      </c>
      <c r="M14" s="197">
        <f t="shared" si="4"/>
        <v>1</v>
      </c>
      <c r="N14" s="174">
        <f>SUM('Indicators Overview'!AK$65:AK$71)</f>
        <v>0</v>
      </c>
      <c r="O14" s="197">
        <f t="shared" si="5"/>
        <v>0</v>
      </c>
      <c r="P14" s="198">
        <f>COUNTIF('Gen_Incl Overview'!$AP$65:$AP$71,"T")</f>
        <v>0</v>
      </c>
      <c r="Q14" s="199">
        <f t="shared" si="6"/>
        <v>0</v>
      </c>
      <c r="R14" s="198">
        <f>COUNTIF('Gen_Incl Overview'!$AP$65:$AP$71,"P")</f>
        <v>1</v>
      </c>
      <c r="S14" s="199">
        <f t="shared" si="7"/>
        <v>0.5</v>
      </c>
      <c r="T14" s="198">
        <f>COUNTIF('Gen_Incl Overview'!$AP$65:$AP$71,'developer sheet'!$D$10)</f>
        <v>1</v>
      </c>
      <c r="U14" s="199">
        <f t="shared" si="8"/>
        <v>0.5</v>
      </c>
      <c r="V14" s="204">
        <f t="shared" si="9"/>
        <v>1</v>
      </c>
      <c r="W14" s="199">
        <f t="shared" si="10"/>
        <v>0.5</v>
      </c>
      <c r="X14" s="103"/>
    </row>
    <row r="15" spans="1:24" ht="15.75" thickBot="1" x14ac:dyDescent="0.3">
      <c r="A15" s="103"/>
      <c r="B15" s="156">
        <f>'Long Term Vision'!A167</f>
        <v>12</v>
      </c>
      <c r="C15" s="157" t="str">
        <f>'Long Term Vision'!B167</f>
        <v>Responsible Consumption and Production</v>
      </c>
      <c r="D15" s="195">
        <f>COUNTIF('Alignment Overview'!$AN$72:$AN$79,"T")</f>
        <v>2</v>
      </c>
      <c r="E15" s="196">
        <f t="shared" si="1"/>
        <v>0.2857142857142857</v>
      </c>
      <c r="F15" s="195">
        <f>COUNTIF('Alignment Overview'!$AN$72:$AN$79,"P")</f>
        <v>2</v>
      </c>
      <c r="G15" s="196">
        <f t="shared" si="1"/>
        <v>0.2857142857142857</v>
      </c>
      <c r="H15" s="195">
        <f>COUNTIF('Alignment Overview'!$AN$72:$AN$79,'developer sheet'!$D$10)</f>
        <v>3</v>
      </c>
      <c r="I15" s="196">
        <f t="shared" si="0"/>
        <v>0.42857142857142855</v>
      </c>
      <c r="J15" s="203">
        <f t="shared" si="2"/>
        <v>4</v>
      </c>
      <c r="K15" s="196">
        <f t="shared" si="3"/>
        <v>0.5714285714285714</v>
      </c>
      <c r="L15" s="174">
        <f>SUM('Indicators Overview'!AJ$72:AJ$79)</f>
        <v>4</v>
      </c>
      <c r="M15" s="197">
        <f t="shared" si="4"/>
        <v>0.5714285714285714</v>
      </c>
      <c r="N15" s="174">
        <f>SUM('Indicators Overview'!AK$72:AK$79)</f>
        <v>3</v>
      </c>
      <c r="O15" s="197">
        <f t="shared" si="5"/>
        <v>0.42857142857142855</v>
      </c>
      <c r="P15" s="198">
        <f>COUNTIF('Gen_Incl Overview'!$AP$72:$AP$79,"T")</f>
        <v>0</v>
      </c>
      <c r="Q15" s="199" t="str">
        <f t="shared" si="6"/>
        <v>N/A</v>
      </c>
      <c r="R15" s="198">
        <f>COUNTIF('Gen_Incl Overview'!$AP$72:$AP$79,"P")</f>
        <v>0</v>
      </c>
      <c r="S15" s="199" t="str">
        <f t="shared" si="7"/>
        <v>N/A</v>
      </c>
      <c r="T15" s="198">
        <f>COUNTIF('Gen_Incl Overview'!$AP$72:$AP$79,'developer sheet'!$D$10)</f>
        <v>0</v>
      </c>
      <c r="U15" s="199" t="str">
        <f t="shared" si="8"/>
        <v>N/A</v>
      </c>
      <c r="V15" s="204">
        <f t="shared" si="9"/>
        <v>0</v>
      </c>
      <c r="W15" s="199" t="str">
        <f t="shared" si="10"/>
        <v>N/A</v>
      </c>
      <c r="X15" s="103"/>
    </row>
    <row r="16" spans="1:24" ht="15.75" thickBot="1" x14ac:dyDescent="0.3">
      <c r="A16" s="103"/>
      <c r="B16" s="158">
        <f>'Long Term Vision'!A168</f>
        <v>13</v>
      </c>
      <c r="C16" s="159" t="str">
        <f>'Long Term Vision'!B168</f>
        <v>Climate Action</v>
      </c>
      <c r="D16" s="195">
        <f>COUNTIF('Alignment Overview'!$AN$80:$AN$82,"T")</f>
        <v>2</v>
      </c>
      <c r="E16" s="196">
        <f t="shared" si="1"/>
        <v>0.66666666666666663</v>
      </c>
      <c r="F16" s="195">
        <f>COUNTIF('Alignment Overview'!$AN$80:$AN$82,"P")</f>
        <v>1</v>
      </c>
      <c r="G16" s="196">
        <f t="shared" si="1"/>
        <v>0.33333333333333331</v>
      </c>
      <c r="H16" s="195">
        <f>COUNTIF('Alignment Overview'!$AN$80:$AN$82,'developer sheet'!$D$10)</f>
        <v>0</v>
      </c>
      <c r="I16" s="196">
        <f t="shared" si="0"/>
        <v>0</v>
      </c>
      <c r="J16" s="203">
        <f t="shared" si="2"/>
        <v>3</v>
      </c>
      <c r="K16" s="196">
        <f t="shared" si="3"/>
        <v>1</v>
      </c>
      <c r="L16" s="174">
        <f>SUM('Indicators Overview'!AJ$80:AJ$82)</f>
        <v>3</v>
      </c>
      <c r="M16" s="197">
        <f t="shared" si="4"/>
        <v>1</v>
      </c>
      <c r="N16" s="174">
        <f>SUM('Indicators Overview'!AK$80:AK$82)</f>
        <v>0</v>
      </c>
      <c r="O16" s="197">
        <f t="shared" si="5"/>
        <v>0</v>
      </c>
      <c r="P16" s="198">
        <f>COUNTIF('Gen_Incl Overview'!$AP$80:$AP$82,"T")</f>
        <v>0</v>
      </c>
      <c r="Q16" s="199" t="str">
        <f t="shared" si="6"/>
        <v>N/A</v>
      </c>
      <c r="R16" s="198">
        <f>COUNTIF('Gen_Incl Overview'!$AP$80:$AP$82,"P")</f>
        <v>0</v>
      </c>
      <c r="S16" s="199" t="str">
        <f t="shared" si="7"/>
        <v>N/A</v>
      </c>
      <c r="T16" s="198">
        <f>COUNTIF('Gen_Incl Overview'!$AP$80:$AP$82,'developer sheet'!$D$10)</f>
        <v>0</v>
      </c>
      <c r="U16" s="199" t="str">
        <f t="shared" si="8"/>
        <v>N/A</v>
      </c>
      <c r="V16" s="204">
        <f t="shared" si="9"/>
        <v>0</v>
      </c>
      <c r="W16" s="199" t="str">
        <f t="shared" si="10"/>
        <v>N/A</v>
      </c>
      <c r="X16" s="103"/>
    </row>
    <row r="17" spans="1:24" ht="15.75" thickBot="1" x14ac:dyDescent="0.3">
      <c r="A17" s="103"/>
      <c r="B17" s="160">
        <f>'Long Term Vision'!A169</f>
        <v>14</v>
      </c>
      <c r="C17" s="161" t="str">
        <f>'Long Term Vision'!B169</f>
        <v>Life below Water</v>
      </c>
      <c r="D17" s="195">
        <f>COUNTIF('Alignment Overview'!$AN$83:$AN$89,"T")</f>
        <v>3</v>
      </c>
      <c r="E17" s="196">
        <f t="shared" si="1"/>
        <v>0.42857142857142855</v>
      </c>
      <c r="F17" s="195">
        <f>COUNTIF('Alignment Overview'!$AN$83:$AN$89,"P")</f>
        <v>2</v>
      </c>
      <c r="G17" s="196">
        <f t="shared" si="1"/>
        <v>0.2857142857142857</v>
      </c>
      <c r="H17" s="195">
        <f>COUNTIF('Alignment Overview'!$AN$83:$AN$89,'developer sheet'!$D$10)</f>
        <v>2</v>
      </c>
      <c r="I17" s="196">
        <f t="shared" si="0"/>
        <v>0.2857142857142857</v>
      </c>
      <c r="J17" s="203">
        <f t="shared" si="2"/>
        <v>5</v>
      </c>
      <c r="K17" s="196">
        <f t="shared" si="3"/>
        <v>0.7142857142857143</v>
      </c>
      <c r="L17" s="174">
        <f>SUM('Indicators Overview'!AJ$83:AJ$89)</f>
        <v>5</v>
      </c>
      <c r="M17" s="197">
        <f t="shared" si="4"/>
        <v>0.7142857142857143</v>
      </c>
      <c r="N17" s="174">
        <f>SUM('Indicators Overview'!AK$83:AK$89)</f>
        <v>2</v>
      </c>
      <c r="O17" s="197">
        <f t="shared" si="5"/>
        <v>0.2857142857142857</v>
      </c>
      <c r="P17" s="198">
        <f>COUNTIF('Gen_Incl Overview'!$AP$83:$AP$89,"T")</f>
        <v>0</v>
      </c>
      <c r="Q17" s="199" t="str">
        <f t="shared" si="6"/>
        <v>N/A</v>
      </c>
      <c r="R17" s="198">
        <f>COUNTIF('Gen_Incl Overview'!$AP$83:$AP$89,"P")</f>
        <v>0</v>
      </c>
      <c r="S17" s="199" t="str">
        <f t="shared" si="7"/>
        <v>N/A</v>
      </c>
      <c r="T17" s="198">
        <f>COUNTIF('Gen_Incl Overview'!$AP$83:$AP$89,'developer sheet'!$D$10)</f>
        <v>0</v>
      </c>
      <c r="U17" s="199" t="str">
        <f t="shared" si="8"/>
        <v>N/A</v>
      </c>
      <c r="V17" s="204">
        <f t="shared" si="9"/>
        <v>0</v>
      </c>
      <c r="W17" s="199" t="str">
        <f t="shared" si="10"/>
        <v>N/A</v>
      </c>
      <c r="X17" s="103"/>
    </row>
    <row r="18" spans="1:24" ht="15.75" thickBot="1" x14ac:dyDescent="0.3">
      <c r="A18" s="103"/>
      <c r="B18" s="162">
        <f>'Long Term Vision'!A170</f>
        <v>15</v>
      </c>
      <c r="C18" s="163" t="str">
        <f>'Long Term Vision'!B170</f>
        <v>Life on Land</v>
      </c>
      <c r="D18" s="195">
        <f>COUNTIF('Alignment Overview'!$AN$90:$AN$98,"T")</f>
        <v>2</v>
      </c>
      <c r="E18" s="196">
        <f t="shared" si="1"/>
        <v>0.22222222222222221</v>
      </c>
      <c r="F18" s="195">
        <f>COUNTIF('Alignment Overview'!$AN$90:$AN$98,"P")</f>
        <v>4</v>
      </c>
      <c r="G18" s="196">
        <f t="shared" si="1"/>
        <v>0.44444444444444442</v>
      </c>
      <c r="H18" s="195">
        <f>COUNTIF('Alignment Overview'!$AN$90:$AN$98,'developer sheet'!$D$10)</f>
        <v>3</v>
      </c>
      <c r="I18" s="196">
        <f t="shared" si="0"/>
        <v>0.33333333333333331</v>
      </c>
      <c r="J18" s="203">
        <f t="shared" si="2"/>
        <v>6</v>
      </c>
      <c r="K18" s="196">
        <f t="shared" si="3"/>
        <v>0.66666666666666663</v>
      </c>
      <c r="L18" s="174">
        <f>SUM('Indicators Overview'!AJ$90:AJ$98)</f>
        <v>6</v>
      </c>
      <c r="M18" s="197">
        <f t="shared" si="4"/>
        <v>0.66666666666666663</v>
      </c>
      <c r="N18" s="174">
        <f>SUM('Indicators Overview'!AK$90:AK$98)</f>
        <v>3</v>
      </c>
      <c r="O18" s="197">
        <f t="shared" si="5"/>
        <v>0.33333333333333331</v>
      </c>
      <c r="P18" s="198">
        <f>COUNTIF('Gen_Incl Overview'!$AP$90:$AP$98,"T")</f>
        <v>0</v>
      </c>
      <c r="Q18" s="199" t="str">
        <f t="shared" si="6"/>
        <v>N/A</v>
      </c>
      <c r="R18" s="198">
        <f>COUNTIF('Gen_Incl Overview'!$AP$90:$AP$98,"P")</f>
        <v>0</v>
      </c>
      <c r="S18" s="199" t="str">
        <f t="shared" si="7"/>
        <v>N/A</v>
      </c>
      <c r="T18" s="198">
        <f>COUNTIF('Gen_Incl Overview'!$AP$90:$AP$98,'developer sheet'!$D$10)</f>
        <v>0</v>
      </c>
      <c r="U18" s="199" t="str">
        <f t="shared" si="8"/>
        <v>N/A</v>
      </c>
      <c r="V18" s="204">
        <f t="shared" si="9"/>
        <v>0</v>
      </c>
      <c r="W18" s="199" t="str">
        <f t="shared" si="10"/>
        <v>N/A</v>
      </c>
      <c r="X18" s="103"/>
    </row>
    <row r="19" spans="1:24" ht="15.75" thickBot="1" x14ac:dyDescent="0.3">
      <c r="A19" s="103"/>
      <c r="B19" s="164">
        <f>'Long Term Vision'!A171</f>
        <v>16</v>
      </c>
      <c r="C19" s="165" t="str">
        <f>'Long Term Vision'!B171</f>
        <v>Peace, Justice, and Strong Institutions</v>
      </c>
      <c r="D19" s="195">
        <f>COUNTIF('Alignment Overview'!$AN$99:$AN$108,"T")</f>
        <v>1</v>
      </c>
      <c r="E19" s="196">
        <f t="shared" si="1"/>
        <v>0.1111111111111111</v>
      </c>
      <c r="F19" s="195">
        <f>COUNTIF('Alignment Overview'!$AN$99:$AN$108,"P")</f>
        <v>7</v>
      </c>
      <c r="G19" s="196">
        <f t="shared" si="1"/>
        <v>0.77777777777777779</v>
      </c>
      <c r="H19" s="195">
        <f>COUNTIF('Alignment Overview'!$AN$99:$AN$108,'developer sheet'!$D$10)</f>
        <v>1</v>
      </c>
      <c r="I19" s="196">
        <f t="shared" si="0"/>
        <v>0.1111111111111111</v>
      </c>
      <c r="J19" s="203">
        <f t="shared" si="2"/>
        <v>8</v>
      </c>
      <c r="K19" s="196">
        <f t="shared" si="3"/>
        <v>0.88888888888888884</v>
      </c>
      <c r="L19" s="174">
        <f>SUM('Indicators Overview'!AJ$99:AJ$108)</f>
        <v>8</v>
      </c>
      <c r="M19" s="197">
        <f t="shared" si="4"/>
        <v>0.88888888888888884</v>
      </c>
      <c r="N19" s="174">
        <f>SUM('Indicators Overview'!AK$99:AK$108)</f>
        <v>1</v>
      </c>
      <c r="O19" s="197">
        <f t="shared" si="5"/>
        <v>0.1111111111111111</v>
      </c>
      <c r="P19" s="198">
        <f>COUNTIF('Gen_Incl Overview'!$AP$99:$AP$108,"T")</f>
        <v>0</v>
      </c>
      <c r="Q19" s="199">
        <f t="shared" si="6"/>
        <v>0</v>
      </c>
      <c r="R19" s="198">
        <f>COUNTIF('Gen_Incl Overview'!$AP$99:$AP$108,"P")</f>
        <v>1</v>
      </c>
      <c r="S19" s="199">
        <f t="shared" si="7"/>
        <v>1</v>
      </c>
      <c r="T19" s="198">
        <f>COUNTIF('Gen_Incl Overview'!$AP$99:$AP$108,'developer sheet'!$D$10)</f>
        <v>0</v>
      </c>
      <c r="U19" s="199">
        <f t="shared" si="8"/>
        <v>0</v>
      </c>
      <c r="V19" s="204">
        <f t="shared" si="9"/>
        <v>1</v>
      </c>
      <c r="W19" s="199">
        <f t="shared" si="10"/>
        <v>1</v>
      </c>
      <c r="X19" s="103"/>
    </row>
    <row r="20" spans="1:24" ht="15.75" thickBot="1" x14ac:dyDescent="0.3">
      <c r="A20" s="103"/>
      <c r="B20" s="166">
        <f>'Long Term Vision'!A172</f>
        <v>17</v>
      </c>
      <c r="C20" s="167" t="str">
        <f>'Long Term Vision'!B172</f>
        <v>Partnerships for the Goals</v>
      </c>
      <c r="D20" s="195">
        <f>COUNTIF('Alignment Overview'!$AN$109:$AN$127,"T")</f>
        <v>0</v>
      </c>
      <c r="E20" s="196">
        <f t="shared" si="1"/>
        <v>0</v>
      </c>
      <c r="F20" s="195">
        <f>COUNTIF('Alignment Overview'!$AN$109:$AN$127,"P")</f>
        <v>14</v>
      </c>
      <c r="G20" s="196">
        <f t="shared" si="1"/>
        <v>0.93333333333333335</v>
      </c>
      <c r="H20" s="195">
        <f>COUNTIF('Alignment Overview'!$AN$109:$AN$127,'developer sheet'!$D$10)</f>
        <v>1</v>
      </c>
      <c r="I20" s="196">
        <f t="shared" si="0"/>
        <v>6.6666666666666666E-2</v>
      </c>
      <c r="J20" s="203">
        <f t="shared" si="2"/>
        <v>14</v>
      </c>
      <c r="K20" s="196">
        <f t="shared" si="3"/>
        <v>0.93333333333333335</v>
      </c>
      <c r="L20" s="174">
        <f>SUM('Indicators Overview'!AJ$109:AJ$127)</f>
        <v>13</v>
      </c>
      <c r="M20" s="197">
        <f t="shared" si="4"/>
        <v>0.8666666666666667</v>
      </c>
      <c r="N20" s="174">
        <f>SUM('Indicators Overview'!AK$109:AK$127)</f>
        <v>2</v>
      </c>
      <c r="O20" s="197">
        <f t="shared" si="5"/>
        <v>0.13333333333333333</v>
      </c>
      <c r="P20" s="198">
        <f>COUNTIF('Gen_Incl Overview'!$AP$109:$AP$127,"T")</f>
        <v>0</v>
      </c>
      <c r="Q20" s="199">
        <f t="shared" si="6"/>
        <v>0</v>
      </c>
      <c r="R20" s="198">
        <f>COUNTIF('Gen_Incl Overview'!$AP$109:$AP$127,"P")</f>
        <v>0</v>
      </c>
      <c r="S20" s="199">
        <f t="shared" si="7"/>
        <v>0</v>
      </c>
      <c r="T20" s="198">
        <f>COUNTIF('Gen_Incl Overview'!$AP$109:$AP$127,'developer sheet'!$D$10)</f>
        <v>1</v>
      </c>
      <c r="U20" s="199">
        <f t="shared" si="8"/>
        <v>1</v>
      </c>
      <c r="V20" s="204">
        <f t="shared" si="9"/>
        <v>0</v>
      </c>
      <c r="W20" s="199">
        <f t="shared" si="10"/>
        <v>0</v>
      </c>
      <c r="X20" s="103"/>
    </row>
    <row r="21" spans="1:24" ht="15.75" thickBot="1" x14ac:dyDescent="0.3">
      <c r="A21" s="103"/>
      <c r="B21" s="103"/>
      <c r="C21" s="103"/>
      <c r="D21" s="200">
        <f>SUM(D4:D20)</f>
        <v>29</v>
      </c>
      <c r="E21" s="201">
        <f t="shared" ref="E21:G21" si="11">D21/($H21+$F21+$D21)</f>
        <v>0.25438596491228072</v>
      </c>
      <c r="F21" s="200">
        <f>SUM(F4:F20)</f>
        <v>73</v>
      </c>
      <c r="G21" s="201">
        <f t="shared" si="11"/>
        <v>0.64035087719298245</v>
      </c>
      <c r="H21" s="200">
        <f>SUM(H4:H20)</f>
        <v>12</v>
      </c>
      <c r="I21" s="201">
        <f t="shared" si="0"/>
        <v>0.10526315789473684</v>
      </c>
      <c r="J21" s="205">
        <f t="shared" si="2"/>
        <v>102</v>
      </c>
      <c r="K21" s="201">
        <f t="shared" si="3"/>
        <v>0.89473684210526316</v>
      </c>
      <c r="L21" s="189">
        <f>SUM(L4:L20)</f>
        <v>101</v>
      </c>
      <c r="M21" s="191">
        <f t="shared" si="4"/>
        <v>0.88596491228070173</v>
      </c>
      <c r="N21" s="189">
        <f>SUM(N4:N20)</f>
        <v>13</v>
      </c>
      <c r="O21" s="191">
        <f t="shared" si="5"/>
        <v>0.11403508771929824</v>
      </c>
      <c r="P21" s="202">
        <f>SUM(P4:P20)</f>
        <v>0</v>
      </c>
      <c r="Q21" s="206">
        <f t="shared" si="6"/>
        <v>0</v>
      </c>
      <c r="R21" s="202">
        <f>SUM(R4:R20)</f>
        <v>10</v>
      </c>
      <c r="S21" s="206">
        <f t="shared" si="7"/>
        <v>0.41666666666666669</v>
      </c>
      <c r="T21" s="202">
        <f>SUM(T4:T20)</f>
        <v>14</v>
      </c>
      <c r="U21" s="206">
        <f t="shared" si="8"/>
        <v>0.58333333333333337</v>
      </c>
      <c r="V21" s="207">
        <f t="shared" si="9"/>
        <v>10</v>
      </c>
      <c r="W21" s="206">
        <f t="shared" si="10"/>
        <v>0.41666666666666669</v>
      </c>
      <c r="X21" s="103"/>
    </row>
    <row r="22" spans="1:24" x14ac:dyDescent="0.25">
      <c r="A22" s="103"/>
      <c r="B22" s="103"/>
      <c r="C22" s="103"/>
      <c r="D22" s="103"/>
      <c r="E22" s="103"/>
      <c r="F22" s="103"/>
      <c r="G22" s="103"/>
      <c r="H22" s="103"/>
      <c r="I22" s="103"/>
      <c r="J22" s="103"/>
      <c r="K22" s="103"/>
      <c r="L22" s="103"/>
      <c r="M22" s="103"/>
      <c r="N22" s="103"/>
      <c r="O22" s="103"/>
      <c r="P22" s="103"/>
      <c r="Q22" s="103"/>
      <c r="R22" s="103"/>
      <c r="S22" s="103"/>
      <c r="T22" s="103"/>
      <c r="U22" s="103"/>
      <c r="V22" s="103"/>
      <c r="W22" s="103"/>
      <c r="X22" s="103"/>
    </row>
    <row r="23" spans="1:24" ht="15.75" thickBot="1" x14ac:dyDescent="0.3">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row>
    <row r="24" spans="1:24" ht="15.75" thickBot="1" x14ac:dyDescent="0.3">
      <c r="A24" s="103"/>
      <c r="B24" s="103"/>
      <c r="C24" s="103"/>
      <c r="D24" s="215" t="str">
        <f>D2</f>
        <v>Alignment</v>
      </c>
      <c r="E24" s="216"/>
      <c r="F24" s="216"/>
      <c r="G24" s="216"/>
      <c r="H24" s="216"/>
      <c r="I24" s="216"/>
      <c r="J24" s="216"/>
      <c r="K24" s="217"/>
      <c r="L24" s="213" t="str">
        <f>L2</f>
        <v>Indicators</v>
      </c>
      <c r="M24" s="214"/>
      <c r="N24" s="214"/>
      <c r="O24" s="214"/>
      <c r="P24" s="210" t="str">
        <f>P2</f>
        <v>Gender inclusion</v>
      </c>
      <c r="Q24" s="211"/>
      <c r="R24" s="211"/>
      <c r="S24" s="211"/>
      <c r="T24" s="211"/>
      <c r="U24" s="211"/>
      <c r="V24" s="211"/>
      <c r="W24" s="212"/>
      <c r="X24" s="103"/>
    </row>
    <row r="25" spans="1:24" ht="15.75" thickBot="1" x14ac:dyDescent="0.3">
      <c r="A25" s="103"/>
      <c r="B25" s="103"/>
      <c r="C25" s="103"/>
      <c r="D25" s="192" t="str">
        <f>D3</f>
        <v>Total</v>
      </c>
      <c r="E25" s="192" t="str">
        <f t="shared" ref="E25:U25" si="12">E3</f>
        <v>%</v>
      </c>
      <c r="F25" s="192" t="str">
        <f t="shared" si="12"/>
        <v>Partial</v>
      </c>
      <c r="G25" s="192" t="str">
        <f t="shared" si="12"/>
        <v>%</v>
      </c>
      <c r="H25" s="192" t="str">
        <f t="shared" si="12"/>
        <v>none</v>
      </c>
      <c r="I25" s="192" t="str">
        <f t="shared" si="12"/>
        <v>%</v>
      </c>
      <c r="J25" s="192" t="str">
        <f>J3</f>
        <v>Total+Partial</v>
      </c>
      <c r="K25" s="192" t="str">
        <f t="shared" ref="K25" si="13">K3</f>
        <v>%</v>
      </c>
      <c r="L25" s="173" t="str">
        <f t="shared" si="12"/>
        <v>Covered</v>
      </c>
      <c r="M25" s="193" t="str">
        <f t="shared" si="12"/>
        <v>%</v>
      </c>
      <c r="N25" s="193" t="str">
        <f t="shared" si="12"/>
        <v>Not Covered</v>
      </c>
      <c r="O25" s="193" t="str">
        <f t="shared" si="12"/>
        <v>%</v>
      </c>
      <c r="P25" s="194" t="str">
        <f t="shared" si="12"/>
        <v>Total</v>
      </c>
      <c r="Q25" s="194" t="str">
        <f t="shared" si="12"/>
        <v>%</v>
      </c>
      <c r="R25" s="194" t="str">
        <f t="shared" si="12"/>
        <v>Partial</v>
      </c>
      <c r="S25" s="194" t="str">
        <f t="shared" si="12"/>
        <v>%</v>
      </c>
      <c r="T25" s="194" t="str">
        <f t="shared" si="12"/>
        <v>none</v>
      </c>
      <c r="U25" s="194" t="str">
        <f t="shared" si="12"/>
        <v>%</v>
      </c>
      <c r="V25" s="194" t="str">
        <f>J3</f>
        <v>Total+Partial</v>
      </c>
      <c r="W25" s="194" t="str">
        <f t="shared" ref="W25" si="14">W3</f>
        <v>%</v>
      </c>
      <c r="X25" s="103"/>
    </row>
    <row r="26" spans="1:24" ht="15.75" thickBot="1" x14ac:dyDescent="0.3">
      <c r="A26" s="103"/>
      <c r="B26" s="103"/>
      <c r="C26" s="183" t="str">
        <f>'Long Term Vision'!F173</f>
        <v>People</v>
      </c>
      <c r="D26" s="195">
        <f>SUM(D$4:D$8)</f>
        <v>7</v>
      </c>
      <c r="E26" s="196">
        <f>D26/($H26+$F26+$D26)</f>
        <v>0.23333333333333334</v>
      </c>
      <c r="F26" s="195">
        <f>SUM(F$4:F$8)</f>
        <v>22</v>
      </c>
      <c r="G26" s="196">
        <f>F26/($H26+$F26+$D26)</f>
        <v>0.73333333333333328</v>
      </c>
      <c r="H26" s="195">
        <f>SUM(H$4:H$8)</f>
        <v>1</v>
      </c>
      <c r="I26" s="196">
        <f t="shared" ref="I26:I31" si="15">H26/($H26+$F26+$D26)</f>
        <v>3.3333333333333333E-2</v>
      </c>
      <c r="J26" s="203">
        <f>D26+F26</f>
        <v>29</v>
      </c>
      <c r="K26" s="196">
        <f>J26/($H26+$F26+$D26)</f>
        <v>0.96666666666666667</v>
      </c>
      <c r="L26" s="174">
        <f>SUM(L$4:L$8)</f>
        <v>29</v>
      </c>
      <c r="M26" s="197">
        <f>L26/($L26+$N26)</f>
        <v>0.96666666666666667</v>
      </c>
      <c r="N26" s="174">
        <f>SUM(N$4:N$8)</f>
        <v>1</v>
      </c>
      <c r="O26" s="197">
        <f>N26/($L26+$N26)</f>
        <v>3.3333333333333333E-2</v>
      </c>
      <c r="P26" s="198">
        <f>SUM(P$4:P$8)</f>
        <v>0</v>
      </c>
      <c r="Q26" s="199">
        <f>IF(($P26+$R26+$T26)=0,"N/A",P26/($P26+$R26+$T26))</f>
        <v>0</v>
      </c>
      <c r="R26" s="198">
        <f>SUM(R$4:R$8)</f>
        <v>6</v>
      </c>
      <c r="S26" s="199">
        <f>IF(($P26+$R26+$T26)=0,"N/A",R26/($P26+$R26+$T26))</f>
        <v>0.375</v>
      </c>
      <c r="T26" s="198">
        <f>SUM(T$4:T$8)</f>
        <v>10</v>
      </c>
      <c r="U26" s="199">
        <f>IF(($P26+$R26+$T26)=0,"N/A",T26/($P26+$R26+$T26))</f>
        <v>0.625</v>
      </c>
      <c r="V26" s="204">
        <f>P26+R26</f>
        <v>6</v>
      </c>
      <c r="W26" s="199">
        <f>IF(ISERROR(V26/($T26+$R26+$P26)),"N/A",V26/($T26+$R26+$P26))</f>
        <v>0.375</v>
      </c>
      <c r="X26" s="103"/>
    </row>
    <row r="27" spans="1:24" ht="15.75" thickBot="1" x14ac:dyDescent="0.3">
      <c r="A27" s="103"/>
      <c r="B27" s="103"/>
      <c r="C27" s="184" t="str">
        <f>'Long Term Vision'!F174</f>
        <v>Planet</v>
      </c>
      <c r="D27" s="195">
        <f>SUM(D$9,D$15:D$18)</f>
        <v>10</v>
      </c>
      <c r="E27" s="196">
        <f t="shared" ref="E27:E31" si="16">D27/($H27+$F27+$D27)</f>
        <v>0.3125</v>
      </c>
      <c r="F27" s="195">
        <f>SUM(F$9,F$15:F$18)</f>
        <v>13</v>
      </c>
      <c r="G27" s="196">
        <f t="shared" ref="G27:G31" si="17">F27/($H27+$F27+$D27)</f>
        <v>0.40625</v>
      </c>
      <c r="H27" s="195">
        <f>SUM(H$9,H$15:H$18)</f>
        <v>9</v>
      </c>
      <c r="I27" s="196">
        <f t="shared" si="15"/>
        <v>0.28125</v>
      </c>
      <c r="J27" s="203">
        <f t="shared" ref="J27:J31" si="18">D27+F27</f>
        <v>23</v>
      </c>
      <c r="K27" s="196">
        <f t="shared" ref="K27:K31" si="19">J27/($H27+$F27+$D27)</f>
        <v>0.71875</v>
      </c>
      <c r="L27" s="174">
        <f>SUM(L$9,L$15:L$18)</f>
        <v>23</v>
      </c>
      <c r="M27" s="197">
        <f t="shared" ref="M27:M30" si="20">L27/($L27+$N27)</f>
        <v>0.71875</v>
      </c>
      <c r="N27" s="174">
        <f>SUM(N$9,N$15:N$18)</f>
        <v>9</v>
      </c>
      <c r="O27" s="197">
        <f t="shared" ref="O27:O30" si="21">N27/($L27+$N27)</f>
        <v>0.28125</v>
      </c>
      <c r="P27" s="198">
        <f>SUM(P$9,P$15:P$18)</f>
        <v>0</v>
      </c>
      <c r="Q27" s="199">
        <f t="shared" ref="Q27:Q31" si="22">IF(($P27+$R27+$T27)=0,"N/A",P27/($P27+$R27+$T27))</f>
        <v>0</v>
      </c>
      <c r="R27" s="198">
        <f>SUM(R$9,R$15:R$18)</f>
        <v>0</v>
      </c>
      <c r="S27" s="199">
        <f t="shared" ref="S27:S31" si="23">IF(($P27+$R27+$T27)=0,"N/A",R27/($P27+$R27+$T27))</f>
        <v>0</v>
      </c>
      <c r="T27" s="198">
        <f>SUM(T$9,T$15:T$18)</f>
        <v>1</v>
      </c>
      <c r="U27" s="199">
        <f t="shared" ref="U27:U31" si="24">IF(($P27+$R27+$T27)=0,"N/A",T27/($P27+$R27+$T27))</f>
        <v>1</v>
      </c>
      <c r="V27" s="204">
        <f t="shared" ref="V27:V31" si="25">P27+R27</f>
        <v>0</v>
      </c>
      <c r="W27" s="199">
        <f t="shared" ref="W27:W31" si="26">IF(ISERROR(V27/($T27+$R27+$P27)),"N/A",V27/($T27+$R27+$P27))</f>
        <v>0</v>
      </c>
      <c r="X27" s="103"/>
    </row>
    <row r="28" spans="1:24" ht="15.75" thickBot="1" x14ac:dyDescent="0.3">
      <c r="A28" s="103"/>
      <c r="B28" s="103"/>
      <c r="C28" s="185" t="str">
        <f>'Long Term Vision'!F175</f>
        <v>Prosperity</v>
      </c>
      <c r="D28" s="195">
        <f>SUM(D$10:D$14)</f>
        <v>11</v>
      </c>
      <c r="E28" s="196">
        <f t="shared" si="16"/>
        <v>0.39285714285714285</v>
      </c>
      <c r="F28" s="195">
        <f>SUM(F$10:F$14)</f>
        <v>17</v>
      </c>
      <c r="G28" s="196">
        <f t="shared" si="17"/>
        <v>0.6071428571428571</v>
      </c>
      <c r="H28" s="195">
        <f>SUM(H$10:H$14)</f>
        <v>0</v>
      </c>
      <c r="I28" s="196">
        <f t="shared" si="15"/>
        <v>0</v>
      </c>
      <c r="J28" s="203">
        <f t="shared" si="18"/>
        <v>28</v>
      </c>
      <c r="K28" s="196">
        <f t="shared" si="19"/>
        <v>1</v>
      </c>
      <c r="L28" s="174">
        <f>SUM(L$10:L$14)</f>
        <v>28</v>
      </c>
      <c r="M28" s="197">
        <f t="shared" si="20"/>
        <v>1</v>
      </c>
      <c r="N28" s="174">
        <f>SUM(N$10:N$14)</f>
        <v>0</v>
      </c>
      <c r="O28" s="197">
        <f t="shared" si="21"/>
        <v>0</v>
      </c>
      <c r="P28" s="198">
        <f>SUM(P$10:P$14)</f>
        <v>0</v>
      </c>
      <c r="Q28" s="199">
        <f t="shared" si="22"/>
        <v>0</v>
      </c>
      <c r="R28" s="198">
        <f>SUM(R$10:R$14)</f>
        <v>3</v>
      </c>
      <c r="S28" s="199">
        <f t="shared" si="23"/>
        <v>0.6</v>
      </c>
      <c r="T28" s="198">
        <f>SUM(T$10:T$14)</f>
        <v>2</v>
      </c>
      <c r="U28" s="199">
        <f t="shared" si="24"/>
        <v>0.4</v>
      </c>
      <c r="V28" s="204">
        <f t="shared" si="25"/>
        <v>3</v>
      </c>
      <c r="W28" s="199">
        <f t="shared" si="26"/>
        <v>0.6</v>
      </c>
      <c r="X28" s="103"/>
    </row>
    <row r="29" spans="1:24" ht="15.75" thickBot="1" x14ac:dyDescent="0.3">
      <c r="A29" s="103"/>
      <c r="B29" s="103"/>
      <c r="C29" s="186" t="str">
        <f>'Long Term Vision'!F176</f>
        <v>Peace</v>
      </c>
      <c r="D29" s="195">
        <f>D$19</f>
        <v>1</v>
      </c>
      <c r="E29" s="196">
        <f t="shared" si="16"/>
        <v>0.1111111111111111</v>
      </c>
      <c r="F29" s="195">
        <f>F$19</f>
        <v>7</v>
      </c>
      <c r="G29" s="196">
        <f t="shared" si="17"/>
        <v>0.77777777777777779</v>
      </c>
      <c r="H29" s="195">
        <f>H$19</f>
        <v>1</v>
      </c>
      <c r="I29" s="196">
        <f t="shared" si="15"/>
        <v>0.1111111111111111</v>
      </c>
      <c r="J29" s="203">
        <f t="shared" si="18"/>
        <v>8</v>
      </c>
      <c r="K29" s="196">
        <f t="shared" si="19"/>
        <v>0.88888888888888884</v>
      </c>
      <c r="L29" s="174">
        <f>L$19</f>
        <v>8</v>
      </c>
      <c r="M29" s="197">
        <f t="shared" si="20"/>
        <v>0.88888888888888884</v>
      </c>
      <c r="N29" s="174">
        <f>N$19</f>
        <v>1</v>
      </c>
      <c r="O29" s="197">
        <f t="shared" si="21"/>
        <v>0.1111111111111111</v>
      </c>
      <c r="P29" s="198">
        <f>P$19</f>
        <v>0</v>
      </c>
      <c r="Q29" s="199">
        <f t="shared" si="22"/>
        <v>0</v>
      </c>
      <c r="R29" s="198">
        <f>R$19</f>
        <v>1</v>
      </c>
      <c r="S29" s="199">
        <f t="shared" si="23"/>
        <v>1</v>
      </c>
      <c r="T29" s="198">
        <f>T$19</f>
        <v>0</v>
      </c>
      <c r="U29" s="199">
        <f t="shared" si="24"/>
        <v>0</v>
      </c>
      <c r="V29" s="204">
        <f t="shared" si="25"/>
        <v>1</v>
      </c>
      <c r="W29" s="199">
        <f t="shared" si="26"/>
        <v>1</v>
      </c>
      <c r="X29" s="103"/>
    </row>
    <row r="30" spans="1:24" ht="15.75" thickBot="1" x14ac:dyDescent="0.3">
      <c r="A30" s="103"/>
      <c r="B30" s="103"/>
      <c r="C30" s="187" t="str">
        <f>'Long Term Vision'!F177</f>
        <v>Partnerships</v>
      </c>
      <c r="D30" s="195">
        <f>D$20</f>
        <v>0</v>
      </c>
      <c r="E30" s="196">
        <f t="shared" si="16"/>
        <v>0</v>
      </c>
      <c r="F30" s="195">
        <f>F$20</f>
        <v>14</v>
      </c>
      <c r="G30" s="196">
        <f t="shared" si="17"/>
        <v>0.93333333333333335</v>
      </c>
      <c r="H30" s="195">
        <f>H$20</f>
        <v>1</v>
      </c>
      <c r="I30" s="196">
        <f t="shared" si="15"/>
        <v>6.6666666666666666E-2</v>
      </c>
      <c r="J30" s="203">
        <f t="shared" si="18"/>
        <v>14</v>
      </c>
      <c r="K30" s="196">
        <f t="shared" si="19"/>
        <v>0.93333333333333335</v>
      </c>
      <c r="L30" s="174">
        <f>L$20</f>
        <v>13</v>
      </c>
      <c r="M30" s="197">
        <f t="shared" si="20"/>
        <v>0.8666666666666667</v>
      </c>
      <c r="N30" s="174">
        <f>N$20</f>
        <v>2</v>
      </c>
      <c r="O30" s="197">
        <f t="shared" si="21"/>
        <v>0.13333333333333333</v>
      </c>
      <c r="P30" s="198">
        <f>P$20</f>
        <v>0</v>
      </c>
      <c r="Q30" s="199">
        <f t="shared" si="22"/>
        <v>0</v>
      </c>
      <c r="R30" s="198">
        <f>R$20</f>
        <v>0</v>
      </c>
      <c r="S30" s="199">
        <f t="shared" si="23"/>
        <v>0</v>
      </c>
      <c r="T30" s="198">
        <f>T$20</f>
        <v>1</v>
      </c>
      <c r="U30" s="199">
        <f t="shared" si="24"/>
        <v>1</v>
      </c>
      <c r="V30" s="204">
        <f t="shared" si="25"/>
        <v>0</v>
      </c>
      <c r="W30" s="199">
        <f t="shared" si="26"/>
        <v>0</v>
      </c>
      <c r="X30" s="103"/>
    </row>
    <row r="31" spans="1:24" ht="15.75" thickBot="1" x14ac:dyDescent="0.3">
      <c r="A31" s="103"/>
      <c r="B31" s="103"/>
      <c r="C31" s="19"/>
      <c r="D31" s="200">
        <f>SUM(D26:D30)</f>
        <v>29</v>
      </c>
      <c r="E31" s="201">
        <f t="shared" si="16"/>
        <v>0.25438596491228072</v>
      </c>
      <c r="F31" s="200">
        <f>SUM(F26:F30)</f>
        <v>73</v>
      </c>
      <c r="G31" s="201">
        <f t="shared" si="17"/>
        <v>0.64035087719298245</v>
      </c>
      <c r="H31" s="200">
        <f>SUM(H26:H30)</f>
        <v>12</v>
      </c>
      <c r="I31" s="201">
        <f t="shared" si="15"/>
        <v>0.10526315789473684</v>
      </c>
      <c r="J31" s="205">
        <f t="shared" si="18"/>
        <v>102</v>
      </c>
      <c r="K31" s="201">
        <f t="shared" si="19"/>
        <v>0.89473684210526316</v>
      </c>
      <c r="L31" s="189">
        <f>SUM(L26:L30)</f>
        <v>101</v>
      </c>
      <c r="M31" s="191">
        <f>L31/($L31+$N31)</f>
        <v>0.88596491228070173</v>
      </c>
      <c r="N31" s="189">
        <f>SUM(N26:N30)</f>
        <v>13</v>
      </c>
      <c r="O31" s="191">
        <f>N31/($L31+$N31)</f>
        <v>0.11403508771929824</v>
      </c>
      <c r="P31" s="202">
        <f>SUM(P26:P30)</f>
        <v>0</v>
      </c>
      <c r="Q31" s="206">
        <f t="shared" si="22"/>
        <v>0</v>
      </c>
      <c r="R31" s="202">
        <f>SUM(R26:R30)</f>
        <v>10</v>
      </c>
      <c r="S31" s="206">
        <f t="shared" si="23"/>
        <v>0.41666666666666669</v>
      </c>
      <c r="T31" s="202">
        <f>SUM(T26:T30)</f>
        <v>14</v>
      </c>
      <c r="U31" s="206">
        <f t="shared" si="24"/>
        <v>0.58333333333333337</v>
      </c>
      <c r="V31" s="207">
        <f t="shared" si="25"/>
        <v>10</v>
      </c>
      <c r="W31" s="206">
        <f t="shared" si="26"/>
        <v>0.41666666666666669</v>
      </c>
      <c r="X31" s="103"/>
    </row>
    <row r="32" spans="1:24" x14ac:dyDescent="0.25">
      <c r="A32" s="103"/>
      <c r="B32" s="103"/>
      <c r="C32" s="103"/>
      <c r="D32" s="103"/>
      <c r="E32" s="103"/>
      <c r="F32" s="103"/>
      <c r="G32" s="103"/>
      <c r="H32" s="103"/>
      <c r="I32" s="103"/>
      <c r="J32" s="103"/>
      <c r="K32" s="103"/>
      <c r="L32" s="103"/>
      <c r="M32" s="103"/>
      <c r="N32" s="103"/>
      <c r="O32" s="103"/>
      <c r="P32" s="103"/>
      <c r="Q32" s="103"/>
      <c r="R32" s="103"/>
      <c r="S32" s="103"/>
      <c r="T32" s="103"/>
      <c r="U32" s="103"/>
      <c r="V32" s="103"/>
      <c r="W32" s="103"/>
      <c r="X32" s="103"/>
    </row>
  </sheetData>
  <mergeCells count="6">
    <mergeCell ref="P24:W24"/>
    <mergeCell ref="L24:O24"/>
    <mergeCell ref="D24:K24"/>
    <mergeCell ref="D2:K2"/>
    <mergeCell ref="L2:O2"/>
    <mergeCell ref="P2:W2"/>
  </mergeCells>
  <pageMargins left="0.7" right="0.7" top="0.75" bottom="0.75" header="0.3" footer="0.3"/>
  <pageSetup orientation="portrait" verticalDpi="0" r:id="rId1"/>
  <ignoredErrors>
    <ignoredError sqref="P21:Q21 P31 P4 R4 T4 P5 R5 T5 P6 R6 T6 P7 R7 T7 P8 R8 T8 P9 R9 T9 P10 R10 T10 P11 R11 T11 P12 R12 T12 P13 R13 T13 P14 R14 T14 P15 R15 T15 P16 R16 T16 P17 R17 T17 P18 R18 T18 P19 R19 T19 P20 R20 T20 P26 R26 T26 P27 R27 T27 P28 R28 T28 P29 R29 T29 P30 R30 T30 E30:I30 E29:I29 E28:I28 E27:I27 E26:I26 E20:I20 E19:I19 E18:I18 E17:I17 E16:I16 E15:I15 E14:I14 E13:I13 E12:I12 E11:I11 E10:I10 E9:I9 E8:I8 E7:I7 E6:I6 E5:I5 E4:I4 E31:I31 E21:I21 L30:O30 L29:O29 L28:O28 L27:O27 L26:O26 L20:O20 L19:O19 L18:O18 L17:O17 L16:O16 L15:O15 L14:O14 L13:O13 L12:O12 L11:O11 L10:O10 L9:O9 L8:O8 L7:O7 L6:O6 L5:O5 L4:O4 L31:O31 L21:O21 V25 J26:J31 J4:J21 V4:V21 V26:V31 R21:S21 R31 T21 T31 S26:S31 Q26:Q31" formula="1"/>
  </ignoredError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0"/>
  <sheetViews>
    <sheetView zoomScale="115" zoomScaleNormal="115" workbookViewId="0">
      <selection activeCell="B1" sqref="B1:C1"/>
    </sheetView>
  </sheetViews>
  <sheetFormatPr defaultRowHeight="15" outlineLevelRow="1" x14ac:dyDescent="0.25"/>
  <cols>
    <col min="2" max="2" width="3.42578125" bestFit="1" customWidth="1"/>
    <col min="3" max="3" width="39" bestFit="1" customWidth="1"/>
    <col min="4" max="4" width="10.28515625" bestFit="1" customWidth="1"/>
    <col min="5" max="5" width="9.7109375" bestFit="1" customWidth="1"/>
  </cols>
  <sheetData>
    <row r="1" spans="1:8" ht="23.25" x14ac:dyDescent="0.35">
      <c r="A1" s="103"/>
      <c r="B1" s="218" t="str">
        <f>'developer sheet'!D14</f>
        <v>SDG Target analysis</v>
      </c>
      <c r="C1" s="218"/>
      <c r="D1" s="103"/>
      <c r="E1" s="103"/>
      <c r="F1" s="103"/>
      <c r="G1" s="103"/>
      <c r="H1" s="103"/>
    </row>
    <row r="2" spans="1:8" x14ac:dyDescent="0.25">
      <c r="A2" s="103"/>
      <c r="B2" s="103"/>
      <c r="C2" s="103"/>
      <c r="D2" s="103"/>
      <c r="E2" s="103"/>
      <c r="F2" s="103"/>
      <c r="G2" s="103"/>
      <c r="H2" s="103"/>
    </row>
    <row r="3" spans="1:8" ht="19.5" thickBot="1" x14ac:dyDescent="0.35">
      <c r="A3" s="103"/>
      <c r="B3" s="219" t="str">
        <f>'developer sheet'!D15</f>
        <v>By Goal</v>
      </c>
      <c r="C3" s="219"/>
      <c r="D3" s="103"/>
      <c r="E3" s="103"/>
      <c r="F3" s="103"/>
      <c r="G3" s="103"/>
      <c r="H3" s="103"/>
    </row>
    <row r="4" spans="1:8" ht="30.75" thickBot="1" x14ac:dyDescent="0.3">
      <c r="A4" s="103"/>
      <c r="B4" s="103"/>
      <c r="C4" s="103"/>
      <c r="D4" s="168" t="str">
        <f>'developer sheet'!D11</f>
        <v>Alignment</v>
      </c>
      <c r="E4" s="173" t="str">
        <f>'developer sheet'!D12</f>
        <v>Indicators</v>
      </c>
      <c r="F4" s="172" t="str">
        <f>'developer sheet'!D13</f>
        <v>Gender inclusion</v>
      </c>
      <c r="G4" s="103"/>
      <c r="H4" s="103"/>
    </row>
    <row r="5" spans="1:8" ht="15.75" thickBot="1" x14ac:dyDescent="0.3">
      <c r="A5" s="103"/>
      <c r="B5" s="134">
        <f>'Long Term Vision'!A156</f>
        <v>1</v>
      </c>
      <c r="C5" s="135" t="str">
        <f>'Long Term Vision'!B156</f>
        <v>No Poverty</v>
      </c>
      <c r="D5" s="169" t="str">
        <f>(COUNTIF($D$6:$D$10,"T")+COUNTIF($D$6:$D$10,"P"))&amp;" / "&amp;(COUNTA($D$6:$D$10)-COUNTIF($D$6:$D$10,'developer sheet'!$D$9))</f>
        <v>4 / 4</v>
      </c>
      <c r="E5" s="174" t="str">
        <f>SUM($E$6:$E$10)&amp;" / "&amp;(COUNTA($E$6:$E$10)-COUNTIF($E$6:$E$10,'developer sheet'!$D$9))</f>
        <v>4 / 4</v>
      </c>
      <c r="F5" s="169" t="str">
        <f>(COUNTIF($F$6:$F$10,"T")+COUNTIF($F$6:$F$10,"P"))&amp;" / "&amp;(COUNTA($F$6:$F$10)-COUNTIF($F$6:$F$10,'developer sheet'!$D$9))</f>
        <v>1 / 2</v>
      </c>
      <c r="G5" s="103"/>
      <c r="H5" s="103"/>
    </row>
    <row r="6" spans="1:8" s="19" customFormat="1" hidden="1" outlineLevel="1" x14ac:dyDescent="0.25">
      <c r="A6" s="103"/>
      <c r="B6" s="178"/>
      <c r="C6" s="179">
        <f>'Alignment Overview'!A2</f>
        <v>1.1000000000000001</v>
      </c>
      <c r="D6" s="170" t="str">
        <f>'Alignment Overview'!AN2</f>
        <v>N/A</v>
      </c>
      <c r="E6" s="120" t="str">
        <f>'Indicators Overview'!AJ2</f>
        <v>N/A</v>
      </c>
      <c r="F6" s="175" t="str">
        <f>'Gen_Incl Overview'!AP2</f>
        <v>N/A</v>
      </c>
      <c r="G6" s="103"/>
      <c r="H6" s="103"/>
    </row>
    <row r="7" spans="1:8" s="19" customFormat="1" hidden="1" outlineLevel="1" x14ac:dyDescent="0.25">
      <c r="A7" s="103"/>
      <c r="B7" s="178"/>
      <c r="C7" s="179">
        <f>'Alignment Overview'!A3</f>
        <v>1.2</v>
      </c>
      <c r="D7" s="170" t="str">
        <f>'Alignment Overview'!AN3</f>
        <v>T</v>
      </c>
      <c r="E7" s="120">
        <f>'Indicators Overview'!AJ3</f>
        <v>1</v>
      </c>
      <c r="F7" s="175" t="str">
        <f>'Gen_Incl Overview'!AP3</f>
        <v>none</v>
      </c>
      <c r="G7" s="103"/>
      <c r="H7" s="103"/>
    </row>
    <row r="8" spans="1:8" s="19" customFormat="1" hidden="1" outlineLevel="1" x14ac:dyDescent="0.25">
      <c r="A8" s="103"/>
      <c r="B8" s="178"/>
      <c r="C8" s="179">
        <f>'Alignment Overview'!A4</f>
        <v>1.3</v>
      </c>
      <c r="D8" s="170" t="str">
        <f>'Alignment Overview'!AN4</f>
        <v>P</v>
      </c>
      <c r="E8" s="120">
        <f>'Indicators Overview'!AJ4</f>
        <v>1</v>
      </c>
      <c r="F8" s="175" t="str">
        <f>'Gen_Incl Overview'!AP4</f>
        <v>N/A</v>
      </c>
      <c r="G8" s="103"/>
      <c r="H8" s="103"/>
    </row>
    <row r="9" spans="1:8" s="19" customFormat="1" hidden="1" outlineLevel="1" x14ac:dyDescent="0.25">
      <c r="A9" s="103"/>
      <c r="B9" s="178"/>
      <c r="C9" s="179">
        <f>'Alignment Overview'!A5</f>
        <v>1.4</v>
      </c>
      <c r="D9" s="170" t="str">
        <f>'Alignment Overview'!AN5</f>
        <v>P</v>
      </c>
      <c r="E9" s="120">
        <f>'Indicators Overview'!AJ5</f>
        <v>1</v>
      </c>
      <c r="F9" s="175" t="str">
        <f>'Gen_Incl Overview'!AP5</f>
        <v>P</v>
      </c>
      <c r="G9" s="103"/>
      <c r="H9" s="103"/>
    </row>
    <row r="10" spans="1:8" s="19" customFormat="1" ht="15.75" hidden="1" outlineLevel="1" thickBot="1" x14ac:dyDescent="0.3">
      <c r="A10" s="103"/>
      <c r="B10" s="178"/>
      <c r="C10" s="179">
        <f>'Alignment Overview'!A6</f>
        <v>1.5</v>
      </c>
      <c r="D10" s="170" t="str">
        <f>'Alignment Overview'!AN6</f>
        <v>P</v>
      </c>
      <c r="E10" s="120">
        <f>'Indicators Overview'!AJ6</f>
        <v>1</v>
      </c>
      <c r="F10" s="175" t="str">
        <f>'Gen_Incl Overview'!AP6</f>
        <v>N/A</v>
      </c>
      <c r="G10" s="103"/>
      <c r="H10" s="103"/>
    </row>
    <row r="11" spans="1:8" ht="15.75" collapsed="1" thickBot="1" x14ac:dyDescent="0.3">
      <c r="A11" s="103"/>
      <c r="B11" s="136">
        <f>'Long Term Vision'!A157</f>
        <v>2</v>
      </c>
      <c r="C11" s="137" t="str">
        <f>'Long Term Vision'!B157</f>
        <v>Zero Hunger</v>
      </c>
      <c r="D11" s="169" t="str">
        <f>(COUNTIF($D$12:$D$16,"T")+COUNTIF($D$12:$D$16,"P"))&amp;" / "&amp;(COUNTA($D$12:$D$16)-COUNTIF($D$12:$D$16,'developer sheet'!$D$9))</f>
        <v>4 / 5</v>
      </c>
      <c r="E11" s="174" t="str">
        <f>SUM($E$12:$E$16)&amp;" / "&amp;(COUNTA($E$12:$E$16)-COUNTIF($E$12:$E$16,'developer sheet'!$D$9))</f>
        <v>4 / 5</v>
      </c>
      <c r="F11" s="169" t="str">
        <f>(COUNTIF($F$12:$F$16,"T")+COUNTIF($F$12:$F$16,"P"))&amp;" / "&amp;(COUNTA($F$12:$F$16)-COUNTIF($F$12:$F$16,'developer sheet'!$D$9))</f>
        <v>0 / 2</v>
      </c>
      <c r="G11" s="103"/>
      <c r="H11" s="103"/>
    </row>
    <row r="12" spans="1:8" s="19" customFormat="1" hidden="1" outlineLevel="1" x14ac:dyDescent="0.25">
      <c r="A12" s="103"/>
      <c r="B12" s="178"/>
      <c r="C12" s="179">
        <f>'Alignment Overview'!A7</f>
        <v>2.1</v>
      </c>
      <c r="D12" s="170" t="str">
        <f>'Alignment Overview'!AN7</f>
        <v>T</v>
      </c>
      <c r="E12" s="120">
        <f>'Indicators Overview'!AJ7</f>
        <v>1</v>
      </c>
      <c r="F12" s="175" t="str">
        <f>'Gen_Incl Overview'!AP7</f>
        <v>N/A</v>
      </c>
      <c r="G12" s="103"/>
      <c r="H12" s="103"/>
    </row>
    <row r="13" spans="1:8" s="19" customFormat="1" hidden="1" outlineLevel="1" x14ac:dyDescent="0.25">
      <c r="A13" s="103"/>
      <c r="B13" s="178"/>
      <c r="C13" s="179">
        <f>'Alignment Overview'!A8</f>
        <v>2.2000000000000002</v>
      </c>
      <c r="D13" s="170" t="str">
        <f>'Alignment Overview'!AN8</f>
        <v>P</v>
      </c>
      <c r="E13" s="120">
        <f>'Indicators Overview'!AJ8</f>
        <v>1</v>
      </c>
      <c r="F13" s="175" t="str">
        <f>'Gen_Incl Overview'!AP8</f>
        <v>none</v>
      </c>
      <c r="G13" s="103"/>
      <c r="H13" s="103"/>
    </row>
    <row r="14" spans="1:8" s="19" customFormat="1" hidden="1" outlineLevel="1" x14ac:dyDescent="0.25">
      <c r="A14" s="103"/>
      <c r="B14" s="178"/>
      <c r="C14" s="179">
        <f>'Alignment Overview'!A9</f>
        <v>2.2999999999999998</v>
      </c>
      <c r="D14" s="170" t="str">
        <f>'Alignment Overview'!AN9</f>
        <v>P</v>
      </c>
      <c r="E14" s="120">
        <f>'Indicators Overview'!AJ9</f>
        <v>1</v>
      </c>
      <c r="F14" s="175" t="str">
        <f>'Gen_Incl Overview'!AP9</f>
        <v>none</v>
      </c>
      <c r="G14" s="103"/>
      <c r="H14" s="103"/>
    </row>
    <row r="15" spans="1:8" s="19" customFormat="1" hidden="1" outlineLevel="1" x14ac:dyDescent="0.25">
      <c r="A15" s="103"/>
      <c r="B15" s="178"/>
      <c r="C15" s="179">
        <f>'Alignment Overview'!A10</f>
        <v>2.4</v>
      </c>
      <c r="D15" s="170" t="str">
        <f>'Alignment Overview'!AN10</f>
        <v>T</v>
      </c>
      <c r="E15" s="120">
        <f>'Indicators Overview'!AJ10</f>
        <v>1</v>
      </c>
      <c r="F15" s="175" t="str">
        <f>'Gen_Incl Overview'!AP10</f>
        <v>N/A</v>
      </c>
      <c r="G15" s="103"/>
      <c r="H15" s="103"/>
    </row>
    <row r="16" spans="1:8" s="19" customFormat="1" ht="15.75" hidden="1" outlineLevel="1" thickBot="1" x14ac:dyDescent="0.3">
      <c r="A16" s="103"/>
      <c r="B16" s="178"/>
      <c r="C16" s="179">
        <f>'Alignment Overview'!A11</f>
        <v>2.5</v>
      </c>
      <c r="D16" s="170" t="str">
        <f>'Alignment Overview'!AN11</f>
        <v>none</v>
      </c>
      <c r="E16" s="120">
        <f>'Indicators Overview'!AJ11</f>
        <v>0</v>
      </c>
      <c r="F16" s="175" t="str">
        <f>'Gen_Incl Overview'!AP11</f>
        <v>N/A</v>
      </c>
      <c r="G16" s="103"/>
      <c r="H16" s="103"/>
    </row>
    <row r="17" spans="1:8" ht="15.75" collapsed="1" thickBot="1" x14ac:dyDescent="0.3">
      <c r="A17" s="103"/>
      <c r="B17" s="138">
        <f>'Long Term Vision'!A158</f>
        <v>3</v>
      </c>
      <c r="C17" s="139" t="str">
        <f>'Long Term Vision'!B158</f>
        <v>Good Health and Well-being</v>
      </c>
      <c r="D17" s="169" t="str">
        <f>(COUNTIF($D$18:$D$26,"T")+COUNTIF($D$18:$D$26,"P"))&amp;" / "&amp;(COUNTA($D$18:$D$26)-COUNTIF($D$18:$D$26,'developer sheet'!$D$9))</f>
        <v>9 / 9</v>
      </c>
      <c r="E17" s="174" t="str">
        <f>SUM($E$18:$E$26)&amp;" / "&amp;(COUNTA($E$18:$E$26)-COUNTIF($E$18:$E$26,'developer sheet'!$D$9))</f>
        <v>9 / 9</v>
      </c>
      <c r="F17" s="169" t="str">
        <f>(COUNTIF($F$18:$F$26,"T")+COUNTIF($F$18:$F$26,"P"))&amp;" / "&amp;(COUNTA($F$18:$F$26)-COUNTIF($F$18:$F$26,'developer sheet'!$D$9))</f>
        <v>0 / 2</v>
      </c>
      <c r="G17" s="103"/>
      <c r="H17" s="103"/>
    </row>
    <row r="18" spans="1:8" s="19" customFormat="1" hidden="1" outlineLevel="1" x14ac:dyDescent="0.25">
      <c r="A18" s="103"/>
      <c r="B18" s="178"/>
      <c r="C18" s="179">
        <f>'Alignment Overview'!A12</f>
        <v>3.1</v>
      </c>
      <c r="D18" s="170" t="str">
        <f>'Alignment Overview'!AN12</f>
        <v>P</v>
      </c>
      <c r="E18" s="120">
        <f>'Indicators Overview'!AJ12</f>
        <v>1</v>
      </c>
      <c r="F18" s="175" t="str">
        <f>'Gen_Incl Overview'!AP12</f>
        <v>none</v>
      </c>
      <c r="G18" s="103"/>
      <c r="H18" s="103"/>
    </row>
    <row r="19" spans="1:8" s="19" customFormat="1" hidden="1" outlineLevel="1" x14ac:dyDescent="0.25">
      <c r="A19" s="103"/>
      <c r="B19" s="178"/>
      <c r="C19" s="179">
        <f>'Alignment Overview'!A13</f>
        <v>3.2</v>
      </c>
      <c r="D19" s="170" t="str">
        <f>'Alignment Overview'!AN13</f>
        <v>P</v>
      </c>
      <c r="E19" s="120">
        <f>'Indicators Overview'!AJ13</f>
        <v>1</v>
      </c>
      <c r="F19" s="175" t="str">
        <f>'Gen_Incl Overview'!AP13</f>
        <v>N/A</v>
      </c>
      <c r="G19" s="103"/>
      <c r="H19" s="103"/>
    </row>
    <row r="20" spans="1:8" s="19" customFormat="1" hidden="1" outlineLevel="1" x14ac:dyDescent="0.25">
      <c r="A20" s="103"/>
      <c r="B20" s="178"/>
      <c r="C20" s="179">
        <f>'Alignment Overview'!A14</f>
        <v>3.3</v>
      </c>
      <c r="D20" s="170" t="str">
        <f>'Alignment Overview'!AN14</f>
        <v>P</v>
      </c>
      <c r="E20" s="120">
        <f>'Indicators Overview'!AJ14</f>
        <v>1</v>
      </c>
      <c r="F20" s="175" t="str">
        <f>'Gen_Incl Overview'!AP14</f>
        <v>N/A</v>
      </c>
      <c r="G20" s="103"/>
      <c r="H20" s="103"/>
    </row>
    <row r="21" spans="1:8" s="19" customFormat="1" hidden="1" outlineLevel="1" x14ac:dyDescent="0.25">
      <c r="A21" s="103"/>
      <c r="B21" s="178"/>
      <c r="C21" s="179">
        <f>'Alignment Overview'!A15</f>
        <v>3.4</v>
      </c>
      <c r="D21" s="170" t="str">
        <f>'Alignment Overview'!AN15</f>
        <v>T</v>
      </c>
      <c r="E21" s="120">
        <f>'Indicators Overview'!AJ15</f>
        <v>1</v>
      </c>
      <c r="F21" s="175" t="str">
        <f>'Gen_Incl Overview'!AP15</f>
        <v>N/A</v>
      </c>
      <c r="G21" s="103"/>
      <c r="H21" s="103"/>
    </row>
    <row r="22" spans="1:8" s="19" customFormat="1" hidden="1" outlineLevel="1" x14ac:dyDescent="0.25">
      <c r="A22" s="103"/>
      <c r="B22" s="178"/>
      <c r="C22" s="179">
        <f>'Alignment Overview'!A16</f>
        <v>3.5</v>
      </c>
      <c r="D22" s="170" t="str">
        <f>'Alignment Overview'!AN16</f>
        <v>T</v>
      </c>
      <c r="E22" s="120">
        <f>'Indicators Overview'!AJ16</f>
        <v>1</v>
      </c>
      <c r="F22" s="175" t="str">
        <f>'Gen_Incl Overview'!AP16</f>
        <v>N/A</v>
      </c>
      <c r="G22" s="103"/>
      <c r="H22" s="103"/>
    </row>
    <row r="23" spans="1:8" s="19" customFormat="1" hidden="1" outlineLevel="1" x14ac:dyDescent="0.25">
      <c r="A23" s="103"/>
      <c r="B23" s="178"/>
      <c r="C23" s="179">
        <f>'Alignment Overview'!A17</f>
        <v>3.6</v>
      </c>
      <c r="D23" s="170" t="str">
        <f>'Alignment Overview'!AN17</f>
        <v>P</v>
      </c>
      <c r="E23" s="120">
        <f>'Indicators Overview'!AJ17</f>
        <v>1</v>
      </c>
      <c r="F23" s="175" t="str">
        <f>'Gen_Incl Overview'!AP17</f>
        <v>N/A</v>
      </c>
      <c r="G23" s="103"/>
      <c r="H23" s="103"/>
    </row>
    <row r="24" spans="1:8" s="19" customFormat="1" hidden="1" outlineLevel="1" x14ac:dyDescent="0.25">
      <c r="A24" s="103"/>
      <c r="B24" s="178"/>
      <c r="C24" s="179">
        <f>'Alignment Overview'!A18</f>
        <v>3.7</v>
      </c>
      <c r="D24" s="170" t="str">
        <f>'Alignment Overview'!AN18</f>
        <v>P</v>
      </c>
      <c r="E24" s="120">
        <f>'Indicators Overview'!AJ18</f>
        <v>1</v>
      </c>
      <c r="F24" s="175" t="str">
        <f>'Gen_Incl Overview'!AP18</f>
        <v>none</v>
      </c>
      <c r="G24" s="103"/>
      <c r="H24" s="103"/>
    </row>
    <row r="25" spans="1:8" s="19" customFormat="1" hidden="1" outlineLevel="1" x14ac:dyDescent="0.25">
      <c r="A25" s="103"/>
      <c r="B25" s="178"/>
      <c r="C25" s="179">
        <f>'Alignment Overview'!A19</f>
        <v>3.8</v>
      </c>
      <c r="D25" s="170" t="str">
        <f>'Alignment Overview'!AN19</f>
        <v>T</v>
      </c>
      <c r="E25" s="120">
        <f>'Indicators Overview'!AJ19</f>
        <v>1</v>
      </c>
      <c r="F25" s="175" t="str">
        <f>'Gen_Incl Overview'!AP19</f>
        <v>N/A</v>
      </c>
      <c r="G25" s="103"/>
      <c r="H25" s="103"/>
    </row>
    <row r="26" spans="1:8" s="19" customFormat="1" ht="15.75" hidden="1" outlineLevel="1" thickBot="1" x14ac:dyDescent="0.3">
      <c r="A26" s="103"/>
      <c r="B26" s="178"/>
      <c r="C26" s="179">
        <f>'Alignment Overview'!A20</f>
        <v>3.9</v>
      </c>
      <c r="D26" s="170" t="str">
        <f>'Alignment Overview'!AN20</f>
        <v>P</v>
      </c>
      <c r="E26" s="120">
        <f>'Indicators Overview'!AJ20</f>
        <v>1</v>
      </c>
      <c r="F26" s="175" t="str">
        <f>'Gen_Incl Overview'!AP20</f>
        <v>N/A</v>
      </c>
      <c r="G26" s="103"/>
      <c r="H26" s="103"/>
    </row>
    <row r="27" spans="1:8" ht="15.75" collapsed="1" thickBot="1" x14ac:dyDescent="0.3">
      <c r="A27" s="103"/>
      <c r="B27" s="140">
        <f>'Long Term Vision'!A159</f>
        <v>4</v>
      </c>
      <c r="C27" s="141" t="str">
        <f>'Long Term Vision'!B159</f>
        <v>Quality Education</v>
      </c>
      <c r="D27" s="169" t="str">
        <f>(COUNTIF($D$28:$D$34,"T")+COUNTIF($D$28:$D$34,"P"))&amp;" / "&amp;(COUNTA($D$28:$D$34)-COUNTIF($D$28:$D$34,'developer sheet'!$D$9))</f>
        <v>7 / 7</v>
      </c>
      <c r="E27" s="174" t="str">
        <f>SUM($E$28:$E$34)&amp;" / "&amp;(COUNTA($E$28:$E$34)-COUNTIF($E$28:$E$34,'developer sheet'!$D$9))</f>
        <v>7 / 7</v>
      </c>
      <c r="F27" s="169" t="str">
        <f>(COUNTIF($F$28:$F$34,"T")+COUNTIF($F$28:$F$34,"P"))&amp;" / "&amp;(COUNTA($F$28:$F$34)-COUNTIF($F$28:$F$34,'developer sheet'!$D$9))</f>
        <v>2 / 5</v>
      </c>
      <c r="G27" s="103"/>
      <c r="H27" s="103"/>
    </row>
    <row r="28" spans="1:8" s="19" customFormat="1" hidden="1" outlineLevel="1" x14ac:dyDescent="0.25">
      <c r="A28" s="103"/>
      <c r="B28" s="178"/>
      <c r="C28" s="179">
        <f>'Alignment Overview'!A21</f>
        <v>4.0999999999999996</v>
      </c>
      <c r="D28" s="170" t="str">
        <f>'Alignment Overview'!AN21</f>
        <v>P</v>
      </c>
      <c r="E28" s="120">
        <f>'Indicators Overview'!AJ21</f>
        <v>1</v>
      </c>
      <c r="F28" s="175" t="str">
        <f>'Gen_Incl Overview'!AP21</f>
        <v>none</v>
      </c>
      <c r="G28" s="103"/>
      <c r="H28" s="103"/>
    </row>
    <row r="29" spans="1:8" s="19" customFormat="1" hidden="1" outlineLevel="1" x14ac:dyDescent="0.25">
      <c r="A29" s="103"/>
      <c r="B29" s="178"/>
      <c r="C29" s="179">
        <f>'Alignment Overview'!A22</f>
        <v>4.2</v>
      </c>
      <c r="D29" s="170" t="str">
        <f>'Alignment Overview'!AN22</f>
        <v>T</v>
      </c>
      <c r="E29" s="120">
        <f>'Indicators Overview'!AJ22</f>
        <v>1</v>
      </c>
      <c r="F29" s="175" t="str">
        <f>'Gen_Incl Overview'!AP22</f>
        <v>none</v>
      </c>
      <c r="G29" s="103"/>
      <c r="H29" s="103"/>
    </row>
    <row r="30" spans="1:8" s="19" customFormat="1" hidden="1" outlineLevel="1" x14ac:dyDescent="0.25">
      <c r="A30" s="103"/>
      <c r="B30" s="178"/>
      <c r="C30" s="179">
        <f>'Alignment Overview'!A23</f>
        <v>4.3</v>
      </c>
      <c r="D30" s="170" t="str">
        <f>'Alignment Overview'!AN23</f>
        <v>P</v>
      </c>
      <c r="E30" s="120">
        <f>'Indicators Overview'!AJ23</f>
        <v>1</v>
      </c>
      <c r="F30" s="175" t="str">
        <f>'Gen_Incl Overview'!AP23</f>
        <v>P</v>
      </c>
      <c r="G30" s="103"/>
      <c r="H30" s="103"/>
    </row>
    <row r="31" spans="1:8" s="19" customFormat="1" hidden="1" outlineLevel="1" x14ac:dyDescent="0.25">
      <c r="A31" s="103"/>
      <c r="B31" s="178"/>
      <c r="C31" s="179">
        <f>'Alignment Overview'!A24</f>
        <v>4.4000000000000004</v>
      </c>
      <c r="D31" s="170" t="str">
        <f>'Alignment Overview'!AN24</f>
        <v>P</v>
      </c>
      <c r="E31" s="120">
        <f>'Indicators Overview'!AJ24</f>
        <v>1</v>
      </c>
      <c r="F31" s="175" t="str">
        <f>'Gen_Incl Overview'!AP24</f>
        <v>N/A</v>
      </c>
      <c r="G31" s="103"/>
      <c r="H31" s="103"/>
    </row>
    <row r="32" spans="1:8" s="19" customFormat="1" hidden="1" outlineLevel="1" x14ac:dyDescent="0.25">
      <c r="A32" s="103"/>
      <c r="B32" s="178"/>
      <c r="C32" s="179">
        <f>'Alignment Overview'!A25</f>
        <v>4.5</v>
      </c>
      <c r="D32" s="170" t="str">
        <f>'Alignment Overview'!AN25</f>
        <v>P</v>
      </c>
      <c r="E32" s="120">
        <f>'Indicators Overview'!AJ25</f>
        <v>1</v>
      </c>
      <c r="F32" s="175" t="str">
        <f>'Gen_Incl Overview'!AP25</f>
        <v>none</v>
      </c>
      <c r="G32" s="103"/>
      <c r="H32" s="103"/>
    </row>
    <row r="33" spans="1:8" s="19" customFormat="1" hidden="1" outlineLevel="1" x14ac:dyDescent="0.25">
      <c r="A33" s="103"/>
      <c r="B33" s="178"/>
      <c r="C33" s="179">
        <f>'Alignment Overview'!A26</f>
        <v>4.5999999999999996</v>
      </c>
      <c r="D33" s="170" t="str">
        <f>'Alignment Overview'!AN26</f>
        <v>P</v>
      </c>
      <c r="E33" s="120">
        <f>'Indicators Overview'!AJ26</f>
        <v>1</v>
      </c>
      <c r="F33" s="175" t="str">
        <f>'Gen_Incl Overview'!AP26</f>
        <v>N/A</v>
      </c>
      <c r="G33" s="103"/>
      <c r="H33" s="103"/>
    </row>
    <row r="34" spans="1:8" s="19" customFormat="1" ht="15.75" hidden="1" outlineLevel="1" thickBot="1" x14ac:dyDescent="0.3">
      <c r="A34" s="103"/>
      <c r="B34" s="178"/>
      <c r="C34" s="179">
        <f>'Alignment Overview'!A27</f>
        <v>4.7</v>
      </c>
      <c r="D34" s="170" t="str">
        <f>'Alignment Overview'!AN27</f>
        <v>P</v>
      </c>
      <c r="E34" s="120">
        <f>'Indicators Overview'!AJ27</f>
        <v>1</v>
      </c>
      <c r="F34" s="175" t="str">
        <f>'Gen_Incl Overview'!AP27</f>
        <v>P</v>
      </c>
      <c r="G34" s="103"/>
      <c r="H34" s="103"/>
    </row>
    <row r="35" spans="1:8" ht="15.75" collapsed="1" thickBot="1" x14ac:dyDescent="0.3">
      <c r="A35" s="103"/>
      <c r="B35" s="142">
        <f>'Long Term Vision'!A160</f>
        <v>5</v>
      </c>
      <c r="C35" s="143" t="str">
        <f>'Long Term Vision'!B160</f>
        <v>Gender Equality</v>
      </c>
      <c r="D35" s="169" t="str">
        <f>(COUNTIF($D$36:$D$41,"T")+COUNTIF($D$36:$D$41,"P"))&amp;" / "&amp;(COUNTA($D$36:$D$41)-COUNTIF($D$36:$D$41,'developer sheet'!$D$9))</f>
        <v>5 / 5</v>
      </c>
      <c r="E35" s="174" t="str">
        <f>SUM($E$36:$E$41)&amp;" / "&amp;(COUNTA($E$36:$E$41)-COUNTIF($E$36:$E$41,'developer sheet'!$D$9))</f>
        <v>5 / 5</v>
      </c>
      <c r="F35" s="169" t="str">
        <f>(COUNTIF($F$36:$F$41,"T")+COUNTIF($F$36:$F$41,"P"))&amp;" / "&amp;(COUNTA($F$36:$F$41)-COUNTIF($F$36:$F$41,'developer sheet'!$D$9))</f>
        <v>3 / 5</v>
      </c>
      <c r="G35" s="103"/>
      <c r="H35" s="103"/>
    </row>
    <row r="36" spans="1:8" s="19" customFormat="1" hidden="1" outlineLevel="1" x14ac:dyDescent="0.25">
      <c r="A36" s="103"/>
      <c r="B36" s="178"/>
      <c r="C36" s="179">
        <f>'Alignment Overview'!A28</f>
        <v>5.0999999999999996</v>
      </c>
      <c r="D36" s="170" t="str">
        <f>'Alignment Overview'!AN28</f>
        <v>P</v>
      </c>
      <c r="E36" s="120">
        <f>'Indicators Overview'!AJ28</f>
        <v>1</v>
      </c>
      <c r="F36" s="175" t="str">
        <f>'Gen_Incl Overview'!AP28</f>
        <v>P</v>
      </c>
      <c r="G36" s="103"/>
      <c r="H36" s="103"/>
    </row>
    <row r="37" spans="1:8" s="19" customFormat="1" hidden="1" outlineLevel="1" x14ac:dyDescent="0.25">
      <c r="A37" s="103"/>
      <c r="B37" s="178"/>
      <c r="C37" s="179">
        <f>'Alignment Overview'!A29</f>
        <v>5.2</v>
      </c>
      <c r="D37" s="170" t="str">
        <f>'Alignment Overview'!AN29</f>
        <v>P</v>
      </c>
      <c r="E37" s="120">
        <f>'Indicators Overview'!AJ29</f>
        <v>1</v>
      </c>
      <c r="F37" s="175" t="str">
        <f>'Gen_Incl Overview'!AP29</f>
        <v>P</v>
      </c>
      <c r="G37" s="103"/>
      <c r="H37" s="103"/>
    </row>
    <row r="38" spans="1:8" s="19" customFormat="1" hidden="1" outlineLevel="1" x14ac:dyDescent="0.25">
      <c r="A38" s="103"/>
      <c r="B38" s="178"/>
      <c r="C38" s="179">
        <f>'Alignment Overview'!A30</f>
        <v>5.3</v>
      </c>
      <c r="D38" s="170" t="str">
        <f>'Alignment Overview'!AN30</f>
        <v>N/A</v>
      </c>
      <c r="E38" s="120" t="str">
        <f>'Indicators Overview'!AJ30</f>
        <v>N/A</v>
      </c>
      <c r="F38" s="175" t="str">
        <f>'Gen_Incl Overview'!AP30</f>
        <v>N/A</v>
      </c>
      <c r="G38" s="103"/>
      <c r="H38" s="103"/>
    </row>
    <row r="39" spans="1:8" s="19" customFormat="1" hidden="1" outlineLevel="1" x14ac:dyDescent="0.25">
      <c r="A39" s="103"/>
      <c r="B39" s="178"/>
      <c r="C39" s="179">
        <f>'Alignment Overview'!A31</f>
        <v>5.4</v>
      </c>
      <c r="D39" s="170" t="str">
        <f>'Alignment Overview'!AN31</f>
        <v>P</v>
      </c>
      <c r="E39" s="120">
        <f>'Indicators Overview'!AJ31</f>
        <v>1</v>
      </c>
      <c r="F39" s="175" t="str">
        <f>'Gen_Incl Overview'!AP31</f>
        <v>none</v>
      </c>
      <c r="G39" s="103"/>
      <c r="H39" s="103"/>
    </row>
    <row r="40" spans="1:8" s="19" customFormat="1" hidden="1" outlineLevel="1" x14ac:dyDescent="0.25">
      <c r="A40" s="103"/>
      <c r="B40" s="178"/>
      <c r="C40" s="179">
        <f>'Alignment Overview'!A32</f>
        <v>5.5</v>
      </c>
      <c r="D40" s="170" t="str">
        <f>'Alignment Overview'!AN32</f>
        <v>P</v>
      </c>
      <c r="E40" s="120">
        <f>'Indicators Overview'!AJ32</f>
        <v>1</v>
      </c>
      <c r="F40" s="175" t="str">
        <f>'Gen_Incl Overview'!AP32</f>
        <v>P</v>
      </c>
      <c r="G40" s="103"/>
      <c r="H40" s="103"/>
    </row>
    <row r="41" spans="1:8" s="19" customFormat="1" ht="15.75" hidden="1" outlineLevel="1" thickBot="1" x14ac:dyDescent="0.3">
      <c r="A41" s="103"/>
      <c r="B41" s="178"/>
      <c r="C41" s="179">
        <f>'Alignment Overview'!A33</f>
        <v>5.6</v>
      </c>
      <c r="D41" s="170" t="str">
        <f>'Alignment Overview'!AN33</f>
        <v>P</v>
      </c>
      <c r="E41" s="120">
        <f>'Indicators Overview'!AJ33</f>
        <v>1</v>
      </c>
      <c r="F41" s="175" t="str">
        <f>'Gen_Incl Overview'!AP33</f>
        <v>none</v>
      </c>
      <c r="G41" s="103"/>
      <c r="H41" s="103"/>
    </row>
    <row r="42" spans="1:8" ht="15.75" collapsed="1" thickBot="1" x14ac:dyDescent="0.3">
      <c r="A42" s="103"/>
      <c r="B42" s="144">
        <f>'Long Term Vision'!A161</f>
        <v>6</v>
      </c>
      <c r="C42" s="145" t="str">
        <f>'Long Term Vision'!B161</f>
        <v>Clean Water and Sanitation</v>
      </c>
      <c r="D42" s="169" t="str">
        <f>(COUNTIF($D$43:$D$48,"T")+COUNTIF($D$43:$D$48,"P"))&amp;" / "&amp;(COUNTA($D$43:$D$48)-COUNTIF($D$43:$D$48,'developer sheet'!$D$9))</f>
        <v>5 / 6</v>
      </c>
      <c r="E42" s="174" t="str">
        <f>SUM($E$43:$E$48)&amp;" / "&amp;(COUNTA($E$43:$E$48)-COUNTIF($E$43:$E$48,'developer sheet'!$D$9))</f>
        <v>5 / 6</v>
      </c>
      <c r="F42" s="169" t="str">
        <f>(COUNTIF($F$43:$F$48,"T")+COUNTIF($F$43:$F$48,"P"))&amp;" / "&amp;(COUNTA($F$43:$F$48)-COUNTIF($F$43:$F$48,'developer sheet'!$D$9))</f>
        <v>0 / 1</v>
      </c>
      <c r="G42" s="103"/>
      <c r="H42" s="103"/>
    </row>
    <row r="43" spans="1:8" s="19" customFormat="1" hidden="1" outlineLevel="1" x14ac:dyDescent="0.25">
      <c r="A43" s="103"/>
      <c r="B43" s="178"/>
      <c r="C43" s="179">
        <f>'Alignment Overview'!A34</f>
        <v>6.1</v>
      </c>
      <c r="D43" s="170" t="str">
        <f>'Alignment Overview'!AN34</f>
        <v>T</v>
      </c>
      <c r="E43" s="120">
        <f>'Indicators Overview'!AJ34</f>
        <v>1</v>
      </c>
      <c r="F43" s="175" t="str">
        <f>'Gen_Incl Overview'!AP34</f>
        <v>N/A</v>
      </c>
      <c r="G43" s="103"/>
      <c r="H43" s="103"/>
    </row>
    <row r="44" spans="1:8" s="19" customFormat="1" hidden="1" outlineLevel="1" x14ac:dyDescent="0.25">
      <c r="A44" s="103"/>
      <c r="B44" s="178"/>
      <c r="C44" s="179">
        <f>'Alignment Overview'!A35</f>
        <v>6.2</v>
      </c>
      <c r="D44" s="170" t="str">
        <f>'Alignment Overview'!AN35</f>
        <v>P</v>
      </c>
      <c r="E44" s="120">
        <f>'Indicators Overview'!AJ35</f>
        <v>1</v>
      </c>
      <c r="F44" s="175" t="str">
        <f>'Gen_Incl Overview'!AP35</f>
        <v>none</v>
      </c>
      <c r="G44" s="103"/>
      <c r="H44" s="103"/>
    </row>
    <row r="45" spans="1:8" s="19" customFormat="1" hidden="1" outlineLevel="1" x14ac:dyDescent="0.25">
      <c r="A45" s="103"/>
      <c r="B45" s="178"/>
      <c r="C45" s="179">
        <f>'Alignment Overview'!A36</f>
        <v>6.3</v>
      </c>
      <c r="D45" s="170" t="str">
        <f>'Alignment Overview'!AN36</f>
        <v>P</v>
      </c>
      <c r="E45" s="120">
        <f>'Indicators Overview'!AJ36</f>
        <v>1</v>
      </c>
      <c r="F45" s="175" t="str">
        <f>'Gen_Incl Overview'!AP36</f>
        <v>N/A</v>
      </c>
      <c r="G45" s="103"/>
      <c r="H45" s="103"/>
    </row>
    <row r="46" spans="1:8" s="19" customFormat="1" hidden="1" outlineLevel="1" x14ac:dyDescent="0.25">
      <c r="A46" s="103"/>
      <c r="B46" s="178"/>
      <c r="C46" s="179">
        <f>'Alignment Overview'!A37</f>
        <v>6.4</v>
      </c>
      <c r="D46" s="170" t="str">
        <f>'Alignment Overview'!AN37</f>
        <v>P</v>
      </c>
      <c r="E46" s="120">
        <f>'Indicators Overview'!AJ37</f>
        <v>1</v>
      </c>
      <c r="F46" s="175" t="str">
        <f>'Gen_Incl Overview'!AP37</f>
        <v>N/A</v>
      </c>
      <c r="G46" s="103"/>
      <c r="H46" s="103"/>
    </row>
    <row r="47" spans="1:8" s="19" customFormat="1" hidden="1" outlineLevel="1" x14ac:dyDescent="0.25">
      <c r="A47" s="103"/>
      <c r="B47" s="178"/>
      <c r="C47" s="179">
        <f>'Alignment Overview'!A38</f>
        <v>6.5</v>
      </c>
      <c r="D47" s="170" t="str">
        <f>'Alignment Overview'!AN38</f>
        <v>P</v>
      </c>
      <c r="E47" s="120">
        <f>'Indicators Overview'!AJ38</f>
        <v>1</v>
      </c>
      <c r="F47" s="175" t="str">
        <f>'Gen_Incl Overview'!AP38</f>
        <v>N/A</v>
      </c>
      <c r="G47" s="103"/>
      <c r="H47" s="103"/>
    </row>
    <row r="48" spans="1:8" s="19" customFormat="1" ht="15.75" hidden="1" outlineLevel="1" thickBot="1" x14ac:dyDescent="0.3">
      <c r="A48" s="103"/>
      <c r="B48" s="178"/>
      <c r="C48" s="179">
        <f>'Alignment Overview'!A39</f>
        <v>6.6</v>
      </c>
      <c r="D48" s="170" t="str">
        <f>'Alignment Overview'!AN39</f>
        <v>none</v>
      </c>
      <c r="E48" s="120">
        <f>'Indicators Overview'!AJ39</f>
        <v>0</v>
      </c>
      <c r="F48" s="175" t="str">
        <f>'Gen_Incl Overview'!AP39</f>
        <v>N/A</v>
      </c>
      <c r="G48" s="103"/>
      <c r="H48" s="103"/>
    </row>
    <row r="49" spans="1:8" ht="15.75" collapsed="1" thickBot="1" x14ac:dyDescent="0.3">
      <c r="A49" s="103"/>
      <c r="B49" s="146">
        <f>'Long Term Vision'!A162</f>
        <v>7</v>
      </c>
      <c r="C49" s="147" t="str">
        <f>'Long Term Vision'!B162</f>
        <v>Affordable and Clean Energy</v>
      </c>
      <c r="D49" s="169" t="str">
        <f>(COUNTIF($D$50:$D$52,"T")+COUNTIF($D$50:$D$52,"P"))&amp;" / "&amp;(COUNTA($D$50:$D$52)-COUNTIF($D$50:$D$52,'developer sheet'!$D$9))</f>
        <v>3 / 3</v>
      </c>
      <c r="E49" s="174" t="str">
        <f>SUM($E$50:$E$52)&amp;" / "&amp;(COUNTA($E$50:$E$52)-COUNTIF($E$50:$E$52,'developer sheet'!$D$9))</f>
        <v>3 / 3</v>
      </c>
      <c r="F49" s="169" t="str">
        <f>(COUNTIF($F$50:$F$52,"T")+COUNTIF($F$50:$F$52,"P"))&amp;" / "&amp;(COUNTA($F$50:$F$52)-COUNTIF($F$50:$F$52,'developer sheet'!$D$9))</f>
        <v>0 / 0</v>
      </c>
      <c r="G49" s="103"/>
      <c r="H49" s="103"/>
    </row>
    <row r="50" spans="1:8" s="19" customFormat="1" hidden="1" outlineLevel="1" x14ac:dyDescent="0.25">
      <c r="A50" s="103"/>
      <c r="B50" s="178"/>
      <c r="C50" s="179">
        <f>'Alignment Overview'!A40</f>
        <v>7.1</v>
      </c>
      <c r="D50" s="170" t="str">
        <f>'Alignment Overview'!AN40</f>
        <v>T</v>
      </c>
      <c r="E50" s="120">
        <f>'Indicators Overview'!AJ40</f>
        <v>1</v>
      </c>
      <c r="F50" s="175" t="str">
        <f>'Gen_Incl Overview'!AP40</f>
        <v>N/A</v>
      </c>
      <c r="G50" s="103"/>
      <c r="H50" s="103"/>
    </row>
    <row r="51" spans="1:8" s="19" customFormat="1" hidden="1" outlineLevel="1" x14ac:dyDescent="0.25">
      <c r="A51" s="103"/>
      <c r="B51" s="178"/>
      <c r="C51" s="179">
        <f>'Alignment Overview'!A41</f>
        <v>7.2</v>
      </c>
      <c r="D51" s="170" t="str">
        <f>'Alignment Overview'!AN41</f>
        <v>T</v>
      </c>
      <c r="E51" s="120">
        <f>'Indicators Overview'!AJ41</f>
        <v>1</v>
      </c>
      <c r="F51" s="175" t="str">
        <f>'Gen_Incl Overview'!AP41</f>
        <v>N/A</v>
      </c>
      <c r="G51" s="103"/>
      <c r="H51" s="103"/>
    </row>
    <row r="52" spans="1:8" s="19" customFormat="1" ht="15.75" hidden="1" outlineLevel="1" thickBot="1" x14ac:dyDescent="0.3">
      <c r="A52" s="103"/>
      <c r="B52" s="178"/>
      <c r="C52" s="179">
        <f>'Alignment Overview'!A42</f>
        <v>7.3</v>
      </c>
      <c r="D52" s="170" t="str">
        <f>'Alignment Overview'!AN42</f>
        <v>P</v>
      </c>
      <c r="E52" s="120">
        <f>'Indicators Overview'!AJ42</f>
        <v>1</v>
      </c>
      <c r="F52" s="175" t="str">
        <f>'Gen_Incl Overview'!AP42</f>
        <v>N/A</v>
      </c>
      <c r="G52" s="103"/>
      <c r="H52" s="103"/>
    </row>
    <row r="53" spans="1:8" ht="15.75" collapsed="1" thickBot="1" x14ac:dyDescent="0.3">
      <c r="A53" s="103"/>
      <c r="B53" s="148">
        <f>'Long Term Vision'!A163</f>
        <v>8</v>
      </c>
      <c r="C53" s="149" t="str">
        <f>'Long Term Vision'!B163</f>
        <v>Decent Work and Economic Development</v>
      </c>
      <c r="D53" s="169" t="str">
        <f>(COUNTIF($D$54:$D$63,"T")+COUNTIF($D$54:$D$63,"P"))&amp;" / "&amp;(COUNTA($D$54:$D$63)-COUNTIF($D$54:$D$63,'developer sheet'!$D$9))</f>
        <v>8 / 8</v>
      </c>
      <c r="E53" s="174" t="str">
        <f>SUM($E$54:$E$63)&amp;" / "&amp;(COUNTA($E$54:$E$63)-COUNTIF($E$54:$E$63,'developer sheet'!$D$9))</f>
        <v>8 / 8</v>
      </c>
      <c r="F53" s="169" t="str">
        <f>(COUNTIF($F$54:$F$63,"T")+COUNTIF($F$54:$F$63,"P"))&amp;" / "&amp;(COUNTA($F$54:$F$63)-COUNTIF($F$54:$F$63,'developer sheet'!$D$9))</f>
        <v>1 / 2</v>
      </c>
      <c r="G53" s="103"/>
      <c r="H53" s="103"/>
    </row>
    <row r="54" spans="1:8" s="19" customFormat="1" hidden="1" outlineLevel="1" x14ac:dyDescent="0.25">
      <c r="A54" s="103"/>
      <c r="B54" s="178"/>
      <c r="C54" s="179">
        <f>'Alignment Overview'!A43</f>
        <v>8.1</v>
      </c>
      <c r="D54" s="170" t="str">
        <f>'Alignment Overview'!AN43</f>
        <v>N/A</v>
      </c>
      <c r="E54" s="120" t="str">
        <f>'Indicators Overview'!AJ43</f>
        <v>N/A</v>
      </c>
      <c r="F54" s="175" t="str">
        <f>'Gen_Incl Overview'!AP43</f>
        <v>N/A</v>
      </c>
      <c r="G54" s="103"/>
      <c r="H54" s="103"/>
    </row>
    <row r="55" spans="1:8" s="19" customFormat="1" hidden="1" outlineLevel="1" x14ac:dyDescent="0.25">
      <c r="A55" s="103"/>
      <c r="B55" s="178"/>
      <c r="C55" s="179">
        <f>'Alignment Overview'!A44</f>
        <v>8.1999999999999993</v>
      </c>
      <c r="D55" s="170" t="str">
        <f>'Alignment Overview'!AN44</f>
        <v>P</v>
      </c>
      <c r="E55" s="120">
        <f>'Indicators Overview'!AJ44</f>
        <v>1</v>
      </c>
      <c r="F55" s="175" t="str">
        <f>'Gen_Incl Overview'!AP44</f>
        <v>N/A</v>
      </c>
      <c r="G55" s="103"/>
      <c r="H55" s="103"/>
    </row>
    <row r="56" spans="1:8" s="19" customFormat="1" hidden="1" outlineLevel="1" x14ac:dyDescent="0.25">
      <c r="A56" s="103"/>
      <c r="B56" s="178"/>
      <c r="C56" s="179">
        <f>'Alignment Overview'!A45</f>
        <v>8.3000000000000007</v>
      </c>
      <c r="D56" s="170" t="str">
        <f>'Alignment Overview'!AN45</f>
        <v>T</v>
      </c>
      <c r="E56" s="120">
        <f>'Indicators Overview'!AJ45</f>
        <v>1</v>
      </c>
      <c r="F56" s="175" t="str">
        <f>'Gen_Incl Overview'!AP45</f>
        <v>N/A</v>
      </c>
      <c r="G56" s="103"/>
      <c r="H56" s="103"/>
    </row>
    <row r="57" spans="1:8" s="19" customFormat="1" hidden="1" outlineLevel="1" x14ac:dyDescent="0.25">
      <c r="A57" s="103"/>
      <c r="B57" s="178"/>
      <c r="C57" s="179">
        <f>'Alignment Overview'!A46</f>
        <v>8.4</v>
      </c>
      <c r="D57" s="170" t="str">
        <f>'Alignment Overview'!AN46</f>
        <v>N/A</v>
      </c>
      <c r="E57" s="120" t="str">
        <f>'Indicators Overview'!AJ46</f>
        <v>N/A</v>
      </c>
      <c r="F57" s="175" t="str">
        <f>'Gen_Incl Overview'!AP46</f>
        <v>N/A</v>
      </c>
      <c r="G57" s="103"/>
      <c r="H57" s="103"/>
    </row>
    <row r="58" spans="1:8" s="19" customFormat="1" hidden="1" outlineLevel="1" x14ac:dyDescent="0.25">
      <c r="A58" s="103"/>
      <c r="B58" s="178"/>
      <c r="C58" s="179">
        <f>'Alignment Overview'!A47</f>
        <v>8.5</v>
      </c>
      <c r="D58" s="170" t="str">
        <f>'Alignment Overview'!AN47</f>
        <v>P</v>
      </c>
      <c r="E58" s="120">
        <f>'Indicators Overview'!AJ47</f>
        <v>1</v>
      </c>
      <c r="F58" s="175" t="str">
        <f>'Gen_Incl Overview'!AP47</f>
        <v>none</v>
      </c>
      <c r="G58" s="103"/>
      <c r="H58" s="103"/>
    </row>
    <row r="59" spans="1:8" s="19" customFormat="1" hidden="1" outlineLevel="1" x14ac:dyDescent="0.25">
      <c r="A59" s="103"/>
      <c r="B59" s="178"/>
      <c r="C59" s="179">
        <f>'Alignment Overview'!A48</f>
        <v>8.6</v>
      </c>
      <c r="D59" s="170" t="str">
        <f>'Alignment Overview'!AN48</f>
        <v>T</v>
      </c>
      <c r="E59" s="120">
        <f>'Indicators Overview'!AJ48</f>
        <v>1</v>
      </c>
      <c r="F59" s="175" t="str">
        <f>'Gen_Incl Overview'!AP48</f>
        <v>N/A</v>
      </c>
      <c r="G59" s="103"/>
      <c r="H59" s="103"/>
    </row>
    <row r="60" spans="1:8" s="19" customFormat="1" hidden="1" outlineLevel="1" x14ac:dyDescent="0.25">
      <c r="A60" s="103"/>
      <c r="B60" s="178"/>
      <c r="C60" s="179">
        <f>'Alignment Overview'!A49</f>
        <v>8.6999999999999993</v>
      </c>
      <c r="D60" s="170" t="str">
        <f>'Alignment Overview'!AN49</f>
        <v>P</v>
      </c>
      <c r="E60" s="120">
        <f>'Indicators Overview'!AJ49</f>
        <v>1</v>
      </c>
      <c r="F60" s="175" t="str">
        <f>'Gen_Incl Overview'!AP49</f>
        <v>N/A</v>
      </c>
      <c r="G60" s="103"/>
      <c r="H60" s="103"/>
    </row>
    <row r="61" spans="1:8" s="19" customFormat="1" hidden="1" outlineLevel="1" x14ac:dyDescent="0.25">
      <c r="A61" s="103"/>
      <c r="B61" s="178"/>
      <c r="C61" s="179">
        <f>'Alignment Overview'!A50</f>
        <v>8.8000000000000007</v>
      </c>
      <c r="D61" s="170" t="str">
        <f>'Alignment Overview'!AN50</f>
        <v>T</v>
      </c>
      <c r="E61" s="120">
        <f>'Indicators Overview'!AJ50</f>
        <v>1</v>
      </c>
      <c r="F61" s="175" t="str">
        <f>'Gen_Incl Overview'!AP50</f>
        <v>P</v>
      </c>
      <c r="G61" s="103"/>
      <c r="H61" s="103"/>
    </row>
    <row r="62" spans="1:8" s="19" customFormat="1" hidden="1" outlineLevel="1" x14ac:dyDescent="0.25">
      <c r="A62" s="103"/>
      <c r="B62" s="178"/>
      <c r="C62" s="179">
        <f>'Alignment Overview'!A51</f>
        <v>8.9</v>
      </c>
      <c r="D62" s="170" t="str">
        <f>'Alignment Overview'!AN51</f>
        <v>T</v>
      </c>
      <c r="E62" s="120">
        <f>'Indicators Overview'!AJ51</f>
        <v>1</v>
      </c>
      <c r="F62" s="175" t="str">
        <f>'Gen_Incl Overview'!AP51</f>
        <v>N/A</v>
      </c>
      <c r="G62" s="103"/>
      <c r="H62" s="103"/>
    </row>
    <row r="63" spans="1:8" s="19" customFormat="1" ht="15.75" hidden="1" outlineLevel="1" thickBot="1" x14ac:dyDescent="0.3">
      <c r="A63" s="103"/>
      <c r="B63" s="178"/>
      <c r="C63" s="179">
        <f>'Alignment Overview'!A52</f>
        <v>8.1</v>
      </c>
      <c r="D63" s="170" t="str">
        <f>'Alignment Overview'!AN52</f>
        <v>P</v>
      </c>
      <c r="E63" s="120">
        <f>'Indicators Overview'!AJ52</f>
        <v>1</v>
      </c>
      <c r="F63" s="175" t="str">
        <f>'Gen_Incl Overview'!AP52</f>
        <v>N/A</v>
      </c>
      <c r="G63" s="103"/>
      <c r="H63" s="103"/>
    </row>
    <row r="64" spans="1:8" ht="15.75" collapsed="1" thickBot="1" x14ac:dyDescent="0.3">
      <c r="A64" s="103"/>
      <c r="B64" s="150">
        <f>'Long Term Vision'!A164</f>
        <v>9</v>
      </c>
      <c r="C64" s="151" t="str">
        <f>'Long Term Vision'!B164</f>
        <v>Industry, Innovation, and Infrastructure</v>
      </c>
      <c r="D64" s="169" t="str">
        <f>(COUNTIF($D$65:$D$69,"T")+COUNTIF($D$65:$D$69,"P"))&amp;" / "&amp;(COUNTA($D$65:$D$69)-COUNTIF($D$65:$D$69,'developer sheet'!$D$9))</f>
        <v>5 / 5</v>
      </c>
      <c r="E64" s="174" t="str">
        <f>SUM($E$65:$E$69)&amp;" / "&amp;(COUNTA($E$65:$E$69)-COUNTIF($E$65:$E$69,'developer sheet'!$D$9))</f>
        <v>5 / 5</v>
      </c>
      <c r="F64" s="169" t="str">
        <f>(COUNTIF($F$65:$F$69,"T")+COUNTIF($F$65:$F$69,"P"))&amp;" / "&amp;(COUNTA($F$65:$F$69)-COUNTIF($F$65:$F$69,'developer sheet'!$D$9))</f>
        <v>0 / 0</v>
      </c>
      <c r="G64" s="103"/>
      <c r="H64" s="103"/>
    </row>
    <row r="65" spans="1:8" s="19" customFormat="1" hidden="1" outlineLevel="1" x14ac:dyDescent="0.25">
      <c r="A65" s="103"/>
      <c r="B65" s="178"/>
      <c r="C65" s="179">
        <f>'Alignment Overview'!A53</f>
        <v>9.1</v>
      </c>
      <c r="D65" s="170" t="str">
        <f>'Alignment Overview'!AN53</f>
        <v>P</v>
      </c>
      <c r="E65" s="120">
        <f>'Indicators Overview'!AJ53</f>
        <v>1</v>
      </c>
      <c r="F65" s="175" t="str">
        <f>'Gen_Incl Overview'!AP53</f>
        <v>N/A</v>
      </c>
      <c r="G65" s="103"/>
      <c r="H65" s="103"/>
    </row>
    <row r="66" spans="1:8" s="19" customFormat="1" hidden="1" outlineLevel="1" x14ac:dyDescent="0.25">
      <c r="A66" s="103"/>
      <c r="B66" s="178"/>
      <c r="C66" s="179">
        <f>'Alignment Overview'!A54</f>
        <v>9.1999999999999993</v>
      </c>
      <c r="D66" s="170" t="str">
        <f>'Alignment Overview'!AN54</f>
        <v>P</v>
      </c>
      <c r="E66" s="120">
        <f>'Indicators Overview'!AJ54</f>
        <v>1</v>
      </c>
      <c r="F66" s="175" t="str">
        <f>'Gen_Incl Overview'!AP54</f>
        <v>N/A</v>
      </c>
      <c r="G66" s="103"/>
      <c r="H66" s="103"/>
    </row>
    <row r="67" spans="1:8" s="19" customFormat="1" hidden="1" outlineLevel="1" x14ac:dyDescent="0.25">
      <c r="A67" s="103"/>
      <c r="B67" s="178"/>
      <c r="C67" s="179">
        <f>'Alignment Overview'!A55</f>
        <v>9.3000000000000007</v>
      </c>
      <c r="D67" s="170" t="str">
        <f>'Alignment Overview'!AN55</f>
        <v>P</v>
      </c>
      <c r="E67" s="120">
        <f>'Indicators Overview'!AJ55</f>
        <v>1</v>
      </c>
      <c r="F67" s="175" t="str">
        <f>'Gen_Incl Overview'!AP55</f>
        <v>N/A</v>
      </c>
      <c r="G67" s="103"/>
      <c r="H67" s="103"/>
    </row>
    <row r="68" spans="1:8" s="19" customFormat="1" hidden="1" outlineLevel="1" x14ac:dyDescent="0.25">
      <c r="A68" s="103"/>
      <c r="B68" s="178"/>
      <c r="C68" s="179">
        <f>'Alignment Overview'!A56</f>
        <v>9.4</v>
      </c>
      <c r="D68" s="170" t="str">
        <f>'Alignment Overview'!AN56</f>
        <v>P</v>
      </c>
      <c r="E68" s="120">
        <f>'Indicators Overview'!AJ56</f>
        <v>1</v>
      </c>
      <c r="F68" s="175" t="str">
        <f>'Gen_Incl Overview'!AP56</f>
        <v>N/A</v>
      </c>
      <c r="G68" s="103"/>
      <c r="H68" s="103"/>
    </row>
    <row r="69" spans="1:8" s="19" customFormat="1" ht="15.75" hidden="1" outlineLevel="1" thickBot="1" x14ac:dyDescent="0.3">
      <c r="A69" s="103"/>
      <c r="B69" s="178"/>
      <c r="C69" s="179">
        <f>'Alignment Overview'!A57</f>
        <v>9.5</v>
      </c>
      <c r="D69" s="170" t="str">
        <f>'Alignment Overview'!AN57</f>
        <v>P</v>
      </c>
      <c r="E69" s="120">
        <f>'Indicators Overview'!AJ57</f>
        <v>1</v>
      </c>
      <c r="F69" s="175" t="str">
        <f>'Gen_Incl Overview'!AP57</f>
        <v>N/A</v>
      </c>
      <c r="G69" s="103"/>
      <c r="H69" s="103"/>
    </row>
    <row r="70" spans="1:8" ht="15.75" collapsed="1" thickBot="1" x14ac:dyDescent="0.3">
      <c r="A70" s="103"/>
      <c r="B70" s="152">
        <f>'Long Term Vision'!A165</f>
        <v>10</v>
      </c>
      <c r="C70" s="153" t="str">
        <f>'Long Term Vision'!B165</f>
        <v>Reduced Inequalities</v>
      </c>
      <c r="D70" s="169" t="str">
        <f>(COUNTIF($D$71:$D$77,"T")+COUNTIF($D$71:$D$77,"P"))&amp;" / "&amp;(COUNTA($D$71:$D$77)-COUNTIF($D$71:$D$77,'developer sheet'!$D$9))</f>
        <v>5 / 5</v>
      </c>
      <c r="E70" s="174" t="str">
        <f>SUM($E$71:$E$77)&amp;" / "&amp;(COUNTA($E$71:$E$77)-COUNTIF($E$71:$E$77,'developer sheet'!$D$9))</f>
        <v>5 / 5</v>
      </c>
      <c r="F70" s="169" t="str">
        <f>(COUNTIF($F$71:$F$77,"T")+COUNTIF($F$71:$F$77,"P"))&amp;" / "&amp;(COUNTA($F$71:$F$77)-COUNTIF($F$71:$F$77,'developer sheet'!$D$9))</f>
        <v>1 / 1</v>
      </c>
      <c r="G70" s="103"/>
      <c r="H70" s="103"/>
    </row>
    <row r="71" spans="1:8" s="19" customFormat="1" hidden="1" outlineLevel="1" x14ac:dyDescent="0.25">
      <c r="A71" s="103"/>
      <c r="B71" s="178"/>
      <c r="C71" s="179">
        <f>'Alignment Overview'!A58</f>
        <v>10.1</v>
      </c>
      <c r="D71" s="170" t="str">
        <f>'Alignment Overview'!AN58</f>
        <v>T</v>
      </c>
      <c r="E71" s="120">
        <f>'Indicators Overview'!AJ58</f>
        <v>1</v>
      </c>
      <c r="F71" s="175" t="str">
        <f>'Gen_Incl Overview'!AP58</f>
        <v>N/A</v>
      </c>
      <c r="G71" s="103"/>
      <c r="H71" s="103"/>
    </row>
    <row r="72" spans="1:8" s="19" customFormat="1" hidden="1" outlineLevel="1" x14ac:dyDescent="0.25">
      <c r="A72" s="103"/>
      <c r="B72" s="178"/>
      <c r="C72" s="179">
        <f>'Alignment Overview'!A59</f>
        <v>10.199999999999999</v>
      </c>
      <c r="D72" s="170" t="str">
        <f>'Alignment Overview'!AN59</f>
        <v>P</v>
      </c>
      <c r="E72" s="120">
        <f>'Indicators Overview'!AJ59</f>
        <v>1</v>
      </c>
      <c r="F72" s="175" t="str">
        <f>'Gen_Incl Overview'!AP59</f>
        <v>P</v>
      </c>
      <c r="G72" s="103"/>
      <c r="H72" s="103"/>
    </row>
    <row r="73" spans="1:8" s="19" customFormat="1" hidden="1" outlineLevel="1" x14ac:dyDescent="0.25">
      <c r="A73" s="103"/>
      <c r="B73" s="178"/>
      <c r="C73" s="179">
        <f>'Alignment Overview'!A60</f>
        <v>10.3</v>
      </c>
      <c r="D73" s="170" t="str">
        <f>'Alignment Overview'!AN60</f>
        <v>T</v>
      </c>
      <c r="E73" s="120">
        <f>'Indicators Overview'!AJ60</f>
        <v>1</v>
      </c>
      <c r="F73" s="175" t="str">
        <f>'Gen_Incl Overview'!AP60</f>
        <v>N/A</v>
      </c>
      <c r="G73" s="103"/>
      <c r="H73" s="103"/>
    </row>
    <row r="74" spans="1:8" s="19" customFormat="1" hidden="1" outlineLevel="1" x14ac:dyDescent="0.25">
      <c r="A74" s="103"/>
      <c r="B74" s="178"/>
      <c r="C74" s="179">
        <f>'Alignment Overview'!A61</f>
        <v>10.4</v>
      </c>
      <c r="D74" s="170" t="str">
        <f>'Alignment Overview'!AN61</f>
        <v>P</v>
      </c>
      <c r="E74" s="120">
        <f>'Indicators Overview'!AJ61</f>
        <v>1</v>
      </c>
      <c r="F74" s="175" t="str">
        <f>'Gen_Incl Overview'!AP61</f>
        <v>N/A</v>
      </c>
      <c r="G74" s="103"/>
      <c r="H74" s="103"/>
    </row>
    <row r="75" spans="1:8" s="19" customFormat="1" hidden="1" outlineLevel="1" x14ac:dyDescent="0.25">
      <c r="A75" s="103"/>
      <c r="B75" s="178"/>
      <c r="C75" s="179">
        <f>'Alignment Overview'!A62</f>
        <v>10.5</v>
      </c>
      <c r="D75" s="170" t="str">
        <f>'Alignment Overview'!AN62</f>
        <v>N/A</v>
      </c>
      <c r="E75" s="120" t="str">
        <f>'Indicators Overview'!AJ62</f>
        <v>N/A</v>
      </c>
      <c r="F75" s="175" t="str">
        <f>'Gen_Incl Overview'!AP62</f>
        <v>N/A</v>
      </c>
      <c r="G75" s="103"/>
      <c r="H75" s="103"/>
    </row>
    <row r="76" spans="1:8" s="19" customFormat="1" hidden="1" outlineLevel="1" x14ac:dyDescent="0.25">
      <c r="A76" s="103"/>
      <c r="B76" s="178"/>
      <c r="C76" s="179">
        <f>'Alignment Overview'!A63</f>
        <v>10.6</v>
      </c>
      <c r="D76" s="170" t="str">
        <f>'Alignment Overview'!AN63</f>
        <v>N/A</v>
      </c>
      <c r="E76" s="120" t="str">
        <f>'Indicators Overview'!AJ63</f>
        <v>N/A</v>
      </c>
      <c r="F76" s="175" t="str">
        <f>'Gen_Incl Overview'!AP63</f>
        <v>N/A</v>
      </c>
      <c r="G76" s="103"/>
      <c r="H76" s="103"/>
    </row>
    <row r="77" spans="1:8" s="19" customFormat="1" ht="15.75" hidden="1" outlineLevel="1" thickBot="1" x14ac:dyDescent="0.3">
      <c r="A77" s="103"/>
      <c r="B77" s="178"/>
      <c r="C77" s="179">
        <f>'Alignment Overview'!A64</f>
        <v>10.7</v>
      </c>
      <c r="D77" s="170" t="str">
        <f>'Alignment Overview'!AN64</f>
        <v>P</v>
      </c>
      <c r="E77" s="120">
        <f>'Indicators Overview'!AJ64</f>
        <v>1</v>
      </c>
      <c r="F77" s="175" t="str">
        <f>'Gen_Incl Overview'!AP64</f>
        <v>N/A</v>
      </c>
      <c r="G77" s="103"/>
      <c r="H77" s="103"/>
    </row>
    <row r="78" spans="1:8" ht="15.75" collapsed="1" thickBot="1" x14ac:dyDescent="0.3">
      <c r="A78" s="103"/>
      <c r="B78" s="154">
        <f>'Long Term Vision'!A166</f>
        <v>11</v>
      </c>
      <c r="C78" s="155" t="str">
        <f>'Long Term Vision'!B166</f>
        <v>Sustainable Cities and Communities</v>
      </c>
      <c r="D78" s="169" t="str">
        <f>(COUNTIF($D$79:$D$85,"T")+COUNTIF($D$79:$D$85,"P"))&amp;" / "&amp;(COUNTA($D$79:$D$85)-COUNTIF($D$79:$D$85,'developer sheet'!$D$9))</f>
        <v>7 / 7</v>
      </c>
      <c r="E78" s="174" t="str">
        <f>SUM($E$79:$E$85)&amp;" / "&amp;(COUNTA($E$79:$E$85)-COUNTIF($E$79:$E$85,'developer sheet'!$D$9))</f>
        <v>7 / 7</v>
      </c>
      <c r="F78" s="169" t="str">
        <f>(COUNTIF($F$79:$F$85,"T")+COUNTIF($F$79:$F$85,"P"))&amp;" / "&amp;(COUNTA($F$79:$F$85)-COUNTIF($F$79:$F$85,'developer sheet'!$D$9))</f>
        <v>1 / 2</v>
      </c>
      <c r="G78" s="103"/>
      <c r="H78" s="103"/>
    </row>
    <row r="79" spans="1:8" s="19" customFormat="1" hidden="1" outlineLevel="1" x14ac:dyDescent="0.25">
      <c r="A79" s="103"/>
      <c r="B79" s="178"/>
      <c r="C79" s="179">
        <f>'Alignment Overview'!A65</f>
        <v>11.1</v>
      </c>
      <c r="D79" s="170" t="str">
        <f>'Alignment Overview'!AN65</f>
        <v>P</v>
      </c>
      <c r="E79" s="120">
        <f>'Indicators Overview'!AJ65</f>
        <v>1</v>
      </c>
      <c r="F79" s="175" t="str">
        <f>'Gen_Incl Overview'!AP65</f>
        <v>N/A</v>
      </c>
      <c r="G79" s="103"/>
      <c r="H79" s="103"/>
    </row>
    <row r="80" spans="1:8" s="19" customFormat="1" hidden="1" outlineLevel="1" x14ac:dyDescent="0.25">
      <c r="A80" s="103"/>
      <c r="B80" s="178"/>
      <c r="C80" s="179">
        <f>'Alignment Overview'!A66</f>
        <v>11.2</v>
      </c>
      <c r="D80" s="170" t="str">
        <f>'Alignment Overview'!AN66</f>
        <v>T</v>
      </c>
      <c r="E80" s="120">
        <f>'Indicators Overview'!AJ66</f>
        <v>1</v>
      </c>
      <c r="F80" s="175" t="str">
        <f>'Gen_Incl Overview'!AP66</f>
        <v>none</v>
      </c>
      <c r="G80" s="103"/>
      <c r="H80" s="103"/>
    </row>
    <row r="81" spans="1:8" s="19" customFormat="1" hidden="1" outlineLevel="1" x14ac:dyDescent="0.25">
      <c r="A81" s="103"/>
      <c r="B81" s="178"/>
      <c r="C81" s="179">
        <f>'Alignment Overview'!A67</f>
        <v>11.3</v>
      </c>
      <c r="D81" s="170" t="str">
        <f>'Alignment Overview'!AN67</f>
        <v>P</v>
      </c>
      <c r="E81" s="120">
        <f>'Indicators Overview'!AJ67</f>
        <v>1</v>
      </c>
      <c r="F81" s="175" t="str">
        <f>'Gen_Incl Overview'!AP67</f>
        <v>N/A</v>
      </c>
      <c r="G81" s="103"/>
      <c r="H81" s="103"/>
    </row>
    <row r="82" spans="1:8" s="19" customFormat="1" hidden="1" outlineLevel="1" x14ac:dyDescent="0.25">
      <c r="A82" s="103"/>
      <c r="B82" s="178"/>
      <c r="C82" s="179">
        <f>'Alignment Overview'!A68</f>
        <v>11.4</v>
      </c>
      <c r="D82" s="170" t="str">
        <f>'Alignment Overview'!AN68</f>
        <v>P</v>
      </c>
      <c r="E82" s="120">
        <f>'Indicators Overview'!AJ68</f>
        <v>1</v>
      </c>
      <c r="F82" s="175" t="str">
        <f>'Gen_Incl Overview'!AP68</f>
        <v>N/A</v>
      </c>
      <c r="G82" s="103"/>
      <c r="H82" s="103"/>
    </row>
    <row r="83" spans="1:8" s="19" customFormat="1" hidden="1" outlineLevel="1" x14ac:dyDescent="0.25">
      <c r="A83" s="103"/>
      <c r="B83" s="178"/>
      <c r="C83" s="179">
        <f>'Alignment Overview'!A69</f>
        <v>11.5</v>
      </c>
      <c r="D83" s="170" t="str">
        <f>'Alignment Overview'!AN69</f>
        <v>T</v>
      </c>
      <c r="E83" s="120">
        <f>'Indicators Overview'!AJ69</f>
        <v>1</v>
      </c>
      <c r="F83" s="175" t="str">
        <f>'Gen_Incl Overview'!AP69</f>
        <v>N/A</v>
      </c>
      <c r="G83" s="103"/>
      <c r="H83" s="103"/>
    </row>
    <row r="84" spans="1:8" s="19" customFormat="1" hidden="1" outlineLevel="1" x14ac:dyDescent="0.25">
      <c r="A84" s="103"/>
      <c r="B84" s="178"/>
      <c r="C84" s="179">
        <f>'Alignment Overview'!A70</f>
        <v>11.6</v>
      </c>
      <c r="D84" s="170" t="str">
        <f>'Alignment Overview'!AN70</f>
        <v>T</v>
      </c>
      <c r="E84" s="120">
        <f>'Indicators Overview'!AJ70</f>
        <v>1</v>
      </c>
      <c r="F84" s="175" t="str">
        <f>'Gen_Incl Overview'!AP70</f>
        <v>N/A</v>
      </c>
      <c r="G84" s="103"/>
      <c r="H84" s="103"/>
    </row>
    <row r="85" spans="1:8" s="19" customFormat="1" ht="15.75" hidden="1" outlineLevel="1" thickBot="1" x14ac:dyDescent="0.3">
      <c r="A85" s="103"/>
      <c r="B85" s="178"/>
      <c r="C85" s="179">
        <f>'Alignment Overview'!A71</f>
        <v>11.7</v>
      </c>
      <c r="D85" s="170" t="str">
        <f>'Alignment Overview'!AN71</f>
        <v>P</v>
      </c>
      <c r="E85" s="120">
        <f>'Indicators Overview'!AJ71</f>
        <v>1</v>
      </c>
      <c r="F85" s="175" t="str">
        <f>'Gen_Incl Overview'!AP71</f>
        <v>P</v>
      </c>
      <c r="G85" s="103"/>
      <c r="H85" s="103"/>
    </row>
    <row r="86" spans="1:8" ht="15.75" collapsed="1" thickBot="1" x14ac:dyDescent="0.3">
      <c r="A86" s="103"/>
      <c r="B86" s="156">
        <f>'Long Term Vision'!A167</f>
        <v>12</v>
      </c>
      <c r="C86" s="157" t="str">
        <f>'Long Term Vision'!B167</f>
        <v>Responsible Consumption and Production</v>
      </c>
      <c r="D86" s="169" t="str">
        <f>(COUNTIF($D$87:$D$94,"T")+COUNTIF($D$87:$D$94,"P"))&amp;" / "&amp;(COUNTA($D$87:$D$94)-COUNTIF($D$87:$D$94,'developer sheet'!$D$9))</f>
        <v>4 / 7</v>
      </c>
      <c r="E86" s="174" t="str">
        <f>SUM($E$87:$E$94)&amp;" / "&amp;(COUNTA($E$87:$E$94)-COUNTIF($E$87:$E$94,'developer sheet'!$D$9))</f>
        <v>4 / 7</v>
      </c>
      <c r="F86" s="169" t="str">
        <f>(COUNTIF($F$87:$F$94,"T")+COUNTIF($F$87:$F$94,"P"))&amp;" / "&amp;(COUNTA($F$87:$F$94)-COUNTIF($F$87:$F$94,'developer sheet'!$D$9))</f>
        <v>0 / 0</v>
      </c>
      <c r="G86" s="103"/>
      <c r="H86" s="103"/>
    </row>
    <row r="87" spans="1:8" s="19" customFormat="1" hidden="1" outlineLevel="1" x14ac:dyDescent="0.25">
      <c r="A87" s="103"/>
      <c r="B87" s="178"/>
      <c r="C87" s="179">
        <f>'Alignment Overview'!A72</f>
        <v>12.1</v>
      </c>
      <c r="D87" s="170" t="str">
        <f>'Alignment Overview'!AN72</f>
        <v>N/A</v>
      </c>
      <c r="E87" s="120" t="str">
        <f>'Indicators Overview'!AJ72</f>
        <v>N/A</v>
      </c>
      <c r="F87" s="175" t="str">
        <f>'Gen_Incl Overview'!AP72</f>
        <v>N/A</v>
      </c>
      <c r="G87" s="103"/>
      <c r="H87" s="103"/>
    </row>
    <row r="88" spans="1:8" s="19" customFormat="1" hidden="1" outlineLevel="1" x14ac:dyDescent="0.25">
      <c r="A88" s="103"/>
      <c r="B88" s="178"/>
      <c r="C88" s="179">
        <f>'Alignment Overview'!A73</f>
        <v>12.2</v>
      </c>
      <c r="D88" s="170" t="str">
        <f>'Alignment Overview'!AN73</f>
        <v>P</v>
      </c>
      <c r="E88" s="120">
        <f>'Indicators Overview'!AJ73</f>
        <v>1</v>
      </c>
      <c r="F88" s="175" t="str">
        <f>'Gen_Incl Overview'!AP73</f>
        <v>N/A</v>
      </c>
      <c r="G88" s="103"/>
      <c r="H88" s="103"/>
    </row>
    <row r="89" spans="1:8" s="19" customFormat="1" hidden="1" outlineLevel="1" x14ac:dyDescent="0.25">
      <c r="A89" s="103"/>
      <c r="B89" s="178"/>
      <c r="C89" s="179">
        <f>'Alignment Overview'!A74</f>
        <v>12.3</v>
      </c>
      <c r="D89" s="170" t="str">
        <f>'Alignment Overview'!AN74</f>
        <v>none</v>
      </c>
      <c r="E89" s="120">
        <f>'Indicators Overview'!AJ74</f>
        <v>0</v>
      </c>
      <c r="F89" s="175" t="str">
        <f>'Gen_Incl Overview'!AP74</f>
        <v>N/A</v>
      </c>
      <c r="G89" s="103"/>
      <c r="H89" s="103"/>
    </row>
    <row r="90" spans="1:8" s="19" customFormat="1" hidden="1" outlineLevel="1" x14ac:dyDescent="0.25">
      <c r="A90" s="103"/>
      <c r="B90" s="178"/>
      <c r="C90" s="179">
        <f>'Alignment Overview'!A75</f>
        <v>12.4</v>
      </c>
      <c r="D90" s="170" t="str">
        <f>'Alignment Overview'!AN75</f>
        <v>T</v>
      </c>
      <c r="E90" s="120">
        <f>'Indicators Overview'!AJ75</f>
        <v>1</v>
      </c>
      <c r="F90" s="175" t="str">
        <f>'Gen_Incl Overview'!AP75</f>
        <v>N/A</v>
      </c>
      <c r="G90" s="103"/>
      <c r="H90" s="103"/>
    </row>
    <row r="91" spans="1:8" s="19" customFormat="1" hidden="1" outlineLevel="1" x14ac:dyDescent="0.25">
      <c r="A91" s="103"/>
      <c r="B91" s="178"/>
      <c r="C91" s="179">
        <f>'Alignment Overview'!A76</f>
        <v>12.5</v>
      </c>
      <c r="D91" s="170" t="str">
        <f>'Alignment Overview'!AN76</f>
        <v>T</v>
      </c>
      <c r="E91" s="120">
        <f>'Indicators Overview'!AJ76</f>
        <v>1</v>
      </c>
      <c r="F91" s="175" t="str">
        <f>'Gen_Incl Overview'!AP76</f>
        <v>N/A</v>
      </c>
      <c r="G91" s="103"/>
      <c r="H91" s="103"/>
    </row>
    <row r="92" spans="1:8" s="19" customFormat="1" hidden="1" outlineLevel="1" x14ac:dyDescent="0.25">
      <c r="A92" s="103"/>
      <c r="B92" s="178"/>
      <c r="C92" s="179">
        <f>'Alignment Overview'!A77</f>
        <v>12.6</v>
      </c>
      <c r="D92" s="170" t="str">
        <f>'Alignment Overview'!AN77</f>
        <v>P</v>
      </c>
      <c r="E92" s="120">
        <f>'Indicators Overview'!AJ77</f>
        <v>1</v>
      </c>
      <c r="F92" s="175" t="str">
        <f>'Gen_Incl Overview'!AP77</f>
        <v>N/A</v>
      </c>
      <c r="G92" s="103"/>
      <c r="H92" s="103"/>
    </row>
    <row r="93" spans="1:8" s="19" customFormat="1" hidden="1" outlineLevel="1" x14ac:dyDescent="0.25">
      <c r="A93" s="103"/>
      <c r="B93" s="178"/>
      <c r="C93" s="179">
        <f>'Alignment Overview'!A78</f>
        <v>12.7</v>
      </c>
      <c r="D93" s="170" t="str">
        <f>'Alignment Overview'!AN78</f>
        <v>none</v>
      </c>
      <c r="E93" s="120">
        <f>'Indicators Overview'!AJ78</f>
        <v>0</v>
      </c>
      <c r="F93" s="175" t="str">
        <f>'Gen_Incl Overview'!AP78</f>
        <v>N/A</v>
      </c>
      <c r="G93" s="103"/>
      <c r="H93" s="103"/>
    </row>
    <row r="94" spans="1:8" s="19" customFormat="1" ht="15.75" hidden="1" outlineLevel="1" thickBot="1" x14ac:dyDescent="0.3">
      <c r="A94" s="103"/>
      <c r="B94" s="178"/>
      <c r="C94" s="179">
        <f>'Alignment Overview'!A79</f>
        <v>12.8</v>
      </c>
      <c r="D94" s="170" t="str">
        <f>'Alignment Overview'!AN79</f>
        <v>none</v>
      </c>
      <c r="E94" s="120">
        <f>'Indicators Overview'!AJ79</f>
        <v>0</v>
      </c>
      <c r="F94" s="175" t="str">
        <f>'Gen_Incl Overview'!AP79</f>
        <v>N/A</v>
      </c>
      <c r="G94" s="103"/>
      <c r="H94" s="103"/>
    </row>
    <row r="95" spans="1:8" ht="15.75" collapsed="1" thickBot="1" x14ac:dyDescent="0.3">
      <c r="A95" s="103"/>
      <c r="B95" s="158">
        <f>'Long Term Vision'!A168</f>
        <v>13</v>
      </c>
      <c r="C95" s="159" t="str">
        <f>'Long Term Vision'!B168</f>
        <v>Climate Action</v>
      </c>
      <c r="D95" s="169" t="str">
        <f>(COUNTIF($D$96:$D$98,"T")+COUNTIF($D$96:$D$98,"P"))&amp;" / "&amp;(COUNTA($D$96:$D$98)-COUNTIF($D$96:$D$98,'developer sheet'!$D$9))</f>
        <v>3 / 3</v>
      </c>
      <c r="E95" s="174" t="str">
        <f>SUM($E$96:$E$98)&amp;" / "&amp;(COUNTA($E$96:$E$98)-COUNTIF($E$96:$E$98,'developer sheet'!$D$9))</f>
        <v>3 / 3</v>
      </c>
      <c r="F95" s="169" t="str">
        <f>(COUNTIF($F$96:$F$98,"T")+COUNTIF($F$96:$F$98,"P"))&amp;" / "&amp;(COUNTA($F$96:$F$98)-COUNTIF($F$96:$F$98,'developer sheet'!$D$9))</f>
        <v>0 / 0</v>
      </c>
      <c r="G95" s="103"/>
      <c r="H95" s="103"/>
    </row>
    <row r="96" spans="1:8" s="19" customFormat="1" hidden="1" outlineLevel="1" x14ac:dyDescent="0.25">
      <c r="A96" s="103"/>
      <c r="B96" s="178"/>
      <c r="C96" s="179">
        <f>'Alignment Overview'!A80</f>
        <v>13.1</v>
      </c>
      <c r="D96" s="170" t="str">
        <f>'Alignment Overview'!AN80</f>
        <v>P</v>
      </c>
      <c r="E96" s="120">
        <f>'Indicators Overview'!AJ80</f>
        <v>1</v>
      </c>
      <c r="F96" s="175" t="str">
        <f>'Gen_Incl Overview'!AP80</f>
        <v>N/A</v>
      </c>
      <c r="G96" s="103"/>
      <c r="H96" s="103"/>
    </row>
    <row r="97" spans="1:8" s="19" customFormat="1" hidden="1" outlineLevel="1" x14ac:dyDescent="0.25">
      <c r="A97" s="103"/>
      <c r="B97" s="178"/>
      <c r="C97" s="179">
        <f>'Alignment Overview'!A81</f>
        <v>13.2</v>
      </c>
      <c r="D97" s="170" t="str">
        <f>'Alignment Overview'!AN81</f>
        <v>T</v>
      </c>
      <c r="E97" s="120">
        <f>'Indicators Overview'!AJ81</f>
        <v>1</v>
      </c>
      <c r="F97" s="175" t="str">
        <f>'Gen_Incl Overview'!AP81</f>
        <v>N/A</v>
      </c>
      <c r="G97" s="103"/>
      <c r="H97" s="103"/>
    </row>
    <row r="98" spans="1:8" s="19" customFormat="1" ht="15.75" hidden="1" outlineLevel="1" thickBot="1" x14ac:dyDescent="0.3">
      <c r="A98" s="103"/>
      <c r="B98" s="178"/>
      <c r="C98" s="179">
        <f>'Alignment Overview'!A82</f>
        <v>13.3</v>
      </c>
      <c r="D98" s="170" t="str">
        <f>'Alignment Overview'!AN82</f>
        <v>T</v>
      </c>
      <c r="E98" s="120">
        <f>'Indicators Overview'!AJ82</f>
        <v>1</v>
      </c>
      <c r="F98" s="175" t="str">
        <f>'Gen_Incl Overview'!AP82</f>
        <v>N/A</v>
      </c>
      <c r="G98" s="103"/>
      <c r="H98" s="103"/>
    </row>
    <row r="99" spans="1:8" ht="15.75" collapsed="1" thickBot="1" x14ac:dyDescent="0.3">
      <c r="A99" s="103"/>
      <c r="B99" s="160">
        <f>'Long Term Vision'!A169</f>
        <v>14</v>
      </c>
      <c r="C99" s="161" t="str">
        <f>'Long Term Vision'!B169</f>
        <v>Life below Water</v>
      </c>
      <c r="D99" s="169" t="str">
        <f>(COUNTIF($D$100:$D$106,"T")+COUNTIF($D$100:$D$106,"P"))&amp;" / "&amp;(COUNTA($D$100:$D$106)-COUNTIF($D$100:$D$106,'developer sheet'!$D$9))</f>
        <v>5 / 7</v>
      </c>
      <c r="E99" s="174" t="str">
        <f>SUM($E$100:$E$106)&amp;" / "&amp;(COUNTA($E$100:$E$106)-COUNTIF($E$100:$E$106,'developer sheet'!$D$9))</f>
        <v>5 / 7</v>
      </c>
      <c r="F99" s="169" t="str">
        <f>(COUNTIF($F$100:$F$106,"T")+COUNTIF($F$100:$F$106,"P"))&amp;" / "&amp;(COUNTA($F$100:$F$106)-COUNTIF($F$100:$F$106,'developer sheet'!$D$9))</f>
        <v>0 / 0</v>
      </c>
      <c r="G99" s="103"/>
      <c r="H99" s="103"/>
    </row>
    <row r="100" spans="1:8" s="19" customFormat="1" hidden="1" outlineLevel="1" x14ac:dyDescent="0.25">
      <c r="A100" s="103"/>
      <c r="B100" s="178"/>
      <c r="C100" s="179">
        <f>'Alignment Overview'!A83</f>
        <v>14.1</v>
      </c>
      <c r="D100" s="170" t="str">
        <f>'Alignment Overview'!AN83</f>
        <v>none</v>
      </c>
      <c r="E100" s="120">
        <f>'Indicators Overview'!AJ83</f>
        <v>0</v>
      </c>
      <c r="F100" s="175" t="str">
        <f>'Gen_Incl Overview'!AP83</f>
        <v>N/A</v>
      </c>
      <c r="G100" s="103"/>
      <c r="H100" s="103"/>
    </row>
    <row r="101" spans="1:8" s="19" customFormat="1" hidden="1" outlineLevel="1" x14ac:dyDescent="0.25">
      <c r="A101" s="103"/>
      <c r="B101" s="178"/>
      <c r="C101" s="179">
        <f>'Alignment Overview'!A84</f>
        <v>14.2</v>
      </c>
      <c r="D101" s="170" t="str">
        <f>'Alignment Overview'!AN84</f>
        <v>T</v>
      </c>
      <c r="E101" s="120">
        <f>'Indicators Overview'!AJ84</f>
        <v>1</v>
      </c>
      <c r="F101" s="175" t="str">
        <f>'Gen_Incl Overview'!AP84</f>
        <v>N/A</v>
      </c>
      <c r="G101" s="103"/>
      <c r="H101" s="103"/>
    </row>
    <row r="102" spans="1:8" s="19" customFormat="1" hidden="1" outlineLevel="1" x14ac:dyDescent="0.25">
      <c r="A102" s="103"/>
      <c r="B102" s="178"/>
      <c r="C102" s="179">
        <f>'Alignment Overview'!A85</f>
        <v>14.3</v>
      </c>
      <c r="D102" s="170" t="str">
        <f>'Alignment Overview'!AN85</f>
        <v>none</v>
      </c>
      <c r="E102" s="120">
        <f>'Indicators Overview'!AJ85</f>
        <v>0</v>
      </c>
      <c r="F102" s="175" t="str">
        <f>'Gen_Incl Overview'!AP85</f>
        <v>N/A</v>
      </c>
      <c r="G102" s="103"/>
      <c r="H102" s="103"/>
    </row>
    <row r="103" spans="1:8" s="19" customFormat="1" hidden="1" outlineLevel="1" x14ac:dyDescent="0.25">
      <c r="A103" s="103"/>
      <c r="B103" s="178"/>
      <c r="C103" s="179">
        <f>'Alignment Overview'!A86</f>
        <v>14.4</v>
      </c>
      <c r="D103" s="170" t="str">
        <f>'Alignment Overview'!AN86</f>
        <v>T</v>
      </c>
      <c r="E103" s="120">
        <f>'Indicators Overview'!AJ86</f>
        <v>1</v>
      </c>
      <c r="F103" s="175" t="str">
        <f>'Gen_Incl Overview'!AP86</f>
        <v>N/A</v>
      </c>
      <c r="G103" s="103"/>
      <c r="H103" s="103"/>
    </row>
    <row r="104" spans="1:8" s="19" customFormat="1" hidden="1" outlineLevel="1" x14ac:dyDescent="0.25">
      <c r="A104" s="103"/>
      <c r="B104" s="178"/>
      <c r="C104" s="179">
        <f>'Alignment Overview'!A87</f>
        <v>14.5</v>
      </c>
      <c r="D104" s="170" t="str">
        <f>'Alignment Overview'!AN87</f>
        <v>P</v>
      </c>
      <c r="E104" s="120">
        <f>'Indicators Overview'!AJ87</f>
        <v>1</v>
      </c>
      <c r="F104" s="175" t="str">
        <f>'Gen_Incl Overview'!AP87</f>
        <v>N/A</v>
      </c>
      <c r="G104" s="103"/>
      <c r="H104" s="103"/>
    </row>
    <row r="105" spans="1:8" s="19" customFormat="1" hidden="1" outlineLevel="1" x14ac:dyDescent="0.25">
      <c r="A105" s="103"/>
      <c r="B105" s="178"/>
      <c r="C105" s="179">
        <f>'Alignment Overview'!A88</f>
        <v>14.6</v>
      </c>
      <c r="D105" s="170" t="str">
        <f>'Alignment Overview'!AN88</f>
        <v>P</v>
      </c>
      <c r="E105" s="120">
        <f>'Indicators Overview'!AJ88</f>
        <v>1</v>
      </c>
      <c r="F105" s="175" t="str">
        <f>'Gen_Incl Overview'!AP88</f>
        <v>N/A</v>
      </c>
      <c r="G105" s="103"/>
      <c r="H105" s="103"/>
    </row>
    <row r="106" spans="1:8" s="19" customFormat="1" ht="15.75" hidden="1" outlineLevel="1" thickBot="1" x14ac:dyDescent="0.3">
      <c r="A106" s="103"/>
      <c r="B106" s="178"/>
      <c r="C106" s="179">
        <f>'Alignment Overview'!A89</f>
        <v>14.7</v>
      </c>
      <c r="D106" s="170" t="str">
        <f>'Alignment Overview'!AN89</f>
        <v>T</v>
      </c>
      <c r="E106" s="120">
        <f>'Indicators Overview'!AJ89</f>
        <v>1</v>
      </c>
      <c r="F106" s="175" t="str">
        <f>'Gen_Incl Overview'!AP89</f>
        <v>N/A</v>
      </c>
      <c r="G106" s="103"/>
      <c r="H106" s="103"/>
    </row>
    <row r="107" spans="1:8" ht="15.75" collapsed="1" thickBot="1" x14ac:dyDescent="0.3">
      <c r="A107" s="103"/>
      <c r="B107" s="162">
        <f>'Long Term Vision'!A170</f>
        <v>15</v>
      </c>
      <c r="C107" s="163" t="str">
        <f>'Long Term Vision'!B170</f>
        <v>Life on Land</v>
      </c>
      <c r="D107" s="169" t="str">
        <f>(COUNTIF($D$108:$D$116,"T")+COUNTIF($D$108:$D$116,"P"))&amp;" / "&amp;(COUNTA($D$108:$D$116)-COUNTIF($D$108:$D$116,'developer sheet'!$D$9))</f>
        <v>6 / 9</v>
      </c>
      <c r="E107" s="174" t="str">
        <f>SUM($E$108:$E$116)&amp;" / "&amp;(COUNTA($E$108:$E$116)-COUNTIF($E$108:$E$116,'developer sheet'!$D$9))</f>
        <v>6 / 9</v>
      </c>
      <c r="F107" s="169" t="str">
        <f>(COUNTIF($F$108:$F$116,"T")+COUNTIF($F$108:$F$116,"P"))&amp;" / "&amp;(COUNTA($F$108:$F$116)-COUNTIF($F$108:$F$116,'developer sheet'!$D$9))</f>
        <v>0 / 0</v>
      </c>
      <c r="G107" s="103"/>
      <c r="H107" s="103"/>
    </row>
    <row r="108" spans="1:8" s="19" customFormat="1" hidden="1" outlineLevel="1" x14ac:dyDescent="0.25">
      <c r="A108" s="103"/>
      <c r="B108" s="178"/>
      <c r="C108" s="179">
        <f>'Alignment Overview'!A90</f>
        <v>15.1</v>
      </c>
      <c r="D108" s="170" t="str">
        <f>'Alignment Overview'!AN90</f>
        <v>P</v>
      </c>
      <c r="E108" s="120">
        <f>'Indicators Overview'!AJ90</f>
        <v>1</v>
      </c>
      <c r="F108" s="175" t="str">
        <f>'Gen_Incl Overview'!AP90</f>
        <v>N/A</v>
      </c>
      <c r="G108" s="103"/>
      <c r="H108" s="103"/>
    </row>
    <row r="109" spans="1:8" s="19" customFormat="1" hidden="1" outlineLevel="1" x14ac:dyDescent="0.25">
      <c r="A109" s="103"/>
      <c r="B109" s="178"/>
      <c r="C109" s="179">
        <f>'Alignment Overview'!A91</f>
        <v>15.2</v>
      </c>
      <c r="D109" s="170" t="str">
        <f>'Alignment Overview'!AN91</f>
        <v>P</v>
      </c>
      <c r="E109" s="120">
        <f>'Indicators Overview'!AJ91</f>
        <v>1</v>
      </c>
      <c r="F109" s="175" t="str">
        <f>'Gen_Incl Overview'!AP91</f>
        <v>N/A</v>
      </c>
      <c r="G109" s="103"/>
      <c r="H109" s="103"/>
    </row>
    <row r="110" spans="1:8" s="19" customFormat="1" hidden="1" outlineLevel="1" x14ac:dyDescent="0.25">
      <c r="A110" s="103"/>
      <c r="B110" s="178"/>
      <c r="C110" s="179">
        <f>'Alignment Overview'!A92</f>
        <v>15.3</v>
      </c>
      <c r="D110" s="170" t="str">
        <f>'Alignment Overview'!AN92</f>
        <v>none</v>
      </c>
      <c r="E110" s="120">
        <f>'Indicators Overview'!AJ92</f>
        <v>0</v>
      </c>
      <c r="F110" s="175" t="str">
        <f>'Gen_Incl Overview'!AP92</f>
        <v>N/A</v>
      </c>
      <c r="G110" s="103"/>
      <c r="H110" s="103"/>
    </row>
    <row r="111" spans="1:8" s="19" customFormat="1" hidden="1" outlineLevel="1" x14ac:dyDescent="0.25">
      <c r="A111" s="103"/>
      <c r="B111" s="178"/>
      <c r="C111" s="179">
        <f>'Alignment Overview'!A93</f>
        <v>15.4</v>
      </c>
      <c r="D111" s="170" t="str">
        <f>'Alignment Overview'!AN93</f>
        <v>none</v>
      </c>
      <c r="E111" s="120">
        <f>'Indicators Overview'!AJ93</f>
        <v>0</v>
      </c>
      <c r="F111" s="175" t="str">
        <f>'Gen_Incl Overview'!AP93</f>
        <v>N/A</v>
      </c>
      <c r="G111" s="103"/>
      <c r="H111" s="103"/>
    </row>
    <row r="112" spans="1:8" s="19" customFormat="1" hidden="1" outlineLevel="1" x14ac:dyDescent="0.25">
      <c r="A112" s="103"/>
      <c r="B112" s="178"/>
      <c r="C112" s="179">
        <f>'Alignment Overview'!A94</f>
        <v>15.5</v>
      </c>
      <c r="D112" s="170" t="str">
        <f>'Alignment Overview'!AN94</f>
        <v>T</v>
      </c>
      <c r="E112" s="120">
        <f>'Indicators Overview'!AJ94</f>
        <v>1</v>
      </c>
      <c r="F112" s="175" t="str">
        <f>'Gen_Incl Overview'!AP94</f>
        <v>N/A</v>
      </c>
      <c r="G112" s="103"/>
      <c r="H112" s="103"/>
    </row>
    <row r="113" spans="1:8" s="19" customFormat="1" hidden="1" outlineLevel="1" x14ac:dyDescent="0.25">
      <c r="A113" s="103"/>
      <c r="B113" s="178"/>
      <c r="C113" s="179">
        <f>'Alignment Overview'!A95</f>
        <v>15.6</v>
      </c>
      <c r="D113" s="170" t="str">
        <f>'Alignment Overview'!AN95</f>
        <v>T</v>
      </c>
      <c r="E113" s="120">
        <f>'Indicators Overview'!AJ95</f>
        <v>1</v>
      </c>
      <c r="F113" s="175" t="str">
        <f>'Gen_Incl Overview'!AP95</f>
        <v>N/A</v>
      </c>
      <c r="G113" s="103"/>
      <c r="H113" s="103"/>
    </row>
    <row r="114" spans="1:8" s="19" customFormat="1" hidden="1" outlineLevel="1" x14ac:dyDescent="0.25">
      <c r="A114" s="103"/>
      <c r="B114" s="178"/>
      <c r="C114" s="179">
        <f>'Alignment Overview'!A96</f>
        <v>15.7</v>
      </c>
      <c r="D114" s="170" t="str">
        <f>'Alignment Overview'!AN96</f>
        <v>none</v>
      </c>
      <c r="E114" s="120">
        <f>'Indicators Overview'!AJ96</f>
        <v>0</v>
      </c>
      <c r="F114" s="175" t="str">
        <f>'Gen_Incl Overview'!AP96</f>
        <v>N/A</v>
      </c>
      <c r="G114" s="103"/>
      <c r="H114" s="103"/>
    </row>
    <row r="115" spans="1:8" s="19" customFormat="1" hidden="1" outlineLevel="1" x14ac:dyDescent="0.25">
      <c r="A115" s="103"/>
      <c r="B115" s="178"/>
      <c r="C115" s="179">
        <f>'Alignment Overview'!A97</f>
        <v>15.8</v>
      </c>
      <c r="D115" s="170" t="str">
        <f>'Alignment Overview'!AN97</f>
        <v>P</v>
      </c>
      <c r="E115" s="120">
        <f>'Indicators Overview'!AJ97</f>
        <v>1</v>
      </c>
      <c r="F115" s="175" t="str">
        <f>'Gen_Incl Overview'!AP97</f>
        <v>N/A</v>
      </c>
      <c r="G115" s="103"/>
      <c r="H115" s="103"/>
    </row>
    <row r="116" spans="1:8" s="19" customFormat="1" ht="15.75" hidden="1" outlineLevel="1" thickBot="1" x14ac:dyDescent="0.3">
      <c r="A116" s="103"/>
      <c r="B116" s="178"/>
      <c r="C116" s="179">
        <f>'Alignment Overview'!A98</f>
        <v>15.9</v>
      </c>
      <c r="D116" s="170" t="str">
        <f>'Alignment Overview'!AN98</f>
        <v>P</v>
      </c>
      <c r="E116" s="120">
        <f>'Indicators Overview'!AJ98</f>
        <v>1</v>
      </c>
      <c r="F116" s="175" t="str">
        <f>'Gen_Incl Overview'!AP98</f>
        <v>N/A</v>
      </c>
      <c r="G116" s="103"/>
      <c r="H116" s="103"/>
    </row>
    <row r="117" spans="1:8" ht="15.75" collapsed="1" thickBot="1" x14ac:dyDescent="0.3">
      <c r="A117" s="103"/>
      <c r="B117" s="164">
        <f>'Long Term Vision'!A171</f>
        <v>16</v>
      </c>
      <c r="C117" s="165" t="str">
        <f>'Long Term Vision'!B171</f>
        <v>Peace, Justice, and Strong Institutions</v>
      </c>
      <c r="D117" s="171" t="str">
        <f>(COUNTIF($D$118:$D$127,"T")+COUNTIF($D$118:$D$127,"P"))&amp;" / "&amp;(COUNTA($D$118:$D$127)-COUNTIF($D$118:$D$127,'developer sheet'!$D$9))</f>
        <v>8 / 9</v>
      </c>
      <c r="E117" s="174" t="str">
        <f>SUM($E$118:$E$127)&amp;" / "&amp;(COUNTA($E$118:$E$127)-COUNTIF($E$118:$E$127,'developer sheet'!$D$9))</f>
        <v>8 / 9</v>
      </c>
      <c r="F117" s="171" t="str">
        <f>(COUNTIF($F$118:$F$127,"T")+COUNTIF($F$118:$F$127,"P"))&amp;" / "&amp;(COUNTA($F$118:$F$127)-COUNTIF($F$118:$F$127,'developer sheet'!$D$9))</f>
        <v>1 / 1</v>
      </c>
      <c r="G117" s="103"/>
      <c r="H117" s="103"/>
    </row>
    <row r="118" spans="1:8" s="19" customFormat="1" hidden="1" outlineLevel="1" x14ac:dyDescent="0.25">
      <c r="A118" s="103"/>
      <c r="B118" s="178"/>
      <c r="C118" s="179">
        <f>'Alignment Overview'!A99</f>
        <v>16.100000000000001</v>
      </c>
      <c r="D118" s="170" t="str">
        <f>'Alignment Overview'!AN99</f>
        <v>P</v>
      </c>
      <c r="E118" s="120">
        <f>'Indicators Overview'!AJ99</f>
        <v>1</v>
      </c>
      <c r="F118" s="175" t="str">
        <f>'Gen_Incl Overview'!AP99</f>
        <v>N/A</v>
      </c>
      <c r="G118" s="103"/>
      <c r="H118" s="103"/>
    </row>
    <row r="119" spans="1:8" s="19" customFormat="1" hidden="1" outlineLevel="1" x14ac:dyDescent="0.25">
      <c r="A119" s="103"/>
      <c r="B119" s="178"/>
      <c r="C119" s="179">
        <f>'Alignment Overview'!A100</f>
        <v>16.2</v>
      </c>
      <c r="D119" s="170" t="str">
        <f>'Alignment Overview'!AN100</f>
        <v>P</v>
      </c>
      <c r="E119" s="120">
        <f>'Indicators Overview'!AJ100</f>
        <v>1</v>
      </c>
      <c r="F119" s="175" t="str">
        <f>'Gen_Incl Overview'!AP100</f>
        <v>N/A</v>
      </c>
      <c r="G119" s="103"/>
      <c r="H119" s="103"/>
    </row>
    <row r="120" spans="1:8" s="19" customFormat="1" hidden="1" outlineLevel="1" x14ac:dyDescent="0.25">
      <c r="A120" s="103"/>
      <c r="B120" s="178"/>
      <c r="C120" s="179">
        <f>'Alignment Overview'!A101</f>
        <v>16.3</v>
      </c>
      <c r="D120" s="170" t="str">
        <f>'Alignment Overview'!AN101</f>
        <v>P</v>
      </c>
      <c r="E120" s="120">
        <f>'Indicators Overview'!AJ101</f>
        <v>1</v>
      </c>
      <c r="F120" s="175" t="str">
        <f>'Gen_Incl Overview'!AP101</f>
        <v>P</v>
      </c>
      <c r="G120" s="103"/>
      <c r="H120" s="103"/>
    </row>
    <row r="121" spans="1:8" s="19" customFormat="1" hidden="1" outlineLevel="1" x14ac:dyDescent="0.25">
      <c r="A121" s="103"/>
      <c r="B121" s="178"/>
      <c r="C121" s="179">
        <f>'Alignment Overview'!A102</f>
        <v>16.399999999999999</v>
      </c>
      <c r="D121" s="170" t="str">
        <f>'Alignment Overview'!AN102</f>
        <v>P</v>
      </c>
      <c r="E121" s="120">
        <f>'Indicators Overview'!AJ102</f>
        <v>1</v>
      </c>
      <c r="F121" s="175" t="str">
        <f>'Gen_Incl Overview'!AP102</f>
        <v>N/A</v>
      </c>
      <c r="G121" s="103"/>
      <c r="H121" s="103"/>
    </row>
    <row r="122" spans="1:8" s="19" customFormat="1" hidden="1" outlineLevel="1" x14ac:dyDescent="0.25">
      <c r="A122" s="103"/>
      <c r="B122" s="178"/>
      <c r="C122" s="179">
        <f>'Alignment Overview'!A103</f>
        <v>16.5</v>
      </c>
      <c r="D122" s="170" t="str">
        <f>'Alignment Overview'!AN103</f>
        <v>P</v>
      </c>
      <c r="E122" s="120">
        <f>'Indicators Overview'!AJ103</f>
        <v>1</v>
      </c>
      <c r="F122" s="175" t="str">
        <f>'Gen_Incl Overview'!AP103</f>
        <v>N/A</v>
      </c>
      <c r="G122" s="103"/>
      <c r="H122" s="103"/>
    </row>
    <row r="123" spans="1:8" s="19" customFormat="1" hidden="1" outlineLevel="1" x14ac:dyDescent="0.25">
      <c r="A123" s="103"/>
      <c r="B123" s="178"/>
      <c r="C123" s="179">
        <f>'Alignment Overview'!A104</f>
        <v>16.600000000000001</v>
      </c>
      <c r="D123" s="170" t="str">
        <f>'Alignment Overview'!AN104</f>
        <v>P</v>
      </c>
      <c r="E123" s="120">
        <f>'Indicators Overview'!AJ104</f>
        <v>1</v>
      </c>
      <c r="F123" s="175" t="str">
        <f>'Gen_Incl Overview'!AP104</f>
        <v>N/A</v>
      </c>
      <c r="G123" s="103"/>
      <c r="H123" s="103"/>
    </row>
    <row r="124" spans="1:8" s="19" customFormat="1" hidden="1" outlineLevel="1" x14ac:dyDescent="0.25">
      <c r="A124" s="103"/>
      <c r="B124" s="178"/>
      <c r="C124" s="179">
        <f>'Alignment Overview'!A105</f>
        <v>16.7</v>
      </c>
      <c r="D124" s="170" t="str">
        <f>'Alignment Overview'!AN105</f>
        <v>P</v>
      </c>
      <c r="E124" s="120">
        <f>'Indicators Overview'!AJ105</f>
        <v>1</v>
      </c>
      <c r="F124" s="175" t="str">
        <f>'Gen_Incl Overview'!AP105</f>
        <v>N/A</v>
      </c>
      <c r="G124" s="103"/>
      <c r="H124" s="103"/>
    </row>
    <row r="125" spans="1:8" s="19" customFormat="1" hidden="1" outlineLevel="1" x14ac:dyDescent="0.25">
      <c r="A125" s="103"/>
      <c r="B125" s="178"/>
      <c r="C125" s="179">
        <f>'Alignment Overview'!A106</f>
        <v>16.8</v>
      </c>
      <c r="D125" s="170" t="str">
        <f>'Alignment Overview'!AN106</f>
        <v>N/A</v>
      </c>
      <c r="E125" s="120" t="str">
        <f>'Indicators Overview'!AJ106</f>
        <v>N/A</v>
      </c>
      <c r="F125" s="175" t="str">
        <f>'Gen_Incl Overview'!AP106</f>
        <v>N/A</v>
      </c>
      <c r="G125" s="103"/>
      <c r="H125" s="103"/>
    </row>
    <row r="126" spans="1:8" s="19" customFormat="1" hidden="1" outlineLevel="1" x14ac:dyDescent="0.25">
      <c r="A126" s="103"/>
      <c r="B126" s="178"/>
      <c r="C126" s="179">
        <f>'Alignment Overview'!A107</f>
        <v>16.899999999999999</v>
      </c>
      <c r="D126" s="170" t="str">
        <f>'Alignment Overview'!AN107</f>
        <v>none</v>
      </c>
      <c r="E126" s="120">
        <f>'Indicators Overview'!AJ107</f>
        <v>0</v>
      </c>
      <c r="F126" s="175" t="str">
        <f>'Gen_Incl Overview'!AP107</f>
        <v>N/A</v>
      </c>
      <c r="G126" s="103"/>
      <c r="H126" s="103"/>
    </row>
    <row r="127" spans="1:8" s="19" customFormat="1" ht="15.75" hidden="1" outlineLevel="1" thickBot="1" x14ac:dyDescent="0.3">
      <c r="A127" s="103"/>
      <c r="B127" s="178"/>
      <c r="C127" s="179">
        <f>'Alignment Overview'!A108</f>
        <v>16.100000000000001</v>
      </c>
      <c r="D127" s="170" t="str">
        <f>'Alignment Overview'!AN108</f>
        <v>T</v>
      </c>
      <c r="E127" s="120">
        <f>'Indicators Overview'!AJ108</f>
        <v>1</v>
      </c>
      <c r="F127" s="175" t="str">
        <f>'Gen_Incl Overview'!AP108</f>
        <v>N/A</v>
      </c>
      <c r="G127" s="103"/>
      <c r="H127" s="103"/>
    </row>
    <row r="128" spans="1:8" ht="15.75" collapsed="1" thickBot="1" x14ac:dyDescent="0.3">
      <c r="A128" s="103"/>
      <c r="B128" s="166">
        <f>'Long Term Vision'!A172</f>
        <v>17</v>
      </c>
      <c r="C128" s="167" t="str">
        <f>'Long Term Vision'!B172</f>
        <v>Partnerships for the Goals</v>
      </c>
      <c r="D128" s="171" t="str">
        <f>(COUNTIF($D$129:$D$147,"T")+COUNTIF($D$129:$D$147,"P"))&amp;" / "&amp;(COUNTA($D$129:$D$147)-COUNTIF($D$129:$D$147,'developer sheet'!$D$9))</f>
        <v>14 / 15</v>
      </c>
      <c r="E128" s="174" t="str">
        <f>SUM($E$129:$E$147)&amp;" / "&amp;(COUNTA($E$129:$E$147)-COUNTIF($E$129:$E$147,'developer sheet'!$D$9))</f>
        <v>13 / 15</v>
      </c>
      <c r="F128" s="171" t="str">
        <f>(COUNTIF($F$129:$F$147,"T")+COUNTIF($F$129:$F$147,"P"))&amp;" / "&amp;(COUNTA($F$129:$F$147)-COUNTIF($F$129:$F$147,'developer sheet'!$D$9))</f>
        <v>0 / 1</v>
      </c>
      <c r="G128" s="103"/>
      <c r="H128" s="103"/>
    </row>
    <row r="129" spans="1:8" hidden="1" outlineLevel="1" x14ac:dyDescent="0.25">
      <c r="A129" s="103"/>
      <c r="B129" s="178"/>
      <c r="C129" s="179">
        <f>'Alignment Overview'!A109</f>
        <v>17.100000000000001</v>
      </c>
      <c r="D129" s="170" t="str">
        <f>'Alignment Overview'!AN109</f>
        <v>P</v>
      </c>
      <c r="E129" s="120">
        <f>'Indicators Overview'!AJ109</f>
        <v>1</v>
      </c>
      <c r="F129" s="175" t="str">
        <f>'Gen_Incl Overview'!AP109</f>
        <v>N/A</v>
      </c>
      <c r="G129" s="103"/>
      <c r="H129" s="103"/>
    </row>
    <row r="130" spans="1:8" hidden="1" outlineLevel="1" x14ac:dyDescent="0.25">
      <c r="A130" s="103"/>
      <c r="B130" s="178"/>
      <c r="C130" s="179">
        <f>'Alignment Overview'!A110</f>
        <v>17.2</v>
      </c>
      <c r="D130" s="170" t="str">
        <f>'Alignment Overview'!AN110</f>
        <v>N/A</v>
      </c>
      <c r="E130" s="120" t="str">
        <f>'Indicators Overview'!AJ110</f>
        <v>N/A</v>
      </c>
      <c r="F130" s="175" t="str">
        <f>'Gen_Incl Overview'!AP110</f>
        <v>N/A</v>
      </c>
      <c r="G130" s="103"/>
      <c r="H130" s="103"/>
    </row>
    <row r="131" spans="1:8" hidden="1" outlineLevel="1" x14ac:dyDescent="0.25">
      <c r="A131" s="103"/>
      <c r="B131" s="178"/>
      <c r="C131" s="179">
        <f>'Alignment Overview'!A111</f>
        <v>17.3</v>
      </c>
      <c r="D131" s="170" t="str">
        <f>'Alignment Overview'!AN111</f>
        <v>P</v>
      </c>
      <c r="E131" s="120">
        <f>'Indicators Overview'!AJ111</f>
        <v>1</v>
      </c>
      <c r="F131" s="175" t="str">
        <f>'Gen_Incl Overview'!AP111</f>
        <v>N/A</v>
      </c>
      <c r="G131" s="103"/>
      <c r="H131" s="103"/>
    </row>
    <row r="132" spans="1:8" hidden="1" outlineLevel="1" x14ac:dyDescent="0.25">
      <c r="A132" s="103"/>
      <c r="B132" s="178"/>
      <c r="C132" s="179">
        <f>'Alignment Overview'!A112</f>
        <v>17.399999999999999</v>
      </c>
      <c r="D132" s="170" t="str">
        <f>'Alignment Overview'!AN112</f>
        <v>N/A</v>
      </c>
      <c r="E132" s="120" t="str">
        <f>'Indicators Overview'!AJ112</f>
        <v>N/A</v>
      </c>
      <c r="F132" s="175" t="str">
        <f>'Gen_Incl Overview'!AP112</f>
        <v>N/A</v>
      </c>
      <c r="G132" s="103"/>
      <c r="H132" s="103"/>
    </row>
    <row r="133" spans="1:8" hidden="1" outlineLevel="1" x14ac:dyDescent="0.25">
      <c r="A133" s="103"/>
      <c r="B133" s="178"/>
      <c r="C133" s="179">
        <f>'Alignment Overview'!A113</f>
        <v>17.5</v>
      </c>
      <c r="D133" s="170" t="str">
        <f>'Alignment Overview'!AN113</f>
        <v>P</v>
      </c>
      <c r="E133" s="120">
        <f>'Indicators Overview'!AJ113</f>
        <v>0</v>
      </c>
      <c r="F133" s="175" t="str">
        <f>'Gen_Incl Overview'!AP113</f>
        <v>N/A</v>
      </c>
      <c r="G133" s="103"/>
      <c r="H133" s="103"/>
    </row>
    <row r="134" spans="1:8" hidden="1" outlineLevel="1" x14ac:dyDescent="0.25">
      <c r="A134" s="103"/>
      <c r="B134" s="178"/>
      <c r="C134" s="179">
        <f>'Alignment Overview'!A114</f>
        <v>17.600000000000001</v>
      </c>
      <c r="D134" s="170" t="str">
        <f>'Alignment Overview'!AN114</f>
        <v>P</v>
      </c>
      <c r="E134" s="120">
        <f>'Indicators Overview'!AJ114</f>
        <v>1</v>
      </c>
      <c r="F134" s="175" t="str">
        <f>'Gen_Incl Overview'!AP114</f>
        <v>N/A</v>
      </c>
      <c r="G134" s="103"/>
      <c r="H134" s="103"/>
    </row>
    <row r="135" spans="1:8" hidden="1" outlineLevel="1" x14ac:dyDescent="0.25">
      <c r="A135" s="103"/>
      <c r="B135" s="178"/>
      <c r="C135" s="179">
        <f>'Alignment Overview'!A115</f>
        <v>17.7</v>
      </c>
      <c r="D135" s="170" t="str">
        <f>'Alignment Overview'!AN115</f>
        <v>P</v>
      </c>
      <c r="E135" s="120">
        <f>'Indicators Overview'!AJ115</f>
        <v>1</v>
      </c>
      <c r="F135" s="175" t="str">
        <f>'Gen_Incl Overview'!AP115</f>
        <v>N/A</v>
      </c>
      <c r="G135" s="103"/>
      <c r="H135" s="103"/>
    </row>
    <row r="136" spans="1:8" hidden="1" outlineLevel="1" x14ac:dyDescent="0.25">
      <c r="A136" s="103"/>
      <c r="B136" s="178"/>
      <c r="C136" s="179">
        <f>'Alignment Overview'!A116</f>
        <v>17.8</v>
      </c>
      <c r="D136" s="170" t="str">
        <f>'Alignment Overview'!AN116</f>
        <v>none</v>
      </c>
      <c r="E136" s="120">
        <f>'Indicators Overview'!AJ116</f>
        <v>0</v>
      </c>
      <c r="F136" s="175" t="str">
        <f>'Gen_Incl Overview'!AP116</f>
        <v>N/A</v>
      </c>
      <c r="G136" s="103"/>
      <c r="H136" s="103"/>
    </row>
    <row r="137" spans="1:8" hidden="1" outlineLevel="1" x14ac:dyDescent="0.25">
      <c r="A137" s="103"/>
      <c r="B137" s="178"/>
      <c r="C137" s="179">
        <f>'Alignment Overview'!A117</f>
        <v>17.899999999999999</v>
      </c>
      <c r="D137" s="170" t="str">
        <f>'Alignment Overview'!AN117</f>
        <v>P</v>
      </c>
      <c r="E137" s="120">
        <f>'Indicators Overview'!AJ117</f>
        <v>1</v>
      </c>
      <c r="F137" s="175" t="str">
        <f>'Gen_Incl Overview'!AP117</f>
        <v>N/A</v>
      </c>
      <c r="G137" s="103"/>
      <c r="H137" s="103"/>
    </row>
    <row r="138" spans="1:8" hidden="1" outlineLevel="1" x14ac:dyDescent="0.25">
      <c r="A138" s="103"/>
      <c r="B138" s="178"/>
      <c r="C138" s="180">
        <f>'Alignment Overview'!A118</f>
        <v>17.100000000000001</v>
      </c>
      <c r="D138" s="170" t="str">
        <f>'Alignment Overview'!AN118</f>
        <v>P</v>
      </c>
      <c r="E138" s="120">
        <f>'Indicators Overview'!AJ118</f>
        <v>1</v>
      </c>
      <c r="F138" s="175" t="str">
        <f>'Gen_Incl Overview'!AP118</f>
        <v>N/A</v>
      </c>
      <c r="G138" s="103"/>
      <c r="H138" s="103"/>
    </row>
    <row r="139" spans="1:8" hidden="1" outlineLevel="1" x14ac:dyDescent="0.25">
      <c r="A139" s="103"/>
      <c r="B139" s="178"/>
      <c r="C139" s="179">
        <f>'Alignment Overview'!A119</f>
        <v>17.11</v>
      </c>
      <c r="D139" s="170" t="str">
        <f>'Alignment Overview'!AN119</f>
        <v>P</v>
      </c>
      <c r="E139" s="120">
        <f>'Indicators Overview'!AJ119</f>
        <v>1</v>
      </c>
      <c r="F139" s="175" t="str">
        <f>'Gen_Incl Overview'!AP119</f>
        <v>N/A</v>
      </c>
      <c r="G139" s="103"/>
      <c r="H139" s="103"/>
    </row>
    <row r="140" spans="1:8" hidden="1" outlineLevel="1" x14ac:dyDescent="0.25">
      <c r="A140" s="103"/>
      <c r="B140" s="178"/>
      <c r="C140" s="179">
        <f>'Alignment Overview'!A120</f>
        <v>17.12</v>
      </c>
      <c r="D140" s="170" t="str">
        <f>'Alignment Overview'!AN120</f>
        <v>N/A</v>
      </c>
      <c r="E140" s="120" t="str">
        <f>'Indicators Overview'!AJ120</f>
        <v>N/A</v>
      </c>
      <c r="F140" s="175" t="str">
        <f>'Gen_Incl Overview'!AP120</f>
        <v>N/A</v>
      </c>
      <c r="G140" s="103"/>
      <c r="H140" s="103"/>
    </row>
    <row r="141" spans="1:8" hidden="1" outlineLevel="1" x14ac:dyDescent="0.25">
      <c r="A141" s="103"/>
      <c r="B141" s="178"/>
      <c r="C141" s="179">
        <f>'Alignment Overview'!A121</f>
        <v>17.13</v>
      </c>
      <c r="D141" s="170" t="str">
        <f>'Alignment Overview'!AN121</f>
        <v>P</v>
      </c>
      <c r="E141" s="120">
        <f>'Indicators Overview'!AJ121</f>
        <v>1</v>
      </c>
      <c r="F141" s="175" t="str">
        <f>'Gen_Incl Overview'!AP121</f>
        <v>N/A</v>
      </c>
      <c r="G141" s="103"/>
      <c r="H141" s="103"/>
    </row>
    <row r="142" spans="1:8" hidden="1" outlineLevel="1" x14ac:dyDescent="0.25">
      <c r="A142" s="103"/>
      <c r="B142" s="178"/>
      <c r="C142" s="179">
        <f>'Alignment Overview'!A122</f>
        <v>17.14</v>
      </c>
      <c r="D142" s="170" t="str">
        <f>'Alignment Overview'!AN122</f>
        <v>P</v>
      </c>
      <c r="E142" s="120">
        <f>'Indicators Overview'!AJ122</f>
        <v>1</v>
      </c>
      <c r="F142" s="175" t="str">
        <f>'Gen_Incl Overview'!AP122</f>
        <v>N/A</v>
      </c>
      <c r="G142" s="103"/>
      <c r="H142" s="103"/>
    </row>
    <row r="143" spans="1:8" hidden="1" outlineLevel="1" x14ac:dyDescent="0.25">
      <c r="A143" s="103"/>
      <c r="B143" s="178"/>
      <c r="C143" s="179">
        <f>'Alignment Overview'!A123</f>
        <v>17.149999999999999</v>
      </c>
      <c r="D143" s="170" t="str">
        <f>'Alignment Overview'!AN123</f>
        <v>N/A</v>
      </c>
      <c r="E143" s="120" t="str">
        <f>'Indicators Overview'!AJ123</f>
        <v>N/A</v>
      </c>
      <c r="F143" s="175" t="str">
        <f>'Gen_Incl Overview'!AP123</f>
        <v>N/A</v>
      </c>
      <c r="G143" s="103"/>
      <c r="H143" s="103"/>
    </row>
    <row r="144" spans="1:8" hidden="1" outlineLevel="1" x14ac:dyDescent="0.25">
      <c r="A144" s="103"/>
      <c r="B144" s="178"/>
      <c r="C144" s="179">
        <f>'Alignment Overview'!A124</f>
        <v>17.16</v>
      </c>
      <c r="D144" s="170" t="str">
        <f>'Alignment Overview'!AN124</f>
        <v>P</v>
      </c>
      <c r="E144" s="120">
        <f>'Indicators Overview'!AJ124</f>
        <v>1</v>
      </c>
      <c r="F144" s="175" t="str">
        <f>'Gen_Incl Overview'!AP124</f>
        <v>N/A</v>
      </c>
      <c r="G144" s="103"/>
      <c r="H144" s="103"/>
    </row>
    <row r="145" spans="1:8" hidden="1" outlineLevel="1" x14ac:dyDescent="0.25">
      <c r="A145" s="103"/>
      <c r="B145" s="178"/>
      <c r="C145" s="179">
        <f>'Alignment Overview'!A125</f>
        <v>17.170000000000002</v>
      </c>
      <c r="D145" s="170" t="str">
        <f>'Alignment Overview'!AN125</f>
        <v>P</v>
      </c>
      <c r="E145" s="120">
        <f>'Indicators Overview'!AJ125</f>
        <v>1</v>
      </c>
      <c r="F145" s="175" t="str">
        <f>'Gen_Incl Overview'!AP125</f>
        <v>N/A</v>
      </c>
      <c r="G145" s="103"/>
      <c r="H145" s="103"/>
    </row>
    <row r="146" spans="1:8" hidden="1" outlineLevel="1" x14ac:dyDescent="0.25">
      <c r="A146" s="103"/>
      <c r="B146" s="178"/>
      <c r="C146" s="179">
        <f>'Alignment Overview'!A126</f>
        <v>17.18</v>
      </c>
      <c r="D146" s="170" t="str">
        <f>'Alignment Overview'!AN126</f>
        <v>P</v>
      </c>
      <c r="E146" s="120">
        <f>'Indicators Overview'!AJ126</f>
        <v>1</v>
      </c>
      <c r="F146" s="175" t="str">
        <f>'Gen_Incl Overview'!AP126</f>
        <v>none</v>
      </c>
      <c r="G146" s="103"/>
      <c r="H146" s="103"/>
    </row>
    <row r="147" spans="1:8" ht="15.75" hidden="1" outlineLevel="1" thickBot="1" x14ac:dyDescent="0.3">
      <c r="A147" s="103"/>
      <c r="B147" s="181"/>
      <c r="C147" s="182">
        <f>'Alignment Overview'!A127</f>
        <v>17.190000000000001</v>
      </c>
      <c r="D147" s="176" t="str">
        <f>'Alignment Overview'!AN127</f>
        <v>P</v>
      </c>
      <c r="E147" s="85">
        <f>'Indicators Overview'!AJ127</f>
        <v>1</v>
      </c>
      <c r="F147" s="177" t="str">
        <f>'Gen_Incl Overview'!AP127</f>
        <v>N/A</v>
      </c>
      <c r="G147" s="103"/>
      <c r="H147" s="103"/>
    </row>
    <row r="148" spans="1:8" ht="15.75" collapsed="1" thickBot="1" x14ac:dyDescent="0.3">
      <c r="A148" s="103"/>
      <c r="B148" s="103"/>
      <c r="C148" s="103"/>
      <c r="D148" s="188" t="str">
        <f>(COUNTIF($D$6:$D$10,"T")+COUNTIF($D$6:$D$10,"P"))+(COUNTIF($D$12:$D$16,"T")+COUNTIF($D$12:$D$16,"P"))+(COUNTIF($D$18:$D$26,"T")+COUNTIF($D$18:$D$26,"P"))+(COUNTIF($D$28:$D$34,"T")+COUNTIF($D$28:$D$34,"P"))+(COUNTIF($D$36:$D$41,"T")+COUNTIF($D$36:$D$41,"P"))+(COUNTIF($D$43:$D$48,"T")+COUNTIF($D$43:$D$48,"P"))+(COUNTIF($D$50:$D$52,"T")+COUNTIF($D$50:$D$52,"P"))+(COUNTIF($D$54:$D$63,"T")+COUNTIF($D$54:$D$63,"P"))+(COUNTIF($D$65:$D$69,"T")+COUNTIF($D$65:$D$69,"P"))+(COUNTIF($D$71:$D$77,"T")+COUNTIF($D$71:$D$77,"P"))+(COUNTIF($D$79:$D$85,"T")+COUNTIF($D$79:$D$85,"P"))+(COUNTIF($D$87:$D$94,"T")+COUNTIF($D$87:$D$94,"P"))+(COUNTIF($D$96:$D$98,"T")+COUNTIF($D$96:$D$98,"P"))+(COUNTIF($D$100:$D$106,"T")+COUNTIF($D$100:$D$106,"P"))+(COUNTIF($D$108:$D$116,"T")+COUNTIF($D$108:$D$116,"P"))+(COUNTIF($D$118:$D$127,"T")+COUNTIF($D$118:$D$127,"P"))+(COUNTIF($D$129:$D$147,"T")+COUNTIF($D$129:$D$147,"P"))&amp;" / "&amp;(COUNTA($D$6:$D$10)-COUNTIF($D$6:$D$10,'developer sheet'!$D$9))+(COUNTA($D$12:$D$16)-COUNTIF($D$12:$D$16,'developer sheet'!$D$9))+(COUNTA($D$18:$D$26)-COUNTIF($D$18:$D$26,'developer sheet'!$D$9))+(COUNTA($D$28:$D$34)-COUNTIF($D$28:$D$34,'developer sheet'!$D$9))+(COUNTA($D$36:$D$41)-COUNTIF($D$36:$D$41,'developer sheet'!$D$9))+(COUNTA($D$43:$D$48)-COUNTIF($D$43:$D$48,'developer sheet'!$D$9))+(COUNTA($D$50:$D$52)-COUNTIF($D$50:$D$52,'developer sheet'!$D$9))+(COUNTA($D$54:$D$63)-COUNTIF($D$54:$D$63,'developer sheet'!$D$9))+(COUNTA($D$65:$D$69)-COUNTIF($D$65:$D$69,'developer sheet'!$D$9))+(COUNTA($D$71:$D$77)-COUNTIF($D$71:$D$77,'developer sheet'!$D$9))+(COUNTA($D$79:$D$85)-COUNTIF($D$79:$D$85,'developer sheet'!$D$9))+(COUNTA($D$87:$D$94)-COUNTIF($D$87:$D$94,'developer sheet'!$D$9))+(COUNTA($D$96:$D$98)-COUNTIF($D$96:$D$98,'developer sheet'!$D$9))+(COUNTA($D$100:$D$106)-COUNTIF($D$100:$D$106,'developer sheet'!$D$9))+(COUNTA($D$108:$D$116)-COUNTIF($D$108:$D$116,'developer sheet'!$D$9))+(COUNTA($D$118:$D$127)-COUNTIF($D$118:$D$127,'developer sheet'!$D$9))+(COUNTA($D$129:$D$147)-COUNTIF($D$129:$D$147,'developer sheet'!$D$9))</f>
        <v>102 / 114</v>
      </c>
      <c r="E148" s="189" t="str">
        <f>SUM($E$6:$E$10)+SUM($E$12:$E$16)+SUM($E$18:$E$26)+SUM($E$28:$E$34)+SUM($E$36:$E$41)+SUM($E$43:$E$48)+SUM($E$50:$E$52)+SUM($E$54:$E$63)+SUM($E$65:$E$69)+SUM($E$71:$E$77)+SUM($E$79:$E$85)+SUM($E$87:$E$94)+SUM($E$96:$E$98)+SUM($E$100:$E$106)+SUM($E$108:$E$116)+SUM($E$118:$E$127)+SUM($E$129:$E$147)&amp;" / "&amp;(COUNTA($D$6:$D$10)-COUNTIF($D$6:$D$10,'developer sheet'!$D$9))+(COUNTA($D$12:$D$16)-COUNTIF($D$12:$D$16,'developer sheet'!$D$9))+(COUNTA($D$18:$D$26)-COUNTIF($D$18:$D$26,'developer sheet'!$D$9))+(COUNTA($D$28:$D$34)-COUNTIF($D$28:$D$34,'developer sheet'!$D$9))+(COUNTA($D$36:$D$41)-COUNTIF($D$36:$D$41,'developer sheet'!$D$9))+(COUNTA($D$43:$D$48)-COUNTIF($D$43:$D$48,'developer sheet'!$D$9))+(COUNTA($D$50:$D$52)-COUNTIF($D$50:$D$52,'developer sheet'!$D$9))+(COUNTA($D$54:$D$63)-COUNTIF($D$54:$D$63,'developer sheet'!$D$9))+(COUNTA($D$65:$D$69)-COUNTIF($D$65:$D$69,'developer sheet'!$D$9))+(COUNTA($D$71:$D$77)-COUNTIF($D$71:$D$77,'developer sheet'!$D$9))+(COUNTA($D$79:$D$85)-COUNTIF($D$79:$D$85,'developer sheet'!$D$9))+(COUNTA($D$87:$D$94)-COUNTIF($D$87:$D$94,'developer sheet'!$D$9))+(COUNTA($D$96:$D$98)-COUNTIF($D$96:$D$98,'developer sheet'!$D$9))+(COUNTA($D$100:$D$106)-COUNTIF($D$100:$D$106,'developer sheet'!$D$9))+(COUNTA($D$108:$D$116)-COUNTIF($D$108:$D$116,'developer sheet'!$D$9))+(COUNTA($D$118:$D$127)-COUNTIF($D$118:$D$127,'developer sheet'!$D$9))+(COUNTA($D$129:$D$147)-COUNTIF($D$129:$D$147,'developer sheet'!$D$9))</f>
        <v>101 / 114</v>
      </c>
      <c r="F148" s="188" t="str">
        <f>(COUNTIF($F$6:$F$10,"T")+COUNTIF($F$6:$F$10,"P"))+(COUNTIF($F$12:$F$16,"T")+COUNTIF($F$12:$F$16,"P"))+(COUNTIF($F$18:$F$26,"T")+COUNTIF($F$18:$F$26,"P"))+(COUNTIF($F$28:$F$34,"T")+COUNTIF($F$28:$F$34,"P"))+(COUNTIF($F$36:$F$41,"T")+COUNTIF($F$36:$F$41,"P"))+(COUNTIF($F$43:$F$48,"T")+COUNTIF($F$43:$F$48,"P"))+(COUNTIF($F$50:$F$52,"T")+COUNTIF($F$50:$F$52,"P"))+(COUNTIF($F$54:$F$63,"T")+COUNTIF($F$54:$F$63,"P"))+(COUNTIF($F$65:$F$69,"T")+COUNTIF($F$65:$F$69,"P"))+(COUNTIF($F$71:$F$77,"T")+COUNTIF($F$71:$F$77,"P"))+(COUNTIF($F$79:$F$85,"T")+COUNTIF($F$79:$F$85,"P"))+(COUNTIF($F$87:$F$94,"T")+COUNTIF($F$87:$F$94,"P"))+(COUNTIF($F$96:$F$98,"T")+COUNTIF($F$96:$F$98,"P"))+(COUNTIF($F$100:$F$106,"T")+COUNTIF($F$100:$F$106,"P"))+(COUNTIF($F$108:$F$116,"T")+COUNTIF($F$108:$F$116,"P"))+(COUNTIF($F$118:$F$127,"T")+COUNTIF($F$118:$F$127,"P"))+(COUNTIF($F$129:$F$147,"T")+COUNTIF($F$129:$F$147,"P"))&amp;" / "&amp;(COUNTA($F$6:$F$10)-COUNTIF($F$6:$F$10,'developer sheet'!$D$9))+(COUNTA($F$12:$F$16)-COUNTIF($F$12:$F$16,'developer sheet'!$D$9))+(COUNTA($F$18:$F$26)-COUNTIF($F$18:$F$26,'developer sheet'!$D$9))+(COUNTA($F$28:$F$34)-COUNTIF($F$28:$F$34,'developer sheet'!$D$9))+(COUNTA($F$36:$F$41)-COUNTIF($F$36:$F$41,'developer sheet'!$D$9))+(COUNTA($F$43:$F$48)-COUNTIF($F$43:$F$48,'developer sheet'!$D$9))+(COUNTA($F$50:$F$52)-COUNTIF($F$50:$F$52,'developer sheet'!$D$9))+(COUNTA($F$54:$F$63)-COUNTIF($F$54:$F$63,'developer sheet'!$D$9))+(COUNTA($F$65:$F$69)-COUNTIF($F$65:$F$69,'developer sheet'!$D$9))+(COUNTA($F$71:$F$77)-COUNTIF($F$71:$F$77,'developer sheet'!$D$9))+(COUNTA($F$79:$F$85)-COUNTIF($F$79:$F$85,'developer sheet'!$D$9))+(COUNTA($F$87:$F$94)-COUNTIF($F$87:$F$94,'developer sheet'!$D$9))+(COUNTA($F$96:$F$98)-COUNTIF($F$96:$F$98,'developer sheet'!$D$9))+(COUNTA($F$100:$F$106)-COUNTIF($F$100:$F$106,'developer sheet'!$D$9))+(COUNTA($F$108:$F$116)-COUNTIF($F$108:$F$116,'developer sheet'!$D$9))+(COUNTA($F$118:$F$127)-COUNTIF($F$118:$F$127,'developer sheet'!$D$9))+(COUNTA($F$129:$F$147)-COUNTIF($F$129:$F$147,'developer sheet'!$D$9))</f>
        <v>10 / 24</v>
      </c>
      <c r="G148" s="103"/>
      <c r="H148" s="103"/>
    </row>
    <row r="149" spans="1:8" s="19" customFormat="1" ht="15.75" thickBot="1" x14ac:dyDescent="0.3">
      <c r="A149" s="103"/>
      <c r="B149" s="103"/>
      <c r="C149" s="103"/>
      <c r="D149" s="190">
        <f>((COUNTIF($D$6:$D$10,"T")+COUNTIF($D$6:$D$10,"P"))+(COUNTIF($D$12:$D$16,"T")+COUNTIF($D$12:$D$16,"P"))+(COUNTIF($D$18:$D$26,"T")+COUNTIF($D$18:$D$26,"P"))+(COUNTIF($D$28:$D$34,"T")+COUNTIF($D$28:$D$34,"P"))+(COUNTIF($D$36:$D$41,"T")+COUNTIF($D$36:$D$41,"P"))+(COUNTIF($D$43:$D$48,"T")+COUNTIF($D$43:$D$48,"P"))+(COUNTIF($D$50:$D$52,"T")+COUNTIF($D$50:$D$52,"P"))+(COUNTIF($D$54:$D$63,"T")+COUNTIF($D$54:$D$63,"P"))+(COUNTIF($D$65:$D$69,"T")+COUNTIF($D$65:$D$69,"P"))+(COUNTIF($D$71:$D$77,"T")+COUNTIF($D$71:$D$77,"P"))+(COUNTIF($D$79:$D$85,"T")+COUNTIF($D$79:$D$85,"P"))+(COUNTIF($D$87:$D$94,"T")+COUNTIF($D$87:$D$94,"P"))+(COUNTIF($D$96:$D$98,"T")+COUNTIF($D$96:$D$98,"P"))+(COUNTIF($D$100:$D$106,"T")+COUNTIF($D$100:$D$106,"P"))+(COUNTIF($D$108:$D$116,"T")+COUNTIF($D$108:$D$116,"P"))+(COUNTIF($D$118:$D$127,"T")+COUNTIF($D$118:$D$127,"P"))+(COUNTIF($D$129:$D$147,"T")+COUNTIF($D$129:$D$147,"P")))/((COUNTA($D$6:$D$10)-COUNTIF($D$6:$D$10,'developer sheet'!$D$9))+(COUNTA($D$12:$D$16)-COUNTIF($D$12:$D$16,'developer sheet'!$D$9))+(COUNTA($D$18:$D$26)-COUNTIF($D$18:$D$26,'developer sheet'!$D$9))+(COUNTA($D$28:$D$34)-COUNTIF($D$28:$D$34,'developer sheet'!$D$9))+(COUNTA($D$36:$D$41)-COUNTIF($D$36:$D$41,'developer sheet'!$D$9))+(COUNTA($D$43:$D$48)-COUNTIF($D$43:$D$48,'developer sheet'!$D$9))+(COUNTA($D$50:$D$52)-COUNTIF($D$50:$D$52,'developer sheet'!$D$9))+(COUNTA($D$54:$D$63)-COUNTIF($D$54:$D$63,'developer sheet'!$D$9))+(COUNTA($D$65:$D$69)-COUNTIF($D$65:$D$69,'developer sheet'!$D$9))+(COUNTA($D$71:$D$77)-COUNTIF($D$71:$D$77,'developer sheet'!$D$9))+(COUNTA($D$79:$D$85)-COUNTIF($D$79:$D$85,'developer sheet'!$D$9))+(COUNTA($D$87:$D$94)-COUNTIF($D$87:$D$94,'developer sheet'!$D$9))+(COUNTA($D$96:$D$98)-COUNTIF($D$96:$D$98,'developer sheet'!$D$9))+(COUNTA($D$100:$D$106)-COUNTIF($D$100:$D$106,'developer sheet'!$D$9))+(COUNTA($D$108:$D$116)-COUNTIF($D$108:$D$116,'developer sheet'!$D$9))+(COUNTA($D$118:$D$127)-COUNTIF($D$118:$D$127,'developer sheet'!$D$9))+(COUNTA($D$129:$D$147)-COUNTIF($D$129:$D$147,'developer sheet'!$D$9)))</f>
        <v>0.89473684210526316</v>
      </c>
      <c r="E149" s="191">
        <f>(SUM($E$6:$E$10)+SUM($E$12:$E$16)+SUM($E$18:$E$26)+SUM($E$28:$E$34)+SUM($E$36:$E$41)+SUM($E$43:$E$48)+SUM($E$50:$E$52)+SUM($E$54:$E$63)+SUM($E$65:$E$69)+SUM($E$71:$E$77)+SUM($E$79:$E$85)+SUM($E$87:$E$94)+SUM($E$96:$E$98)+SUM($E$100:$E$106)+SUM($E$108:$E$116)+SUM($E$118:$E$127)+SUM($E$129:$E$147))/((COUNTA($D$6:$D$10)-COUNTIF($D$6:$D$10,'developer sheet'!$D$9))+(COUNTA($D$12:$D$16)-COUNTIF($D$12:$D$16,'developer sheet'!$D$9))+(COUNTA($D$18:$D$26)-COUNTIF($D$18:$D$26,'developer sheet'!$D$9))+(COUNTA($D$28:$D$34)-COUNTIF($D$28:$D$34,'developer sheet'!$D$9))+(COUNTA($D$36:$D$41)-COUNTIF($D$36:$D$41,'developer sheet'!$D$9))+(COUNTA($D$43:$D$48)-COUNTIF($D$43:$D$48,'developer sheet'!$D$9))+(COUNTA($D$50:$D$52)-COUNTIF($D$50:$D$52,'developer sheet'!$D$9))+(COUNTA($D$54:$D$63)-COUNTIF($D$54:$D$63,'developer sheet'!$D$9))+(COUNTA($D$65:$D$69)-COUNTIF($D$65:$D$69,'developer sheet'!$D$9))+(COUNTA($D$71:$D$77)-COUNTIF($D$71:$D$77,'developer sheet'!$D$9))+(COUNTA($D$79:$D$85)-COUNTIF($D$79:$D$85,'developer sheet'!$D$9))+(COUNTA($D$87:$D$94)-COUNTIF($D$87:$D$94,'developer sheet'!$D$9))+(COUNTA($D$96:$D$98)-COUNTIF($D$96:$D$98,'developer sheet'!$D$9))+(COUNTA($D$100:$D$106)-COUNTIF($D$100:$D$106,'developer sheet'!$D$9))+(COUNTA($D$108:$D$116)-COUNTIF($D$108:$D$116,'developer sheet'!$D$9))+(COUNTA($D$118:$D$127)-COUNTIF($D$118:$D$127,'developer sheet'!$D$9))+(COUNTA($D$129:$D$147)-COUNTIF($D$129:$D$147,'developer sheet'!$D$9)))</f>
        <v>0.88596491228070173</v>
      </c>
      <c r="F149" s="190">
        <f>((COUNTIF($F$6:$F$10,"T")+COUNTIF($F$6:$F$10,"P"))+(COUNTIF($F$12:$F$16,"T")+COUNTIF($F$12:$F$16,"P"))+(COUNTIF($F$18:$F$26,"T")+COUNTIF($F$18:$F$26,"P"))+(COUNTIF($F$28:$F$34,"T")+COUNTIF($F$28:$F$34,"P"))+(COUNTIF($F$36:$F$41,"T")+COUNTIF($F$36:$F$41,"P"))+(COUNTIF($F$43:$F$48,"T")+COUNTIF($F$43:$F$48,"P"))+(COUNTIF($F$50:$F$52,"T")+COUNTIF($F$50:$F$52,"P"))+(COUNTIF($F$54:$F$63,"T")+COUNTIF($F$54:$F$63,"P"))+(COUNTIF($F$65:$F$69,"T")+COUNTIF($F$65:$F$69,"P"))+(COUNTIF($F$71:$F$77,"T")+COUNTIF($F$71:$F$77,"P"))+(COUNTIF($F$79:$F$85,"T")+COUNTIF($F$79:$F$85,"P"))+(COUNTIF($F$87:$F$94,"T")+COUNTIF($F$87:$F$94,"P"))+(COUNTIF($F$96:$F$98,"T")+COUNTIF($F$96:$F$98,"P"))+(COUNTIF($F$100:$F$106,"T")+COUNTIF($F$100:$F$106,"P"))+(COUNTIF($F$108:$F$116,"T")+COUNTIF($F$108:$F$116,"P"))+(COUNTIF($F$118:$F$127,"T")+COUNTIF($F$118:$F$127,"P"))+(COUNTIF($F$129:$F$147,"T")+COUNTIF($F$129:$F$147,"P")))/((COUNTA($F$6:$F$10)-COUNTIF($F$6:$F$10,'developer sheet'!$D$9))+(COUNTA($F$12:$F$16)-COUNTIF($F$12:$F$16,'developer sheet'!$D$9))+(COUNTA($F$18:$F$26)-COUNTIF($F$18:$F$26,'developer sheet'!$D$9))+(COUNTA($F$28:$F$34)-COUNTIF($F$28:$F$34,'developer sheet'!$D$9))+(COUNTA($F$36:$F$41)-COUNTIF($F$36:$F$41,'developer sheet'!$D$9))+(COUNTA($F$43:$F$48)-COUNTIF($F$43:$F$48,'developer sheet'!$D$9))+(COUNTA($F$50:$F$52)-COUNTIF($F$50:$F$52,'developer sheet'!$D$9))+(COUNTA($F$54:$F$63)-COUNTIF($F$54:$F$63,'developer sheet'!$D$9))+(COUNTA($F$65:$F$69)-COUNTIF($F$65:$F$69,'developer sheet'!$D$9))+(COUNTA($F$71:$F$77)-COUNTIF($F$71:$F$77,'developer sheet'!$D$9))+(COUNTA($F$79:$F$85)-COUNTIF($F$79:$F$85,'developer sheet'!$D$9))+(COUNTA($F$87:$F$94)-COUNTIF($F$87:$F$94,'developer sheet'!$D$9))+(COUNTA($F$96:$F$98)-COUNTIF($F$96:$F$98,'developer sheet'!$D$9))+(COUNTA($F$100:$F$106)-COUNTIF($F$100:$F$106,'developer sheet'!$D$9))+(COUNTA($F$108:$F$116)-COUNTIF($F$108:$F$116,'developer sheet'!$D$9))+(COUNTA($F$118:$F$127)-COUNTIF($F$118:$F$127,'developer sheet'!$D$9))+(COUNTA($F$129:$F$147)-COUNTIF($F$129:$F$147,'developer sheet'!$D$9)))</f>
        <v>0.41666666666666669</v>
      </c>
      <c r="G149" s="103"/>
      <c r="H149" s="103"/>
    </row>
    <row r="150" spans="1:8" x14ac:dyDescent="0.25">
      <c r="A150" s="103"/>
      <c r="B150" s="103"/>
      <c r="C150" s="103"/>
      <c r="D150" s="103"/>
      <c r="E150" s="103"/>
      <c r="F150" s="103"/>
      <c r="G150" s="103"/>
      <c r="H150" s="103"/>
    </row>
    <row r="151" spans="1:8" ht="19.5" thickBot="1" x14ac:dyDescent="0.35">
      <c r="A151" s="103"/>
      <c r="B151" s="219" t="str">
        <f>'developer sheet'!D16</f>
        <v>By P</v>
      </c>
      <c r="C151" s="219"/>
      <c r="D151" s="103"/>
      <c r="E151" s="103"/>
      <c r="F151" s="103"/>
      <c r="G151" s="103"/>
      <c r="H151" s="103"/>
    </row>
    <row r="152" spans="1:8" ht="30.75" thickBot="1" x14ac:dyDescent="0.3">
      <c r="A152" s="103"/>
      <c r="B152" s="103"/>
      <c r="C152" s="103"/>
      <c r="D152" s="168" t="str">
        <f>D4</f>
        <v>Alignment</v>
      </c>
      <c r="E152" s="173" t="str">
        <f t="shared" ref="E152:F152" si="0">E4</f>
        <v>Indicators</v>
      </c>
      <c r="F152" s="172" t="str">
        <f t="shared" si="0"/>
        <v>Gender inclusion</v>
      </c>
      <c r="G152" s="103"/>
      <c r="H152" s="103"/>
    </row>
    <row r="153" spans="1:8" ht="15.75" thickBot="1" x14ac:dyDescent="0.3">
      <c r="A153" s="103"/>
      <c r="B153" s="103"/>
      <c r="C153" s="183" t="str">
        <f>'Long Term Vision'!F173</f>
        <v>People</v>
      </c>
      <c r="D153" s="169" t="str">
        <f>(COUNTIF('Alignment Overview'!$AN$2:$AN$33,"T")+COUNTIF('Alignment Overview'!$AN$2:$AN$33,"P"))&amp;" / "&amp;(COUNTA('Alignment Overview'!$AN$2:$AN$33)-COUNTIF('Alignment Overview'!$AN$2:$AN$33,'developer sheet'!$D$9))</f>
        <v>29 / 30</v>
      </c>
      <c r="E153" s="174" t="str">
        <f>SUM('Indicators Overview'!$AJ$2:$AJ$33)&amp;" / "&amp;(COUNTA('Indicators Overview'!$AJ$2:$AJ$33)-COUNTIF('Indicators Overview'!$AJ$2:$AJ$33,'developer sheet'!$D$9))</f>
        <v>29 / 30</v>
      </c>
      <c r="F153" s="171" t="str">
        <f>(COUNTIF('Gen_Incl Overview'!$AP$2:$AP$33,"T")+COUNTIF('Gen_Incl Overview'!$AP$2:$AP$33,"P"))&amp;" / "&amp;(COUNTA('Gen_Incl Overview'!$AP$2:$AP$33)-COUNTIF('Gen_Incl Overview'!$AP$2:$AP$33,'developer sheet'!$D$9))</f>
        <v>6 / 16</v>
      </c>
      <c r="G153" s="103"/>
      <c r="H153" s="103"/>
    </row>
    <row r="154" spans="1:8" ht="15.75" thickBot="1" x14ac:dyDescent="0.3">
      <c r="A154" s="103"/>
      <c r="B154" s="103"/>
      <c r="C154" s="184" t="str">
        <f>'Long Term Vision'!F174</f>
        <v>Planet</v>
      </c>
      <c r="D154" s="169" t="str">
        <f>(COUNTIF('Alignment Overview'!$AN$34:$AN$39,"T")+COUNTIF('Alignment Overview'!$AN$34:$AN$39,"P"))+(COUNTIF('Alignment Overview'!$AN$72:$AN$98,"T")+COUNTIF('Alignment Overview'!$AN$72:$AN$98,"P"))&amp;" / "&amp;(COUNTA('Alignment Overview'!$AN$34:$AN$39)-COUNTIF('Alignment Overview'!$AN$34:$AN$39,'developer sheet'!$D$9))+(COUNTA('Alignment Overview'!$AN$72:$AN$98)-COUNTIF('Alignment Overview'!$AN$72:$AN$98,'developer sheet'!$D$9))</f>
        <v>23 / 32</v>
      </c>
      <c r="E154" s="174" t="str">
        <f>SUM('Indicators Overview'!$AJ$34:$AJ$39)+SUM('Indicators Overview'!$AJ$72:$AJ$98)&amp;" / "&amp;(COUNTA('Indicators Overview'!$AJ$34:$AJ$39)-COUNTIF('Indicators Overview'!$AJ$34:$AJ$39,'developer sheet'!$D$9))+(COUNTA('Indicators Overview'!$AJ$72:$AJ$98)-COUNTIF('Indicators Overview'!$AJ$72:$AJ$98,'developer sheet'!$D$9))</f>
        <v>23 / 32</v>
      </c>
      <c r="F154" s="169" t="str">
        <f>(COUNTIF('Gen_Incl Overview'!$AP$34:$AP$39,"T")+COUNTIF('Gen_Incl Overview'!$AP$34:$AP$39,"P"))+(COUNTIF('Gen_Incl Overview'!$AP$72:$AP$98,"T")+COUNTIF('Gen_Incl Overview'!$AP$72:$AP$98,"P"))&amp;" / "&amp;(COUNTA('Gen_Incl Overview'!$AP$34:$AP$39)-COUNTIF('Gen_Incl Overview'!$AP$34:$AP$39,'developer sheet'!$D$9))+(COUNTA('Gen_Incl Overview'!$AP$72:$AP$98)-COUNTIF('Gen_Incl Overview'!$AP$72:$AP$98,'developer sheet'!$D$9))</f>
        <v>0 / 1</v>
      </c>
      <c r="G154" s="103"/>
      <c r="H154" s="103"/>
    </row>
    <row r="155" spans="1:8" ht="15.75" thickBot="1" x14ac:dyDescent="0.3">
      <c r="A155" s="103"/>
      <c r="B155" s="103"/>
      <c r="C155" s="185" t="str">
        <f>'Long Term Vision'!F175</f>
        <v>Prosperity</v>
      </c>
      <c r="D155" s="169" t="str">
        <f>(COUNTIF('Alignment Overview'!$AN$40:$AN$71,"T")+COUNTIF('Alignment Overview'!$AN$40:$AN$71,"P"))&amp;" / "&amp;(COUNTA('Alignment Overview'!$AN$40:$AN$71)-COUNTIF('Alignment Overview'!$AN$40:$AN$71,'developer sheet'!$D$9))</f>
        <v>28 / 28</v>
      </c>
      <c r="E155" s="174" t="str">
        <f>SUM('Indicators Overview'!$AJ$40:$AJ$71)&amp;" / "&amp;(COUNTA('Indicators Overview'!$AJ$40:$AJ$71)-COUNTIF('Indicators Overview'!$AJ$40:$AJ$71,'developer sheet'!$D$9))</f>
        <v>28 / 28</v>
      </c>
      <c r="F155" s="171" t="str">
        <f>(COUNTIF('Gen_Incl Overview'!$AP$40:$AP$71,"T")+COUNTIF('Gen_Incl Overview'!$AP$40:$AP$71,"P"))&amp;" / "&amp;(COUNTA('Gen_Incl Overview'!$AP$40:$AP$71)-COUNTIF('Gen_Incl Overview'!$AP$40:$AP$71,'developer sheet'!$D$9))</f>
        <v>3 / 5</v>
      </c>
      <c r="G155" s="103"/>
      <c r="H155" s="103"/>
    </row>
    <row r="156" spans="1:8" ht="15.75" thickBot="1" x14ac:dyDescent="0.3">
      <c r="A156" s="103"/>
      <c r="B156" s="103"/>
      <c r="C156" s="186" t="str">
        <f>'Long Term Vision'!F176</f>
        <v>Peace</v>
      </c>
      <c r="D156" s="169" t="str">
        <f>(COUNTIF('Alignment Overview'!$AN$99:$AN$108,"T")+COUNTIF('Alignment Overview'!$AN$99:$AN$108,"P"))&amp;" / "&amp;(COUNTA('Alignment Overview'!$AN$99:$AN$108)-COUNTIF('Alignment Overview'!$AN$99:$AN$108,'developer sheet'!$D$9))</f>
        <v>8 / 9</v>
      </c>
      <c r="E156" s="174" t="str">
        <f>SUM('Indicators Overview'!$AJ$99:$AJ$108)&amp;" / "&amp;(COUNTA('Indicators Overview'!$AJ$99:$AJ$108)-COUNTIF('Indicators Overview'!$AJ$99:$AJ$108,'developer sheet'!$D$9))</f>
        <v>8 / 9</v>
      </c>
      <c r="F156" s="171" t="str">
        <f>(COUNTIF('Gen_Incl Overview'!$AP$99:$AP$108,"T")+COUNTIF('Gen_Incl Overview'!$AP$99:$AP$108,"P"))&amp;" / "&amp;(COUNTA('Gen_Incl Overview'!$AP$99:$AP$108)-COUNTIF('Gen_Incl Overview'!$AP$99:$AP$108,'developer sheet'!$D$9))</f>
        <v>1 / 1</v>
      </c>
      <c r="G156" s="103"/>
      <c r="H156" s="103"/>
    </row>
    <row r="157" spans="1:8" ht="15.75" thickBot="1" x14ac:dyDescent="0.3">
      <c r="A157" s="103"/>
      <c r="B157" s="103"/>
      <c r="C157" s="187" t="str">
        <f>'Long Term Vision'!F177</f>
        <v>Partnerships</v>
      </c>
      <c r="D157" s="169" t="str">
        <f>(COUNTIF('Alignment Overview'!$AN$109:$AN$127,"T")+COUNTIF('Alignment Overview'!$AN$109:$AN$127,"P"))&amp;" / "&amp;(COUNTA('Alignment Overview'!$AN$109:$AN$127)-COUNTIF('Alignment Overview'!$AN$109:$AN$127,'developer sheet'!$D$9))</f>
        <v>14 / 15</v>
      </c>
      <c r="E157" s="174" t="str">
        <f>SUM('Indicators Overview'!$AJ$109:$AJ$127)&amp;" / "&amp;(COUNTA('Indicators Overview'!$AJ$109:$AJ$127)-COUNTIF('Indicators Overview'!$AJ$109:$AJ$127,'developer sheet'!$D$9))</f>
        <v>13 / 15</v>
      </c>
      <c r="F157" s="171" t="str">
        <f>(COUNTIF('Gen_Incl Overview'!$AP$109:$AP$127,"T")+COUNTIF('Gen_Incl Overview'!$AP$109:$AP$127,"P"))&amp;" / "&amp;(COUNTA('Gen_Incl Overview'!$AP$109:$AP$127)-COUNTIF('Gen_Incl Overview'!$AP$109:$AP$127,'developer sheet'!$D$9))</f>
        <v>0 / 1</v>
      </c>
      <c r="G157" s="103"/>
      <c r="H157" s="103"/>
    </row>
    <row r="158" spans="1:8" ht="15.75" thickBot="1" x14ac:dyDescent="0.3">
      <c r="A158" s="103"/>
      <c r="B158" s="103"/>
      <c r="C158" s="103"/>
      <c r="D158" s="188" t="str">
        <f>(COUNTIF('Alignment Overview'!$AN$2:$AN$33,"T")+COUNTIF('Alignment Overview'!$AN$2:$AN$33,"P"))+(COUNTIF('Alignment Overview'!$AN$34:$AN$39,"T")+COUNTIF('Alignment Overview'!$AN$34:$AN$39,"P"))+(COUNTIF('Alignment Overview'!$AN$72:$AN$98,"T")+COUNTIF('Alignment Overview'!$AN$72:$AN$98,"P"))+(COUNTIF('Alignment Overview'!$AN$40:$AN$71,"T")+COUNTIF('Alignment Overview'!$AN$40:$AN$71,"P"))+(COUNTIF('Alignment Overview'!$AN$99:$AN$108,"T")+COUNTIF('Alignment Overview'!$AN$99:$AN$108,"P"))+(COUNTIF('Alignment Overview'!$AN$109:$AN$127,"T")+COUNTIF('Alignment Overview'!$AN$109:$AN$127,"P"))&amp;" / "&amp;(COUNTA('Alignment Overview'!$AN$2:$AN$33)-COUNTIF('Alignment Overview'!$AN$2:$AN$33,'developer sheet'!$D$9))+(COUNTA('Alignment Overview'!$AN$34:$AN$39)-COUNTIF('Alignment Overview'!$AN$34:$AN$39,'developer sheet'!$D$9))+(COUNTA('Alignment Overview'!$AN$72:$AN$98)-COUNTIF('Alignment Overview'!$AN$72:$AN$98,'developer sheet'!$D$9))+(COUNTA('Alignment Overview'!$AN$40:$AN$71)-COUNTIF('Alignment Overview'!$AN$40:$AN$71,'developer sheet'!$D$9))+(COUNTA('Alignment Overview'!$AN$99:$AN$108)-COUNTIF('Alignment Overview'!$AN$99:$AN$108,'developer sheet'!$D$9))+(COUNTA('Alignment Overview'!$AN$109:$AN$127)-COUNTIF('Alignment Overview'!$AN$109:$AN$127,'developer sheet'!$D$9))</f>
        <v>102 / 114</v>
      </c>
      <c r="E158" s="189" t="str">
        <f>SUM('Indicators Overview'!$AJ$2:$AJ$33)+SUM('Indicators Overview'!$AJ$34:$AJ$39)+SUM('Indicators Overview'!$AJ$72:$AJ$98)+SUM('Indicators Overview'!$AJ$40:$AJ$71)+SUM('Indicators Overview'!$AJ$99:$AJ$108)+SUM('Indicators Overview'!$AJ$109:$AJ$127)&amp;" / "&amp;(COUNTA('Alignment Overview'!$AN$2:$AN$33)-COUNTIF('Alignment Overview'!$AN$2:$AN$33,'developer sheet'!$D$9))+(COUNTA('Alignment Overview'!$AN$34:$AN$39)-COUNTIF('Alignment Overview'!$AN$34:$AN$39,'developer sheet'!$D$9))+(COUNTA('Alignment Overview'!$AN$72:$AN$98)-COUNTIF('Alignment Overview'!$AN$72:$AN$98,'developer sheet'!$D$9))+(COUNTA('Alignment Overview'!$AN$40:$AN$71)-COUNTIF('Alignment Overview'!$AN$40:$AN$71,'developer sheet'!$D$9))+(COUNTA('Alignment Overview'!$AN$99:$AN$108)-COUNTIF('Alignment Overview'!$AN$99:$AN$108,'developer sheet'!$D$9))+(COUNTA('Alignment Overview'!$AN$109:$AN$127)-COUNTIF('Alignment Overview'!$AN$109:$AN$127,'developer sheet'!$D$9))</f>
        <v>101 / 114</v>
      </c>
      <c r="F158" s="188" t="str">
        <f>(COUNTIF('Gen_Incl Overview'!$AP$2:$AP$33,"T")+COUNTIF('Gen_Incl Overview'!$AP$2:$AP$33,"P"))+(COUNTIF('Gen_Incl Overview'!$AP$34:$AP$39,"T")+COUNTIF('Gen_Incl Overview'!$AP$34:$AP$39,"P"))+(COUNTIF('Gen_Incl Overview'!$AP$72:$AP$98,"T")+COUNTIF('Gen_Incl Overview'!$AP$72:$AP$98,"P"))+(COUNTIF('Gen_Incl Overview'!$AP$40:$AP$71,"T")+COUNTIF('Gen_Incl Overview'!$AP$40:$AP$71,"P"))+(COUNTIF('Gen_Incl Overview'!$AP$99:$AP$108,"T")+COUNTIF('Gen_Incl Overview'!$AP$99:$AP$108,"P"))+(COUNTIF('Gen_Incl Overview'!$AP$109:$AP$127,"T")+COUNTIF('Gen_Incl Overview'!$AP$109:$AP$127,"P"))&amp;" / "&amp;(COUNTA('Gen_Incl Overview'!$AP$2:$AP$33)-COUNTIF('Gen_Incl Overview'!$AP$2:$AP$33,'developer sheet'!$D$9))+(COUNTA('Gen_Incl Overview'!$AP$34:$AP$39)-COUNTIF('Gen_Incl Overview'!$AP$34:$AP$39,'developer sheet'!$D$9))+(COUNTA('Gen_Incl Overview'!$AP$72:$AP$98)-COUNTIF('Gen_Incl Overview'!$AP$72:$AP$98,'developer sheet'!$D$9))+(COUNTA('Gen_Incl Overview'!$AP$40:$AP$71)-COUNTIF('Gen_Incl Overview'!$AP$40:$AP$71,'developer sheet'!$D$9))+(COUNTA('Gen_Incl Overview'!$AP$99:$AP$108)-COUNTIF('Gen_Incl Overview'!$AP$99:$AP$108,'developer sheet'!$D$9))+(COUNTA('Gen_Incl Overview'!$AP$109:$AP$127)-COUNTIF('Gen_Incl Overview'!$AP$109:$AP$127,'developer sheet'!$D$9))</f>
        <v>10 / 24</v>
      </c>
      <c r="G158" s="103"/>
      <c r="H158" s="103"/>
    </row>
    <row r="159" spans="1:8" ht="15.75" thickBot="1" x14ac:dyDescent="0.3">
      <c r="A159" s="103"/>
      <c r="B159" s="103"/>
      <c r="C159" s="103"/>
      <c r="D159" s="190">
        <f>((COUNTIF('Alignment Overview'!$AN$2:$AN$33,"T")+COUNTIF('Alignment Overview'!$AN$2:$AN$33,"P"))+(COUNTIF('Alignment Overview'!$AN$34:$AN$39,"T")+COUNTIF('Alignment Overview'!$AN$34:$AN$39,"P"))+(COUNTIF('Alignment Overview'!$AN$72:$AN$98,"T")+COUNTIF('Alignment Overview'!$AN$72:$AN$98,"P"))+(COUNTIF('Alignment Overview'!$AN$40:$AN$71,"T")+COUNTIF('Alignment Overview'!$AN$40:$AN$71,"P"))+(COUNTIF('Alignment Overview'!$AN$99:$AN$108,"T")+COUNTIF('Alignment Overview'!$AN$99:$AN$108,"P"))+(COUNTIF('Alignment Overview'!$AN$109:$AN$127,"T")+COUNTIF('Alignment Overview'!$AN$109:$AN$127,"P")))/((COUNTA('Alignment Overview'!$AN$2:$AN$33)-COUNTIF('Alignment Overview'!$AN$2:$AN$33,'developer sheet'!$D$9))+(COUNTA('Alignment Overview'!$AN$34:$AN$39)-COUNTIF('Alignment Overview'!$AN$34:$AN$39,'developer sheet'!$D$9))+(COUNTA('Alignment Overview'!$AN$72:$AN$98)-COUNTIF('Alignment Overview'!$AN$72:$AN$98,'developer sheet'!$D$9))+(COUNTA('Alignment Overview'!$AN$40:$AN$71)-COUNTIF('Alignment Overview'!$AN$40:$AN$71,'developer sheet'!$D$9))+(COUNTA('Alignment Overview'!$AN$99:$AN$108)-COUNTIF('Alignment Overview'!$AN$99:$AN$108,'developer sheet'!$D$9))+(COUNTA('Alignment Overview'!$AN$109:$AN$127)-COUNTIF('Alignment Overview'!$AN$109:$AN$127,'developer sheet'!$D$9)))</f>
        <v>0.89473684210526316</v>
      </c>
      <c r="E159" s="191">
        <f>(SUM('Indicators Overview'!$AJ$2:$AJ$33)+SUM('Indicators Overview'!$AJ$34:$AJ$39)+SUM('Indicators Overview'!$AJ$72:$AJ$98)+SUM('Indicators Overview'!$AJ$40:$AJ$71)+SUM('Indicators Overview'!$AJ$99:$AJ$108)+SUM('Indicators Overview'!$AJ$109:$AJ$127))/((COUNTA('Alignment Overview'!$AN$2:$AN$33)-COUNTIF('Alignment Overview'!$AN$2:$AN$33,'developer sheet'!$D$9))+(COUNTA('Alignment Overview'!$AN$34:$AN$39)-COUNTIF('Alignment Overview'!$AN$34:$AN$39,'developer sheet'!$D$9))+(COUNTA('Alignment Overview'!$AN$72:$AN$98)-COUNTIF('Alignment Overview'!$AN$72:$AN$98,'developer sheet'!$D$9))+(COUNTA('Alignment Overview'!$AN$40:$AN$71)-COUNTIF('Alignment Overview'!$AN$40:$AN$71,'developer sheet'!$D$9))+(COUNTA('Alignment Overview'!$AN$99:$AN$108)-COUNTIF('Alignment Overview'!$AN$99:$AN$108,'developer sheet'!$D$9))+(COUNTA('Alignment Overview'!$AN$109:$AN$127)-COUNTIF('Alignment Overview'!$AN$109:$AN$127,'developer sheet'!$D$9)))</f>
        <v>0.88596491228070173</v>
      </c>
      <c r="F159" s="190">
        <f>((COUNTIF('Gen_Incl Overview'!$AP$2:$AP$33,"T")+COUNTIF('Gen_Incl Overview'!$AP$2:$AP$33,"P"))+(COUNTIF('Gen_Incl Overview'!$AP$34:$AP$39,"T")+COUNTIF('Gen_Incl Overview'!$AP$34:$AP$39,"P"))+(COUNTIF('Gen_Incl Overview'!$AP$72:$AP$98,"T")+COUNTIF('Gen_Incl Overview'!$AP$72:$AP$98,"P"))+(COUNTIF('Gen_Incl Overview'!$AP$40:$AP$71,"T")+COUNTIF('Gen_Incl Overview'!$AP$40:$AP$71,"P"))+(COUNTIF('Gen_Incl Overview'!$AP$99:$AP$108,"T")+COUNTIF('Gen_Incl Overview'!$AP$99:$AP$108,"P"))+(COUNTIF('Gen_Incl Overview'!$AP$109:$AP$127,"T")+COUNTIF('Gen_Incl Overview'!$AP$109:$AP$127,"P")))/((COUNTA('Gen_Incl Overview'!$AP$2:$AP$33)-COUNTIF('Gen_Incl Overview'!$AP$2:$AP$33,'developer sheet'!$D$9))+(COUNTA('Gen_Incl Overview'!$AP$34:$AP$39)-COUNTIF('Gen_Incl Overview'!$AP$34:$AP$39,'developer sheet'!$D$9))+(COUNTA('Gen_Incl Overview'!$AP$72:$AP$98)-COUNTIF('Gen_Incl Overview'!$AP$72:$AP$98,'developer sheet'!$D$9))+(COUNTA('Gen_Incl Overview'!$AP$40:$AP$71)-COUNTIF('Gen_Incl Overview'!$AP$40:$AP$71,'developer sheet'!$D$9))+(COUNTA('Gen_Incl Overview'!$AP$99:$AP$108)-COUNTIF('Gen_Incl Overview'!$AP$99:$AP$108,'developer sheet'!$D$9))+(COUNTA('Gen_Incl Overview'!$AP$109:$AP$127)-COUNTIF('Gen_Incl Overview'!$AP$109:$AP$127,'developer sheet'!$D$9)))</f>
        <v>0.41666666666666669</v>
      </c>
      <c r="G159" s="103"/>
      <c r="H159" s="103"/>
    </row>
    <row r="160" spans="1:8" x14ac:dyDescent="0.25">
      <c r="A160" s="103"/>
      <c r="B160" s="103"/>
      <c r="C160" s="103"/>
      <c r="D160" s="103"/>
      <c r="E160" s="103"/>
      <c r="F160" s="103"/>
      <c r="G160" s="103"/>
      <c r="H160" s="103"/>
    </row>
  </sheetData>
  <mergeCells count="3">
    <mergeCell ref="B1:C1"/>
    <mergeCell ref="B3:C3"/>
    <mergeCell ref="B151:C151"/>
  </mergeCells>
  <conditionalFormatting sqref="D6:D10">
    <cfRule type="containsText" dxfId="250" priority="217" operator="containsText" text="P">
      <formula>NOT(ISERROR(SEARCH("P",D6)))</formula>
    </cfRule>
    <cfRule type="containsText" dxfId="249" priority="218" operator="containsText" text="T">
      <formula>NOT(ISERROR(SEARCH("T",D6)))</formula>
    </cfRule>
  </conditionalFormatting>
  <conditionalFormatting sqref="F6:F10">
    <cfRule type="containsText" dxfId="248" priority="2" operator="containsText" text="P">
      <formula>NOT(ISERROR(SEARCH("P",F6)))</formula>
    </cfRule>
    <cfRule type="containsText" dxfId="247" priority="3" operator="containsText" text="T">
      <formula>NOT(ISERROR(SEARCH("T",F6)))</formula>
    </cfRule>
  </conditionalFormatting>
  <conditionalFormatting sqref="D12:D16">
    <cfRule type="containsText" dxfId="246" priority="98" operator="containsText" text="P">
      <formula>NOT(ISERROR(SEARCH("P",D12)))</formula>
    </cfRule>
    <cfRule type="containsText" dxfId="245" priority="99" operator="containsText" text="T">
      <formula>NOT(ISERROR(SEARCH("T",D12)))</formula>
    </cfRule>
  </conditionalFormatting>
  <conditionalFormatting sqref="D18:D26">
    <cfRule type="containsText" dxfId="244" priority="95" operator="containsText" text="P">
      <formula>NOT(ISERROR(SEARCH("P",D18)))</formula>
    </cfRule>
    <cfRule type="containsText" dxfId="243" priority="96" operator="containsText" text="T">
      <formula>NOT(ISERROR(SEARCH("T",D18)))</formula>
    </cfRule>
  </conditionalFormatting>
  <conditionalFormatting sqref="D28:D34">
    <cfRule type="containsText" dxfId="242" priority="92" operator="containsText" text="P">
      <formula>NOT(ISERROR(SEARCH("P",D28)))</formula>
    </cfRule>
    <cfRule type="containsText" dxfId="241" priority="93" operator="containsText" text="T">
      <formula>NOT(ISERROR(SEARCH("T",D28)))</formula>
    </cfRule>
  </conditionalFormatting>
  <conditionalFormatting sqref="D36:D41">
    <cfRule type="containsText" dxfId="240" priority="89" operator="containsText" text="P">
      <formula>NOT(ISERROR(SEARCH("P",D36)))</formula>
    </cfRule>
    <cfRule type="containsText" dxfId="239" priority="90" operator="containsText" text="T">
      <formula>NOT(ISERROR(SEARCH("T",D36)))</formula>
    </cfRule>
  </conditionalFormatting>
  <conditionalFormatting sqref="D43:D48">
    <cfRule type="containsText" dxfId="238" priority="86" operator="containsText" text="P">
      <formula>NOT(ISERROR(SEARCH("P",D43)))</formula>
    </cfRule>
    <cfRule type="containsText" dxfId="237" priority="87" operator="containsText" text="T">
      <formula>NOT(ISERROR(SEARCH("T",D43)))</formula>
    </cfRule>
  </conditionalFormatting>
  <conditionalFormatting sqref="D50:D52">
    <cfRule type="containsText" dxfId="236" priority="83" operator="containsText" text="P">
      <formula>NOT(ISERROR(SEARCH("P",D50)))</formula>
    </cfRule>
    <cfRule type="containsText" dxfId="235" priority="84" operator="containsText" text="T">
      <formula>NOT(ISERROR(SEARCH("T",D50)))</formula>
    </cfRule>
  </conditionalFormatting>
  <conditionalFormatting sqref="D54:D63">
    <cfRule type="containsText" dxfId="234" priority="80" operator="containsText" text="P">
      <formula>NOT(ISERROR(SEARCH("P",D54)))</formula>
    </cfRule>
    <cfRule type="containsText" dxfId="233" priority="81" operator="containsText" text="T">
      <formula>NOT(ISERROR(SEARCH("T",D54)))</formula>
    </cfRule>
  </conditionalFormatting>
  <conditionalFormatting sqref="D65:D69">
    <cfRule type="containsText" dxfId="232" priority="77" operator="containsText" text="P">
      <formula>NOT(ISERROR(SEARCH("P",D65)))</formula>
    </cfRule>
    <cfRule type="containsText" dxfId="231" priority="78" operator="containsText" text="T">
      <formula>NOT(ISERROR(SEARCH("T",D65)))</formula>
    </cfRule>
  </conditionalFormatting>
  <conditionalFormatting sqref="D71:D77">
    <cfRule type="containsText" dxfId="230" priority="74" operator="containsText" text="P">
      <formula>NOT(ISERROR(SEARCH("P",D71)))</formula>
    </cfRule>
    <cfRule type="containsText" dxfId="229" priority="75" operator="containsText" text="T">
      <formula>NOT(ISERROR(SEARCH("T",D71)))</formula>
    </cfRule>
  </conditionalFormatting>
  <conditionalFormatting sqref="D79:D85">
    <cfRule type="containsText" dxfId="228" priority="71" operator="containsText" text="P">
      <formula>NOT(ISERROR(SEARCH("P",D79)))</formula>
    </cfRule>
    <cfRule type="containsText" dxfId="227" priority="72" operator="containsText" text="T">
      <formula>NOT(ISERROR(SEARCH("T",D79)))</formula>
    </cfRule>
  </conditionalFormatting>
  <conditionalFormatting sqref="D87:D94">
    <cfRule type="containsText" dxfId="226" priority="68" operator="containsText" text="P">
      <formula>NOT(ISERROR(SEARCH("P",D87)))</formula>
    </cfRule>
    <cfRule type="containsText" dxfId="225" priority="69" operator="containsText" text="T">
      <formula>NOT(ISERROR(SEARCH("T",D87)))</formula>
    </cfRule>
  </conditionalFormatting>
  <conditionalFormatting sqref="D96:D98">
    <cfRule type="containsText" dxfId="224" priority="65" operator="containsText" text="P">
      <formula>NOT(ISERROR(SEARCH("P",D96)))</formula>
    </cfRule>
    <cfRule type="containsText" dxfId="223" priority="66" operator="containsText" text="T">
      <formula>NOT(ISERROR(SEARCH("T",D96)))</formula>
    </cfRule>
  </conditionalFormatting>
  <conditionalFormatting sqref="D100:D106">
    <cfRule type="containsText" dxfId="222" priority="62" operator="containsText" text="P">
      <formula>NOT(ISERROR(SEARCH("P",D100)))</formula>
    </cfRule>
    <cfRule type="containsText" dxfId="221" priority="63" operator="containsText" text="T">
      <formula>NOT(ISERROR(SEARCH("T",D100)))</formula>
    </cfRule>
  </conditionalFormatting>
  <conditionalFormatting sqref="D108:D116">
    <cfRule type="containsText" dxfId="220" priority="59" operator="containsText" text="P">
      <formula>NOT(ISERROR(SEARCH("P",D108)))</formula>
    </cfRule>
    <cfRule type="containsText" dxfId="219" priority="60" operator="containsText" text="T">
      <formula>NOT(ISERROR(SEARCH("T",D108)))</formula>
    </cfRule>
  </conditionalFormatting>
  <conditionalFormatting sqref="D118:D127">
    <cfRule type="containsText" dxfId="218" priority="56" operator="containsText" text="P">
      <formula>NOT(ISERROR(SEARCH("P",D118)))</formula>
    </cfRule>
    <cfRule type="containsText" dxfId="217" priority="57" operator="containsText" text="T">
      <formula>NOT(ISERROR(SEARCH("T",D118)))</formula>
    </cfRule>
  </conditionalFormatting>
  <conditionalFormatting sqref="D129:D147">
    <cfRule type="containsText" dxfId="216" priority="53" operator="containsText" text="P">
      <formula>NOT(ISERROR(SEARCH("P",D129)))</formula>
    </cfRule>
    <cfRule type="containsText" dxfId="215" priority="54" operator="containsText" text="T">
      <formula>NOT(ISERROR(SEARCH("T",D129)))</formula>
    </cfRule>
  </conditionalFormatting>
  <conditionalFormatting sqref="F129:F147">
    <cfRule type="containsText" dxfId="214" priority="50" operator="containsText" text="P">
      <formula>NOT(ISERROR(SEARCH("P",F129)))</formula>
    </cfRule>
    <cfRule type="containsText" dxfId="213" priority="51" operator="containsText" text="T">
      <formula>NOT(ISERROR(SEARCH("T",F129)))</formula>
    </cfRule>
  </conditionalFormatting>
  <conditionalFormatting sqref="F118:F127">
    <cfRule type="containsText" dxfId="212" priority="47" operator="containsText" text="P">
      <formula>NOT(ISERROR(SEARCH("P",F118)))</formula>
    </cfRule>
    <cfRule type="containsText" dxfId="211" priority="48" operator="containsText" text="T">
      <formula>NOT(ISERROR(SEARCH("T",F118)))</formula>
    </cfRule>
  </conditionalFormatting>
  <conditionalFormatting sqref="F108:F116">
    <cfRule type="containsText" dxfId="210" priority="44" operator="containsText" text="P">
      <formula>NOT(ISERROR(SEARCH("P",F108)))</formula>
    </cfRule>
    <cfRule type="containsText" dxfId="209" priority="45" operator="containsText" text="T">
      <formula>NOT(ISERROR(SEARCH("T",F108)))</formula>
    </cfRule>
  </conditionalFormatting>
  <conditionalFormatting sqref="F100:F106">
    <cfRule type="containsText" dxfId="208" priority="41" operator="containsText" text="P">
      <formula>NOT(ISERROR(SEARCH("P",F100)))</formula>
    </cfRule>
    <cfRule type="containsText" dxfId="207" priority="42" operator="containsText" text="T">
      <formula>NOT(ISERROR(SEARCH("T",F100)))</formula>
    </cfRule>
  </conditionalFormatting>
  <conditionalFormatting sqref="F96:F98">
    <cfRule type="containsText" dxfId="206" priority="38" operator="containsText" text="P">
      <formula>NOT(ISERROR(SEARCH("P",F96)))</formula>
    </cfRule>
    <cfRule type="containsText" dxfId="205" priority="39" operator="containsText" text="T">
      <formula>NOT(ISERROR(SEARCH("T",F96)))</formula>
    </cfRule>
  </conditionalFormatting>
  <conditionalFormatting sqref="F87:F94">
    <cfRule type="containsText" dxfId="204" priority="35" operator="containsText" text="P">
      <formula>NOT(ISERROR(SEARCH("P",F87)))</formula>
    </cfRule>
    <cfRule type="containsText" dxfId="203" priority="36" operator="containsText" text="T">
      <formula>NOT(ISERROR(SEARCH("T",F87)))</formula>
    </cfRule>
  </conditionalFormatting>
  <conditionalFormatting sqref="F79:F85">
    <cfRule type="containsText" dxfId="202" priority="32" operator="containsText" text="P">
      <formula>NOT(ISERROR(SEARCH("P",F79)))</formula>
    </cfRule>
    <cfRule type="containsText" dxfId="201" priority="33" operator="containsText" text="T">
      <formula>NOT(ISERROR(SEARCH("T",F79)))</formula>
    </cfRule>
  </conditionalFormatting>
  <conditionalFormatting sqref="F71:F77">
    <cfRule type="containsText" dxfId="200" priority="29" operator="containsText" text="P">
      <formula>NOT(ISERROR(SEARCH("P",F71)))</formula>
    </cfRule>
    <cfRule type="containsText" dxfId="199" priority="30" operator="containsText" text="T">
      <formula>NOT(ISERROR(SEARCH("T",F71)))</formula>
    </cfRule>
  </conditionalFormatting>
  <conditionalFormatting sqref="F65:F69">
    <cfRule type="containsText" dxfId="198" priority="26" operator="containsText" text="P">
      <formula>NOT(ISERROR(SEARCH("P",F65)))</formula>
    </cfRule>
    <cfRule type="containsText" dxfId="197" priority="27" operator="containsText" text="T">
      <formula>NOT(ISERROR(SEARCH("T",F65)))</formula>
    </cfRule>
  </conditionalFormatting>
  <conditionalFormatting sqref="F54:F63">
    <cfRule type="containsText" dxfId="196" priority="23" operator="containsText" text="P">
      <formula>NOT(ISERROR(SEARCH("P",F54)))</formula>
    </cfRule>
    <cfRule type="containsText" dxfId="195" priority="24" operator="containsText" text="T">
      <formula>NOT(ISERROR(SEARCH("T",F54)))</formula>
    </cfRule>
  </conditionalFormatting>
  <conditionalFormatting sqref="F50:F52">
    <cfRule type="containsText" dxfId="194" priority="20" operator="containsText" text="P">
      <formula>NOT(ISERROR(SEARCH("P",F50)))</formula>
    </cfRule>
    <cfRule type="containsText" dxfId="193" priority="21" operator="containsText" text="T">
      <formula>NOT(ISERROR(SEARCH("T",F50)))</formula>
    </cfRule>
  </conditionalFormatting>
  <conditionalFormatting sqref="F43:F48">
    <cfRule type="containsText" dxfId="192" priority="17" operator="containsText" text="P">
      <formula>NOT(ISERROR(SEARCH("P",F43)))</formula>
    </cfRule>
    <cfRule type="containsText" dxfId="191" priority="18" operator="containsText" text="T">
      <formula>NOT(ISERROR(SEARCH("T",F43)))</formula>
    </cfRule>
  </conditionalFormatting>
  <conditionalFormatting sqref="F36:F41">
    <cfRule type="containsText" dxfId="190" priority="14" operator="containsText" text="P">
      <formula>NOT(ISERROR(SEARCH("P",F36)))</formula>
    </cfRule>
    <cfRule type="containsText" dxfId="189" priority="15" operator="containsText" text="T">
      <formula>NOT(ISERROR(SEARCH("T",F36)))</formula>
    </cfRule>
  </conditionalFormatting>
  <conditionalFormatting sqref="F28:F34">
    <cfRule type="containsText" dxfId="188" priority="11" operator="containsText" text="P">
      <formula>NOT(ISERROR(SEARCH("P",F28)))</formula>
    </cfRule>
    <cfRule type="containsText" dxfId="187" priority="12" operator="containsText" text="T">
      <formula>NOT(ISERROR(SEARCH("T",F28)))</formula>
    </cfRule>
  </conditionalFormatting>
  <conditionalFormatting sqref="F18:F26">
    <cfRule type="containsText" dxfId="186" priority="8" operator="containsText" text="P">
      <formula>NOT(ISERROR(SEARCH("P",F18)))</formula>
    </cfRule>
    <cfRule type="containsText" dxfId="185" priority="9" operator="containsText" text="T">
      <formula>NOT(ISERROR(SEARCH("T",F18)))</formula>
    </cfRule>
  </conditionalFormatting>
  <conditionalFormatting sqref="F12:F16">
    <cfRule type="containsText" dxfId="184" priority="5" operator="containsText" text="P">
      <formula>NOT(ISERROR(SEARCH("P",F12)))</formula>
    </cfRule>
    <cfRule type="containsText" dxfId="183" priority="6" operator="containsText" text="T">
      <formula>NOT(ISERROR(SEARCH("T",F12)))</formula>
    </cfRule>
  </conditionalFormatting>
  <pageMargins left="0.7" right="0.7" top="0.75" bottom="0.75" header="0.3" footer="0.3"/>
  <ignoredErrors>
    <ignoredError sqref="D154:F154" formula="1"/>
  </ignoredErrors>
  <extLst>
    <ext xmlns:x14="http://schemas.microsoft.com/office/spreadsheetml/2009/9/main" uri="{78C0D931-6437-407d-A8EE-F0AAD7539E65}">
      <x14:conditionalFormattings>
        <x14:conditionalFormatting xmlns:xm="http://schemas.microsoft.com/office/excel/2006/main">
          <x14:cfRule type="cellIs" priority="216" operator="equal" id="{15407726-5C56-47F2-B42E-8DF3B81E86FB}">
            <xm:f>'developer sheet'!$D$10</xm:f>
            <x14:dxf>
              <font>
                <b/>
                <i val="0"/>
                <color rgb="FFFF0000"/>
              </font>
            </x14:dxf>
          </x14:cfRule>
          <xm:sqref>D6:D10</xm:sqref>
        </x14:conditionalFormatting>
        <x14:conditionalFormatting xmlns:xm="http://schemas.microsoft.com/office/excel/2006/main">
          <x14:cfRule type="iconSet" priority="167" id="{0E6968F6-4944-4024-9A68-089CD13B01CD}">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E6:E10</xm:sqref>
        </x14:conditionalFormatting>
        <x14:conditionalFormatting xmlns:xm="http://schemas.microsoft.com/office/excel/2006/main">
          <x14:cfRule type="iconSet" priority="166" id="{AC942D08-D507-430B-B7BE-656423837B72}">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E12:E16</xm:sqref>
        </x14:conditionalFormatting>
        <x14:conditionalFormatting xmlns:xm="http://schemas.microsoft.com/office/excel/2006/main">
          <x14:cfRule type="iconSet" priority="165" id="{D4B0F676-D7BE-4C7D-9404-C22BAB53D633}">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E18:E26</xm:sqref>
        </x14:conditionalFormatting>
        <x14:conditionalFormatting xmlns:xm="http://schemas.microsoft.com/office/excel/2006/main">
          <x14:cfRule type="iconSet" priority="164" id="{E64B11E4-0E5E-4D37-BD57-2CDBB3487E2A}">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E28:E34</xm:sqref>
        </x14:conditionalFormatting>
        <x14:conditionalFormatting xmlns:xm="http://schemas.microsoft.com/office/excel/2006/main">
          <x14:cfRule type="iconSet" priority="163" id="{9F672A99-A43A-4C50-B710-BBB86D07EE08}">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E36:E41</xm:sqref>
        </x14:conditionalFormatting>
        <x14:conditionalFormatting xmlns:xm="http://schemas.microsoft.com/office/excel/2006/main">
          <x14:cfRule type="iconSet" priority="162" id="{8A84A317-4578-40AF-86A9-7289AB2CEDB5}">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E43:E48</xm:sqref>
        </x14:conditionalFormatting>
        <x14:conditionalFormatting xmlns:xm="http://schemas.microsoft.com/office/excel/2006/main">
          <x14:cfRule type="iconSet" priority="161" id="{6610F278-B19A-40AE-A533-1D7E6EB0BF18}">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E50:E52</xm:sqref>
        </x14:conditionalFormatting>
        <x14:conditionalFormatting xmlns:xm="http://schemas.microsoft.com/office/excel/2006/main">
          <x14:cfRule type="iconSet" priority="160" id="{415A2822-3213-45A4-AE66-98AEF54B3ABA}">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E54:E63</xm:sqref>
        </x14:conditionalFormatting>
        <x14:conditionalFormatting xmlns:xm="http://schemas.microsoft.com/office/excel/2006/main">
          <x14:cfRule type="iconSet" priority="159" id="{04E96921-C755-44BE-B544-9704659E2839}">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E65:E69</xm:sqref>
        </x14:conditionalFormatting>
        <x14:conditionalFormatting xmlns:xm="http://schemas.microsoft.com/office/excel/2006/main">
          <x14:cfRule type="iconSet" priority="158" id="{723320B7-E2CF-448F-85C6-7F414448B7DC}">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E71:E77</xm:sqref>
        </x14:conditionalFormatting>
        <x14:conditionalFormatting xmlns:xm="http://schemas.microsoft.com/office/excel/2006/main">
          <x14:cfRule type="iconSet" priority="157" id="{61244AD1-47DA-40E7-9568-38B39C81337B}">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E79:E85</xm:sqref>
        </x14:conditionalFormatting>
        <x14:conditionalFormatting xmlns:xm="http://schemas.microsoft.com/office/excel/2006/main">
          <x14:cfRule type="iconSet" priority="156" id="{630B5B3E-40BF-402B-BE18-E31EAE90891E}">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E87:E94</xm:sqref>
        </x14:conditionalFormatting>
        <x14:conditionalFormatting xmlns:xm="http://schemas.microsoft.com/office/excel/2006/main">
          <x14:cfRule type="iconSet" priority="155" id="{1E16EDB0-5B83-45BC-8DAE-392E6D816FB7}">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E96:E98</xm:sqref>
        </x14:conditionalFormatting>
        <x14:conditionalFormatting xmlns:xm="http://schemas.microsoft.com/office/excel/2006/main">
          <x14:cfRule type="iconSet" priority="154" id="{1D834DA9-B657-4F59-BAA2-EC1E43992CDF}">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E100:E106</xm:sqref>
        </x14:conditionalFormatting>
        <x14:conditionalFormatting xmlns:xm="http://schemas.microsoft.com/office/excel/2006/main">
          <x14:cfRule type="iconSet" priority="153" id="{AB016ABD-616F-4E45-958E-BE6D6531931A}">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E108:E116</xm:sqref>
        </x14:conditionalFormatting>
        <x14:conditionalFormatting xmlns:xm="http://schemas.microsoft.com/office/excel/2006/main">
          <x14:cfRule type="iconSet" priority="152" id="{80BE007F-BB2B-4B07-AB6A-4832DD0A34EC}">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E118:E127</xm:sqref>
        </x14:conditionalFormatting>
        <x14:conditionalFormatting xmlns:xm="http://schemas.microsoft.com/office/excel/2006/main">
          <x14:cfRule type="iconSet" priority="151" id="{35761265-C07C-40A3-AA26-D6D2A1130F02}">
            <x14:iconSet iconSet="3Symbols" showValue="0" custom="1">
              <x14:cfvo type="percent">
                <xm:f>0</xm:f>
              </x14:cfvo>
              <x14:cfvo type="num" gte="0">
                <xm:f>0</xm:f>
              </x14:cfvo>
              <x14:cfvo type="num">
                <xm:f>1</xm:f>
              </x14:cfvo>
              <x14:cfIcon iconSet="3Symbols" iconId="0"/>
              <x14:cfIcon iconSet="3Symbols" iconId="2"/>
              <x14:cfIcon iconSet="3Symbols" iconId="2"/>
            </x14:iconSet>
          </x14:cfRule>
          <xm:sqref>E129:E147</xm:sqref>
        </x14:conditionalFormatting>
        <x14:conditionalFormatting xmlns:xm="http://schemas.microsoft.com/office/excel/2006/main">
          <x14:cfRule type="cellIs" priority="1" operator="equal" id="{19892958-2D8C-4BFD-9667-D451DBA923FE}">
            <xm:f>'developer sheet'!$D$10</xm:f>
            <x14:dxf>
              <font>
                <b/>
                <i val="0"/>
                <color rgb="FFFF0000"/>
              </font>
            </x14:dxf>
          </x14:cfRule>
          <xm:sqref>F6:F10</xm:sqref>
        </x14:conditionalFormatting>
        <x14:conditionalFormatting xmlns:xm="http://schemas.microsoft.com/office/excel/2006/main">
          <x14:cfRule type="cellIs" priority="97" operator="equal" id="{13D7D0DB-442E-47B3-B431-93B43FAA4184}">
            <xm:f>'developer sheet'!$D$10</xm:f>
            <x14:dxf>
              <font>
                <b/>
                <i val="0"/>
                <color rgb="FFFF0000"/>
              </font>
            </x14:dxf>
          </x14:cfRule>
          <xm:sqref>D12:D16</xm:sqref>
        </x14:conditionalFormatting>
        <x14:conditionalFormatting xmlns:xm="http://schemas.microsoft.com/office/excel/2006/main">
          <x14:cfRule type="cellIs" priority="94" operator="equal" id="{DD672804-87A4-41CB-87BB-42C1ED7D7B46}">
            <xm:f>'developer sheet'!$D$10</xm:f>
            <x14:dxf>
              <font>
                <b/>
                <i val="0"/>
                <color rgb="FFFF0000"/>
              </font>
            </x14:dxf>
          </x14:cfRule>
          <xm:sqref>D18:D26</xm:sqref>
        </x14:conditionalFormatting>
        <x14:conditionalFormatting xmlns:xm="http://schemas.microsoft.com/office/excel/2006/main">
          <x14:cfRule type="cellIs" priority="91" operator="equal" id="{4A7CCF6F-1F21-40FA-83AF-CDD9676A35D1}">
            <xm:f>'developer sheet'!$D$10</xm:f>
            <x14:dxf>
              <font>
                <b/>
                <i val="0"/>
                <color rgb="FFFF0000"/>
              </font>
            </x14:dxf>
          </x14:cfRule>
          <xm:sqref>D28:D34</xm:sqref>
        </x14:conditionalFormatting>
        <x14:conditionalFormatting xmlns:xm="http://schemas.microsoft.com/office/excel/2006/main">
          <x14:cfRule type="cellIs" priority="88" operator="equal" id="{5FD6DB99-D99D-44B1-BA05-963C061A6024}">
            <xm:f>'developer sheet'!$D$10</xm:f>
            <x14:dxf>
              <font>
                <b/>
                <i val="0"/>
                <color rgb="FFFF0000"/>
              </font>
            </x14:dxf>
          </x14:cfRule>
          <xm:sqref>D36:D41</xm:sqref>
        </x14:conditionalFormatting>
        <x14:conditionalFormatting xmlns:xm="http://schemas.microsoft.com/office/excel/2006/main">
          <x14:cfRule type="cellIs" priority="85" operator="equal" id="{91479077-DDA8-4CCD-A28E-9A687BEBEC1C}">
            <xm:f>'developer sheet'!$D$10</xm:f>
            <x14:dxf>
              <font>
                <b/>
                <i val="0"/>
                <color rgb="FFFF0000"/>
              </font>
            </x14:dxf>
          </x14:cfRule>
          <xm:sqref>D43:D48</xm:sqref>
        </x14:conditionalFormatting>
        <x14:conditionalFormatting xmlns:xm="http://schemas.microsoft.com/office/excel/2006/main">
          <x14:cfRule type="cellIs" priority="82" operator="equal" id="{4038C2D1-B37B-4EA5-AD5A-7E5F930611E9}">
            <xm:f>'developer sheet'!$D$10</xm:f>
            <x14:dxf>
              <font>
                <b/>
                <i val="0"/>
                <color rgb="FFFF0000"/>
              </font>
            </x14:dxf>
          </x14:cfRule>
          <xm:sqref>D50:D52</xm:sqref>
        </x14:conditionalFormatting>
        <x14:conditionalFormatting xmlns:xm="http://schemas.microsoft.com/office/excel/2006/main">
          <x14:cfRule type="cellIs" priority="79" operator="equal" id="{BB092E3D-DFCF-4331-827C-E86CD6FCDD9A}">
            <xm:f>'developer sheet'!$D$10</xm:f>
            <x14:dxf>
              <font>
                <b/>
                <i val="0"/>
                <color rgb="FFFF0000"/>
              </font>
            </x14:dxf>
          </x14:cfRule>
          <xm:sqref>D54:D63</xm:sqref>
        </x14:conditionalFormatting>
        <x14:conditionalFormatting xmlns:xm="http://schemas.microsoft.com/office/excel/2006/main">
          <x14:cfRule type="cellIs" priority="76" operator="equal" id="{46744453-CD10-4561-B956-49A03657288D}">
            <xm:f>'developer sheet'!$D$10</xm:f>
            <x14:dxf>
              <font>
                <b/>
                <i val="0"/>
                <color rgb="FFFF0000"/>
              </font>
            </x14:dxf>
          </x14:cfRule>
          <xm:sqref>D65:D69</xm:sqref>
        </x14:conditionalFormatting>
        <x14:conditionalFormatting xmlns:xm="http://schemas.microsoft.com/office/excel/2006/main">
          <x14:cfRule type="cellIs" priority="73" operator="equal" id="{BDA45BD1-7395-49C1-B251-C31BDC994ED4}">
            <xm:f>'developer sheet'!$D$10</xm:f>
            <x14:dxf>
              <font>
                <b/>
                <i val="0"/>
                <color rgb="FFFF0000"/>
              </font>
            </x14:dxf>
          </x14:cfRule>
          <xm:sqref>D71:D77</xm:sqref>
        </x14:conditionalFormatting>
        <x14:conditionalFormatting xmlns:xm="http://schemas.microsoft.com/office/excel/2006/main">
          <x14:cfRule type="cellIs" priority="70" operator="equal" id="{E87C2367-E9F4-47F5-A54F-A67FFE0451D1}">
            <xm:f>'developer sheet'!$D$10</xm:f>
            <x14:dxf>
              <font>
                <b/>
                <i val="0"/>
                <color rgb="FFFF0000"/>
              </font>
            </x14:dxf>
          </x14:cfRule>
          <xm:sqref>D79:D85</xm:sqref>
        </x14:conditionalFormatting>
        <x14:conditionalFormatting xmlns:xm="http://schemas.microsoft.com/office/excel/2006/main">
          <x14:cfRule type="cellIs" priority="67" operator="equal" id="{867D7CFF-1574-4758-8FC7-32834C2F1CB1}">
            <xm:f>'developer sheet'!$D$10</xm:f>
            <x14:dxf>
              <font>
                <b/>
                <i val="0"/>
                <color rgb="FFFF0000"/>
              </font>
            </x14:dxf>
          </x14:cfRule>
          <xm:sqref>D87:D94</xm:sqref>
        </x14:conditionalFormatting>
        <x14:conditionalFormatting xmlns:xm="http://schemas.microsoft.com/office/excel/2006/main">
          <x14:cfRule type="cellIs" priority="64" operator="equal" id="{F0A70A39-FDDB-46EA-B5A1-234CE5EFE045}">
            <xm:f>'developer sheet'!$D$10</xm:f>
            <x14:dxf>
              <font>
                <b/>
                <i val="0"/>
                <color rgb="FFFF0000"/>
              </font>
            </x14:dxf>
          </x14:cfRule>
          <xm:sqref>D96:D98</xm:sqref>
        </x14:conditionalFormatting>
        <x14:conditionalFormatting xmlns:xm="http://schemas.microsoft.com/office/excel/2006/main">
          <x14:cfRule type="cellIs" priority="61" operator="equal" id="{A8C532AB-9845-490C-A7F1-74728AD4650B}">
            <xm:f>'developer sheet'!$D$10</xm:f>
            <x14:dxf>
              <font>
                <b/>
                <i val="0"/>
                <color rgb="FFFF0000"/>
              </font>
            </x14:dxf>
          </x14:cfRule>
          <xm:sqref>D100:D106</xm:sqref>
        </x14:conditionalFormatting>
        <x14:conditionalFormatting xmlns:xm="http://schemas.microsoft.com/office/excel/2006/main">
          <x14:cfRule type="cellIs" priority="58" operator="equal" id="{3D3B1CE7-EACA-4E4A-94B9-2C8B5A7EA820}">
            <xm:f>'developer sheet'!$D$10</xm:f>
            <x14:dxf>
              <font>
                <b/>
                <i val="0"/>
                <color rgb="FFFF0000"/>
              </font>
            </x14:dxf>
          </x14:cfRule>
          <xm:sqref>D108:D116</xm:sqref>
        </x14:conditionalFormatting>
        <x14:conditionalFormatting xmlns:xm="http://schemas.microsoft.com/office/excel/2006/main">
          <x14:cfRule type="cellIs" priority="55" operator="equal" id="{9506EF77-8ECE-4EF4-A704-6CE58A68DFC9}">
            <xm:f>'developer sheet'!$D$10</xm:f>
            <x14:dxf>
              <font>
                <b/>
                <i val="0"/>
                <color rgb="FFFF0000"/>
              </font>
            </x14:dxf>
          </x14:cfRule>
          <xm:sqref>D118:D127</xm:sqref>
        </x14:conditionalFormatting>
        <x14:conditionalFormatting xmlns:xm="http://schemas.microsoft.com/office/excel/2006/main">
          <x14:cfRule type="cellIs" priority="52" operator="equal" id="{8BCB30F5-7BA5-4993-AF4C-59B821A32763}">
            <xm:f>'developer sheet'!$D$10</xm:f>
            <x14:dxf>
              <font>
                <b/>
                <i val="0"/>
                <color rgb="FFFF0000"/>
              </font>
            </x14:dxf>
          </x14:cfRule>
          <xm:sqref>D129:D147</xm:sqref>
        </x14:conditionalFormatting>
        <x14:conditionalFormatting xmlns:xm="http://schemas.microsoft.com/office/excel/2006/main">
          <x14:cfRule type="cellIs" priority="49" operator="equal" id="{27FE1594-8E2B-4262-90EC-F44CF26842D8}">
            <xm:f>'developer sheet'!$D$10</xm:f>
            <x14:dxf>
              <font>
                <b/>
                <i val="0"/>
                <color rgb="FFFF0000"/>
              </font>
            </x14:dxf>
          </x14:cfRule>
          <xm:sqref>F129:F147</xm:sqref>
        </x14:conditionalFormatting>
        <x14:conditionalFormatting xmlns:xm="http://schemas.microsoft.com/office/excel/2006/main">
          <x14:cfRule type="cellIs" priority="46" operator="equal" id="{59215F61-D9CA-4735-9200-5D17A6BC210E}">
            <xm:f>'developer sheet'!$D$10</xm:f>
            <x14:dxf>
              <font>
                <b/>
                <i val="0"/>
                <color rgb="FFFF0000"/>
              </font>
            </x14:dxf>
          </x14:cfRule>
          <xm:sqref>F118:F127</xm:sqref>
        </x14:conditionalFormatting>
        <x14:conditionalFormatting xmlns:xm="http://schemas.microsoft.com/office/excel/2006/main">
          <x14:cfRule type="cellIs" priority="43" operator="equal" id="{456A14C2-EDD8-474A-9E32-B62E882854B4}">
            <xm:f>'developer sheet'!$D$10</xm:f>
            <x14:dxf>
              <font>
                <b/>
                <i val="0"/>
                <color rgb="FFFF0000"/>
              </font>
            </x14:dxf>
          </x14:cfRule>
          <xm:sqref>F108:F116</xm:sqref>
        </x14:conditionalFormatting>
        <x14:conditionalFormatting xmlns:xm="http://schemas.microsoft.com/office/excel/2006/main">
          <x14:cfRule type="cellIs" priority="40" operator="equal" id="{59D85E64-DC61-447E-A839-A8E4F5261A89}">
            <xm:f>'developer sheet'!$D$10</xm:f>
            <x14:dxf>
              <font>
                <b/>
                <i val="0"/>
                <color rgb="FFFF0000"/>
              </font>
            </x14:dxf>
          </x14:cfRule>
          <xm:sqref>F100:F106</xm:sqref>
        </x14:conditionalFormatting>
        <x14:conditionalFormatting xmlns:xm="http://schemas.microsoft.com/office/excel/2006/main">
          <x14:cfRule type="cellIs" priority="37" operator="equal" id="{93F0B7A6-F9B0-45FB-A220-642E0108927D}">
            <xm:f>'developer sheet'!$D$10</xm:f>
            <x14:dxf>
              <font>
                <b/>
                <i val="0"/>
                <color rgb="FFFF0000"/>
              </font>
            </x14:dxf>
          </x14:cfRule>
          <xm:sqref>F96:F98</xm:sqref>
        </x14:conditionalFormatting>
        <x14:conditionalFormatting xmlns:xm="http://schemas.microsoft.com/office/excel/2006/main">
          <x14:cfRule type="cellIs" priority="34" operator="equal" id="{F6FAEC68-FB4C-4C79-9E29-F75D0BBB75BC}">
            <xm:f>'developer sheet'!$D$10</xm:f>
            <x14:dxf>
              <font>
                <b/>
                <i val="0"/>
                <color rgb="FFFF0000"/>
              </font>
            </x14:dxf>
          </x14:cfRule>
          <xm:sqref>F87:F94</xm:sqref>
        </x14:conditionalFormatting>
        <x14:conditionalFormatting xmlns:xm="http://schemas.microsoft.com/office/excel/2006/main">
          <x14:cfRule type="cellIs" priority="31" operator="equal" id="{F42D4141-64F0-4041-952B-6C6544AA6972}">
            <xm:f>'developer sheet'!$D$10</xm:f>
            <x14:dxf>
              <font>
                <b/>
                <i val="0"/>
                <color rgb="FFFF0000"/>
              </font>
            </x14:dxf>
          </x14:cfRule>
          <xm:sqref>F79:F85</xm:sqref>
        </x14:conditionalFormatting>
        <x14:conditionalFormatting xmlns:xm="http://schemas.microsoft.com/office/excel/2006/main">
          <x14:cfRule type="cellIs" priority="28" operator="equal" id="{B37F2EA0-D588-4A5F-909B-3D4F996E46AB}">
            <xm:f>'developer sheet'!$D$10</xm:f>
            <x14:dxf>
              <font>
                <b/>
                <i val="0"/>
                <color rgb="FFFF0000"/>
              </font>
            </x14:dxf>
          </x14:cfRule>
          <xm:sqref>F71:F77</xm:sqref>
        </x14:conditionalFormatting>
        <x14:conditionalFormatting xmlns:xm="http://schemas.microsoft.com/office/excel/2006/main">
          <x14:cfRule type="cellIs" priority="25" operator="equal" id="{DDFCEA18-D4F8-4064-BC54-6C220E5F3827}">
            <xm:f>'developer sheet'!$D$10</xm:f>
            <x14:dxf>
              <font>
                <b/>
                <i val="0"/>
                <color rgb="FFFF0000"/>
              </font>
            </x14:dxf>
          </x14:cfRule>
          <xm:sqref>F65:F69</xm:sqref>
        </x14:conditionalFormatting>
        <x14:conditionalFormatting xmlns:xm="http://schemas.microsoft.com/office/excel/2006/main">
          <x14:cfRule type="cellIs" priority="22" operator="equal" id="{096E819A-D396-4BBF-86AE-2BD6E51C394E}">
            <xm:f>'developer sheet'!$D$10</xm:f>
            <x14:dxf>
              <font>
                <b/>
                <i val="0"/>
                <color rgb="FFFF0000"/>
              </font>
            </x14:dxf>
          </x14:cfRule>
          <xm:sqref>F54:F63</xm:sqref>
        </x14:conditionalFormatting>
        <x14:conditionalFormatting xmlns:xm="http://schemas.microsoft.com/office/excel/2006/main">
          <x14:cfRule type="cellIs" priority="19" operator="equal" id="{1B8D24B0-0E8E-4269-824E-9F080E287C49}">
            <xm:f>'developer sheet'!$D$10</xm:f>
            <x14:dxf>
              <font>
                <b/>
                <i val="0"/>
                <color rgb="FFFF0000"/>
              </font>
            </x14:dxf>
          </x14:cfRule>
          <xm:sqref>F50:F52</xm:sqref>
        </x14:conditionalFormatting>
        <x14:conditionalFormatting xmlns:xm="http://schemas.microsoft.com/office/excel/2006/main">
          <x14:cfRule type="cellIs" priority="16" operator="equal" id="{DF2D98ED-ECEE-41E7-82A7-8A51C65E87E0}">
            <xm:f>'developer sheet'!$D$10</xm:f>
            <x14:dxf>
              <font>
                <b/>
                <i val="0"/>
                <color rgb="FFFF0000"/>
              </font>
            </x14:dxf>
          </x14:cfRule>
          <xm:sqref>F43:F48</xm:sqref>
        </x14:conditionalFormatting>
        <x14:conditionalFormatting xmlns:xm="http://schemas.microsoft.com/office/excel/2006/main">
          <x14:cfRule type="cellIs" priority="13" operator="equal" id="{ED3F5C36-95B9-421E-80E8-5D3086912372}">
            <xm:f>'developer sheet'!$D$10</xm:f>
            <x14:dxf>
              <font>
                <b/>
                <i val="0"/>
                <color rgb="FFFF0000"/>
              </font>
            </x14:dxf>
          </x14:cfRule>
          <xm:sqref>F36:F41</xm:sqref>
        </x14:conditionalFormatting>
        <x14:conditionalFormatting xmlns:xm="http://schemas.microsoft.com/office/excel/2006/main">
          <x14:cfRule type="cellIs" priority="10" operator="equal" id="{8C2959FE-B869-46E5-9DC0-44D1CDBF22B2}">
            <xm:f>'developer sheet'!$D$10</xm:f>
            <x14:dxf>
              <font>
                <b/>
                <i val="0"/>
                <color rgb="FFFF0000"/>
              </font>
            </x14:dxf>
          </x14:cfRule>
          <xm:sqref>F28:F34</xm:sqref>
        </x14:conditionalFormatting>
        <x14:conditionalFormatting xmlns:xm="http://schemas.microsoft.com/office/excel/2006/main">
          <x14:cfRule type="cellIs" priority="7" operator="equal" id="{F96C3568-5A12-4835-B3F6-0D74F08C3A00}">
            <xm:f>'developer sheet'!$D$10</xm:f>
            <x14:dxf>
              <font>
                <b/>
                <i val="0"/>
                <color rgb="FFFF0000"/>
              </font>
            </x14:dxf>
          </x14:cfRule>
          <xm:sqref>F18:F26</xm:sqref>
        </x14:conditionalFormatting>
        <x14:conditionalFormatting xmlns:xm="http://schemas.microsoft.com/office/excel/2006/main">
          <x14:cfRule type="cellIs" priority="4" operator="equal" id="{35BE98FC-3304-4075-BD3D-78A74B1C4300}">
            <xm:f>'developer sheet'!$D$10</xm:f>
            <x14:dxf>
              <font>
                <b/>
                <i val="0"/>
                <color rgb="FFFF0000"/>
              </font>
            </x14:dxf>
          </x14:cfRule>
          <xm:sqref>F12:F16</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K179"/>
  <sheetViews>
    <sheetView zoomScale="70" zoomScaleNormal="70" workbookViewId="0">
      <pane ySplit="2" topLeftCell="A141" activePane="bottomLeft" state="frozen"/>
      <selection activeCell="G35" sqref="G35"/>
      <selection pane="bottomLeft" activeCell="C142" sqref="C142"/>
    </sheetView>
  </sheetViews>
  <sheetFormatPr defaultRowHeight="15" outlineLevelRow="1" outlineLevelCol="1" x14ac:dyDescent="0.25"/>
  <cols>
    <col min="1" max="1" width="13.140625" style="1" bestFit="1" customWidth="1"/>
    <col min="2" max="2" width="60.7109375" style="1" customWidth="1"/>
    <col min="3" max="3" width="11.28515625" style="1" customWidth="1" outlineLevel="1"/>
    <col min="4" max="4" width="18.140625" style="20" customWidth="1" outlineLevel="1"/>
    <col min="5" max="5" width="30.5703125" style="1" customWidth="1"/>
    <col min="6" max="6" width="48.42578125" style="1" customWidth="1"/>
    <col min="7" max="7" width="31.140625" style="1" customWidth="1"/>
    <col min="8" max="8" width="29.42578125" style="1" customWidth="1"/>
    <col min="9" max="9" width="29.42578125" style="20" customWidth="1"/>
    <col min="10" max="10" width="26.7109375" style="20" customWidth="1"/>
    <col min="11" max="11" width="31.140625" style="1" customWidth="1"/>
  </cols>
  <sheetData>
    <row r="1" spans="1:11" s="19" customFormat="1" ht="15.75" hidden="1" thickBot="1" x14ac:dyDescent="0.3">
      <c r="A1" s="20"/>
      <c r="B1" s="20"/>
      <c r="C1" s="20" t="s">
        <v>177</v>
      </c>
      <c r="D1" s="20"/>
      <c r="E1" s="20"/>
      <c r="F1" s="20"/>
      <c r="G1" s="20"/>
      <c r="H1" s="20"/>
      <c r="I1" s="62" t="s">
        <v>184</v>
      </c>
      <c r="J1" s="62" t="s">
        <v>185</v>
      </c>
      <c r="K1" s="20"/>
    </row>
    <row r="2" spans="1:11" ht="62.25" customHeight="1" x14ac:dyDescent="0.25">
      <c r="A2" s="222" t="s">
        <v>0</v>
      </c>
      <c r="B2" s="223"/>
      <c r="C2" s="7" t="s">
        <v>178</v>
      </c>
      <c r="D2" s="7" t="s">
        <v>190</v>
      </c>
      <c r="E2" s="21" t="s">
        <v>1</v>
      </c>
      <c r="F2" s="21" t="s">
        <v>2</v>
      </c>
      <c r="G2" s="21" t="s">
        <v>3</v>
      </c>
      <c r="H2" s="21" t="s">
        <v>4</v>
      </c>
      <c r="I2" s="59" t="s">
        <v>183</v>
      </c>
      <c r="J2" s="59" t="s">
        <v>186</v>
      </c>
      <c r="K2" s="22" t="s">
        <v>5</v>
      </c>
    </row>
    <row r="3" spans="1:11" x14ac:dyDescent="0.25">
      <c r="A3" s="65" t="str">
        <f>$F$173</f>
        <v>People</v>
      </c>
      <c r="B3" s="224" t="s">
        <v>6</v>
      </c>
      <c r="C3" s="224"/>
      <c r="D3" s="224"/>
      <c r="E3" s="224"/>
      <c r="F3" s="224"/>
      <c r="G3" s="224"/>
      <c r="H3" s="224"/>
      <c r="I3" s="224"/>
      <c r="J3" s="224"/>
      <c r="K3" s="225"/>
    </row>
    <row r="4" spans="1:11" ht="45" outlineLevel="1" x14ac:dyDescent="0.25">
      <c r="A4" s="65" t="str">
        <f t="shared" ref="A4:A39" si="0">$F$173</f>
        <v>People</v>
      </c>
      <c r="B4" s="23" t="s">
        <v>7</v>
      </c>
      <c r="C4" s="6" t="s">
        <v>177</v>
      </c>
      <c r="D4" s="6" t="s">
        <v>177</v>
      </c>
      <c r="E4" s="23"/>
      <c r="F4" s="23"/>
      <c r="G4" s="23"/>
      <c r="H4" s="23"/>
      <c r="I4" s="6"/>
      <c r="J4" s="6"/>
      <c r="K4" s="24"/>
    </row>
    <row r="5" spans="1:11" ht="45" outlineLevel="1" x14ac:dyDescent="0.25">
      <c r="A5" s="65" t="str">
        <f t="shared" si="0"/>
        <v>People</v>
      </c>
      <c r="B5" s="23" t="s">
        <v>8</v>
      </c>
      <c r="C5" s="6"/>
      <c r="D5" s="6"/>
      <c r="E5" s="23"/>
      <c r="F5" s="23"/>
      <c r="G5" s="23"/>
      <c r="H5" s="23"/>
      <c r="I5" s="6"/>
      <c r="J5" s="6"/>
      <c r="K5" s="24"/>
    </row>
    <row r="6" spans="1:11" ht="45" outlineLevel="1" x14ac:dyDescent="0.25">
      <c r="A6" s="65" t="str">
        <f t="shared" si="0"/>
        <v>People</v>
      </c>
      <c r="B6" s="23" t="s">
        <v>9</v>
      </c>
      <c r="C6" s="6"/>
      <c r="D6" s="6" t="s">
        <v>177</v>
      </c>
      <c r="E6" s="23"/>
      <c r="F6" s="23"/>
      <c r="G6" s="23"/>
      <c r="H6" s="23"/>
      <c r="I6" s="6"/>
      <c r="J6" s="6"/>
      <c r="K6" s="24"/>
    </row>
    <row r="7" spans="1:11" ht="90" outlineLevel="1" x14ac:dyDescent="0.25">
      <c r="A7" s="65" t="str">
        <f t="shared" si="0"/>
        <v>People</v>
      </c>
      <c r="B7" s="23" t="s">
        <v>10</v>
      </c>
      <c r="C7" s="6"/>
      <c r="D7" s="6"/>
      <c r="E7" s="23"/>
      <c r="F7" s="23"/>
      <c r="G7" s="23"/>
      <c r="H7" s="23"/>
      <c r="I7" s="6"/>
      <c r="J7" s="6"/>
      <c r="K7" s="24"/>
    </row>
    <row r="8" spans="1:11" ht="60" outlineLevel="1" x14ac:dyDescent="0.25">
      <c r="A8" s="65" t="str">
        <f t="shared" si="0"/>
        <v>People</v>
      </c>
      <c r="B8" s="23" t="s">
        <v>11</v>
      </c>
      <c r="C8" s="6"/>
      <c r="D8" s="6" t="s">
        <v>177</v>
      </c>
      <c r="E8" s="23"/>
      <c r="F8" s="23"/>
      <c r="G8" s="23"/>
      <c r="H8" s="23"/>
      <c r="I8" s="6"/>
      <c r="J8" s="6"/>
      <c r="K8" s="24"/>
    </row>
    <row r="9" spans="1:11" x14ac:dyDescent="0.25">
      <c r="A9" s="65" t="str">
        <f t="shared" si="0"/>
        <v>People</v>
      </c>
      <c r="B9" s="226" t="s">
        <v>12</v>
      </c>
      <c r="C9" s="226"/>
      <c r="D9" s="226"/>
      <c r="E9" s="226"/>
      <c r="F9" s="226"/>
      <c r="G9" s="226"/>
      <c r="H9" s="226"/>
      <c r="I9" s="226"/>
      <c r="J9" s="226"/>
      <c r="K9" s="227"/>
    </row>
    <row r="10" spans="1:11" ht="45" outlineLevel="1" x14ac:dyDescent="0.25">
      <c r="A10" s="65" t="str">
        <f t="shared" si="0"/>
        <v>People</v>
      </c>
      <c r="B10" s="23" t="s">
        <v>13</v>
      </c>
      <c r="C10" s="6"/>
      <c r="D10" s="6" t="s">
        <v>177</v>
      </c>
      <c r="E10" s="23"/>
      <c r="F10" s="23"/>
      <c r="G10" s="23"/>
      <c r="H10" s="23"/>
      <c r="I10" s="6"/>
      <c r="J10" s="6"/>
      <c r="K10" s="24"/>
    </row>
    <row r="11" spans="1:11" ht="75" outlineLevel="1" x14ac:dyDescent="0.25">
      <c r="A11" s="65" t="str">
        <f t="shared" si="0"/>
        <v>People</v>
      </c>
      <c r="B11" s="23" t="s">
        <v>14</v>
      </c>
      <c r="C11" s="6"/>
      <c r="D11" s="6"/>
      <c r="E11" s="23"/>
      <c r="F11" s="23"/>
      <c r="G11" s="23"/>
      <c r="H11" s="23"/>
      <c r="I11" s="6"/>
      <c r="J11" s="6"/>
      <c r="K11" s="24"/>
    </row>
    <row r="12" spans="1:11" ht="90" outlineLevel="1" x14ac:dyDescent="0.25">
      <c r="A12" s="65" t="str">
        <f t="shared" si="0"/>
        <v>People</v>
      </c>
      <c r="B12" s="23" t="s">
        <v>15</v>
      </c>
      <c r="C12" s="6"/>
      <c r="D12" s="6"/>
      <c r="E12" s="23"/>
      <c r="F12" s="23"/>
      <c r="G12" s="23"/>
      <c r="H12" s="23"/>
      <c r="I12" s="6"/>
      <c r="J12" s="6"/>
      <c r="K12" s="24"/>
    </row>
    <row r="13" spans="1:11" ht="90" outlineLevel="1" x14ac:dyDescent="0.25">
      <c r="A13" s="65" t="str">
        <f t="shared" si="0"/>
        <v>People</v>
      </c>
      <c r="B13" s="23" t="s">
        <v>16</v>
      </c>
      <c r="C13" s="6"/>
      <c r="D13" s="6" t="s">
        <v>177</v>
      </c>
      <c r="E13" s="23"/>
      <c r="F13" s="23"/>
      <c r="G13" s="23"/>
      <c r="H13" s="23"/>
      <c r="I13" s="6"/>
      <c r="J13" s="6"/>
      <c r="K13" s="24"/>
    </row>
    <row r="14" spans="1:11" ht="105" outlineLevel="1" x14ac:dyDescent="0.25">
      <c r="A14" s="65" t="str">
        <f t="shared" si="0"/>
        <v>People</v>
      </c>
      <c r="B14" s="23" t="s">
        <v>17</v>
      </c>
      <c r="C14" s="6"/>
      <c r="D14" s="6" t="s">
        <v>177</v>
      </c>
      <c r="E14" s="23"/>
      <c r="F14" s="23"/>
      <c r="G14" s="23"/>
      <c r="H14" s="23"/>
      <c r="I14" s="6"/>
      <c r="J14" s="6"/>
      <c r="K14" s="24"/>
    </row>
    <row r="15" spans="1:11" x14ac:dyDescent="0.25">
      <c r="A15" s="65" t="str">
        <f t="shared" si="0"/>
        <v>People</v>
      </c>
      <c r="B15" s="228" t="s">
        <v>18</v>
      </c>
      <c r="C15" s="228"/>
      <c r="D15" s="228"/>
      <c r="E15" s="228"/>
      <c r="F15" s="228"/>
      <c r="G15" s="228"/>
      <c r="H15" s="228"/>
      <c r="I15" s="228"/>
      <c r="J15" s="228"/>
      <c r="K15" s="229"/>
    </row>
    <row r="16" spans="1:11" ht="30" outlineLevel="1" x14ac:dyDescent="0.25">
      <c r="A16" s="65" t="str">
        <f t="shared" si="0"/>
        <v>People</v>
      </c>
      <c r="B16" s="23" t="s">
        <v>19</v>
      </c>
      <c r="C16" s="6"/>
      <c r="D16" s="6"/>
      <c r="E16" s="23"/>
      <c r="F16" s="23"/>
      <c r="G16" s="23"/>
      <c r="H16" s="23"/>
      <c r="I16" s="6"/>
      <c r="J16" s="6"/>
      <c r="K16" s="24"/>
    </row>
    <row r="17" spans="1:11" ht="60" outlineLevel="1" x14ac:dyDescent="0.25">
      <c r="A17" s="65" t="str">
        <f t="shared" si="0"/>
        <v>People</v>
      </c>
      <c r="B17" s="23" t="s">
        <v>20</v>
      </c>
      <c r="C17" s="6"/>
      <c r="D17" s="6" t="s">
        <v>177</v>
      </c>
      <c r="E17" s="23"/>
      <c r="F17" s="23"/>
      <c r="G17" s="23"/>
      <c r="H17" s="23"/>
      <c r="I17" s="6"/>
      <c r="J17" s="6"/>
      <c r="K17" s="24"/>
    </row>
    <row r="18" spans="1:11" ht="45" outlineLevel="1" x14ac:dyDescent="0.25">
      <c r="A18" s="65" t="str">
        <f t="shared" si="0"/>
        <v>People</v>
      </c>
      <c r="B18" s="23" t="s">
        <v>21</v>
      </c>
      <c r="C18" s="6"/>
      <c r="D18" s="6" t="s">
        <v>177</v>
      </c>
      <c r="E18" s="23"/>
      <c r="F18" s="23"/>
      <c r="G18" s="23"/>
      <c r="H18" s="23"/>
      <c r="I18" s="6"/>
      <c r="J18" s="6"/>
      <c r="K18" s="24"/>
    </row>
    <row r="19" spans="1:11" ht="45" outlineLevel="1" x14ac:dyDescent="0.25">
      <c r="A19" s="65" t="str">
        <f t="shared" si="0"/>
        <v>People</v>
      </c>
      <c r="B19" s="23" t="s">
        <v>22</v>
      </c>
      <c r="C19" s="6"/>
      <c r="D19" s="6" t="s">
        <v>177</v>
      </c>
      <c r="E19" s="23"/>
      <c r="F19" s="23"/>
      <c r="G19" s="23"/>
      <c r="H19" s="23"/>
      <c r="I19" s="6"/>
      <c r="J19" s="6"/>
      <c r="K19" s="24"/>
    </row>
    <row r="20" spans="1:11" ht="30" outlineLevel="1" x14ac:dyDescent="0.25">
      <c r="A20" s="65" t="str">
        <f t="shared" si="0"/>
        <v>People</v>
      </c>
      <c r="B20" s="23" t="s">
        <v>23</v>
      </c>
      <c r="C20" s="6"/>
      <c r="D20" s="6" t="s">
        <v>177</v>
      </c>
      <c r="E20" s="23"/>
      <c r="F20" s="23"/>
      <c r="G20" s="23"/>
      <c r="H20" s="23"/>
      <c r="I20" s="6"/>
      <c r="J20" s="6"/>
      <c r="K20" s="24"/>
    </row>
    <row r="21" spans="1:11" ht="30" outlineLevel="1" x14ac:dyDescent="0.25">
      <c r="A21" s="65" t="str">
        <f t="shared" si="0"/>
        <v>People</v>
      </c>
      <c r="B21" s="23" t="s">
        <v>24</v>
      </c>
      <c r="C21" s="6"/>
      <c r="D21" s="6" t="s">
        <v>177</v>
      </c>
      <c r="E21" s="23"/>
      <c r="F21" s="23"/>
      <c r="G21" s="23"/>
      <c r="H21" s="23"/>
      <c r="I21" s="6"/>
      <c r="J21" s="6"/>
      <c r="K21" s="24"/>
    </row>
    <row r="22" spans="1:11" ht="60" outlineLevel="1" x14ac:dyDescent="0.25">
      <c r="A22" s="65" t="str">
        <f t="shared" si="0"/>
        <v>People</v>
      </c>
      <c r="B22" s="23" t="s">
        <v>25</v>
      </c>
      <c r="C22" s="6"/>
      <c r="D22" s="6"/>
      <c r="E22" s="23"/>
      <c r="F22" s="23"/>
      <c r="G22" s="23"/>
      <c r="H22" s="23"/>
      <c r="I22" s="6"/>
      <c r="J22" s="6"/>
      <c r="K22" s="24"/>
    </row>
    <row r="23" spans="1:11" ht="60" outlineLevel="1" x14ac:dyDescent="0.25">
      <c r="A23" s="65" t="str">
        <f t="shared" si="0"/>
        <v>People</v>
      </c>
      <c r="B23" s="23" t="s">
        <v>26</v>
      </c>
      <c r="C23" s="6"/>
      <c r="D23" s="6" t="s">
        <v>177</v>
      </c>
      <c r="E23" s="23"/>
      <c r="F23" s="23"/>
      <c r="G23" s="23"/>
      <c r="H23" s="23"/>
      <c r="I23" s="6"/>
      <c r="J23" s="6"/>
      <c r="K23" s="24"/>
    </row>
    <row r="24" spans="1:11" ht="45" outlineLevel="1" x14ac:dyDescent="0.25">
      <c r="A24" s="65" t="str">
        <f t="shared" si="0"/>
        <v>People</v>
      </c>
      <c r="B24" s="23" t="s">
        <v>27</v>
      </c>
      <c r="C24" s="6"/>
      <c r="D24" s="6" t="s">
        <v>177</v>
      </c>
      <c r="E24" s="23"/>
      <c r="F24" s="23"/>
      <c r="G24" s="23"/>
      <c r="H24" s="23"/>
      <c r="I24" s="6"/>
      <c r="J24" s="6"/>
      <c r="K24" s="24"/>
    </row>
    <row r="25" spans="1:11" x14ac:dyDescent="0.25">
      <c r="A25" s="65" t="str">
        <f t="shared" si="0"/>
        <v>People</v>
      </c>
      <c r="B25" s="230" t="s">
        <v>28</v>
      </c>
      <c r="C25" s="230"/>
      <c r="D25" s="230"/>
      <c r="E25" s="230"/>
      <c r="F25" s="230"/>
      <c r="G25" s="230"/>
      <c r="H25" s="230"/>
      <c r="I25" s="230"/>
      <c r="J25" s="230"/>
      <c r="K25" s="231"/>
    </row>
    <row r="26" spans="1:11" ht="45" outlineLevel="1" x14ac:dyDescent="0.25">
      <c r="A26" s="65" t="str">
        <f t="shared" si="0"/>
        <v>People</v>
      </c>
      <c r="B26" s="23" t="s">
        <v>29</v>
      </c>
      <c r="C26" s="6"/>
      <c r="D26" s="6"/>
      <c r="E26" s="23"/>
      <c r="F26" s="23"/>
      <c r="G26" s="23"/>
      <c r="H26" s="23"/>
      <c r="I26" s="6"/>
      <c r="J26" s="6"/>
      <c r="K26" s="24"/>
    </row>
    <row r="27" spans="1:11" ht="45" outlineLevel="1" x14ac:dyDescent="0.25">
      <c r="A27" s="65" t="str">
        <f t="shared" si="0"/>
        <v>People</v>
      </c>
      <c r="B27" s="23" t="s">
        <v>30</v>
      </c>
      <c r="C27" s="6"/>
      <c r="D27" s="6"/>
      <c r="E27" s="23"/>
      <c r="F27" s="23"/>
      <c r="G27" s="23"/>
      <c r="H27" s="23"/>
      <c r="I27" s="6"/>
      <c r="J27" s="6"/>
      <c r="K27" s="24"/>
    </row>
    <row r="28" spans="1:11" ht="45" outlineLevel="1" x14ac:dyDescent="0.25">
      <c r="A28" s="65" t="str">
        <f t="shared" si="0"/>
        <v>People</v>
      </c>
      <c r="B28" s="23" t="s">
        <v>31</v>
      </c>
      <c r="C28" s="6"/>
      <c r="D28" s="6"/>
      <c r="E28" s="23"/>
      <c r="F28" s="23"/>
      <c r="G28" s="23"/>
      <c r="H28" s="23"/>
      <c r="I28" s="6"/>
      <c r="J28" s="6"/>
      <c r="K28" s="24"/>
    </row>
    <row r="29" spans="1:11" ht="45" outlineLevel="1" x14ac:dyDescent="0.25">
      <c r="A29" s="65" t="str">
        <f t="shared" si="0"/>
        <v>People</v>
      </c>
      <c r="B29" s="23" t="s">
        <v>32</v>
      </c>
      <c r="C29" s="6"/>
      <c r="D29" s="6" t="s">
        <v>177</v>
      </c>
      <c r="E29" s="23"/>
      <c r="F29" s="23"/>
      <c r="G29" s="23"/>
      <c r="H29" s="23"/>
      <c r="I29" s="6"/>
      <c r="J29" s="6"/>
      <c r="K29" s="24"/>
    </row>
    <row r="30" spans="1:11" ht="60" outlineLevel="1" x14ac:dyDescent="0.25">
      <c r="A30" s="65" t="str">
        <f t="shared" si="0"/>
        <v>People</v>
      </c>
      <c r="B30" s="23" t="s">
        <v>33</v>
      </c>
      <c r="C30" s="6"/>
      <c r="D30" s="6"/>
      <c r="E30" s="23"/>
      <c r="F30" s="23"/>
      <c r="G30" s="23"/>
      <c r="H30" s="23"/>
      <c r="I30" s="6"/>
      <c r="J30" s="6"/>
      <c r="K30" s="24"/>
    </row>
    <row r="31" spans="1:11" ht="30" outlineLevel="1" x14ac:dyDescent="0.25">
      <c r="A31" s="65" t="str">
        <f t="shared" si="0"/>
        <v>People</v>
      </c>
      <c r="B31" s="23" t="s">
        <v>34</v>
      </c>
      <c r="C31" s="6"/>
      <c r="D31" s="6" t="s">
        <v>177</v>
      </c>
      <c r="E31" s="23"/>
      <c r="F31" s="23"/>
      <c r="G31" s="23"/>
      <c r="H31" s="23"/>
      <c r="I31" s="6"/>
      <c r="J31" s="6"/>
      <c r="K31" s="24"/>
    </row>
    <row r="32" spans="1:11" ht="105" outlineLevel="1" x14ac:dyDescent="0.25">
      <c r="A32" s="65" t="str">
        <f t="shared" si="0"/>
        <v>People</v>
      </c>
      <c r="B32" s="23" t="s">
        <v>35</v>
      </c>
      <c r="C32" s="6"/>
      <c r="D32" s="6"/>
      <c r="E32" s="23"/>
      <c r="F32" s="23"/>
      <c r="G32" s="23"/>
      <c r="H32" s="23"/>
      <c r="I32" s="6"/>
      <c r="J32" s="6"/>
      <c r="K32" s="24"/>
    </row>
    <row r="33" spans="1:11" x14ac:dyDescent="0.25">
      <c r="A33" s="65" t="str">
        <f t="shared" si="0"/>
        <v>People</v>
      </c>
      <c r="B33" s="220" t="s">
        <v>36</v>
      </c>
      <c r="C33" s="220"/>
      <c r="D33" s="220"/>
      <c r="E33" s="220"/>
      <c r="F33" s="220"/>
      <c r="G33" s="220"/>
      <c r="H33" s="220"/>
      <c r="I33" s="220"/>
      <c r="J33" s="220"/>
      <c r="K33" s="221"/>
    </row>
    <row r="34" spans="1:11" ht="30" outlineLevel="1" x14ac:dyDescent="0.25">
      <c r="A34" s="65" t="str">
        <f t="shared" si="0"/>
        <v>People</v>
      </c>
      <c r="B34" s="23" t="s">
        <v>37</v>
      </c>
      <c r="C34" s="6"/>
      <c r="D34" s="6"/>
      <c r="E34" s="23"/>
      <c r="F34" s="23"/>
      <c r="G34" s="23"/>
      <c r="H34" s="23"/>
      <c r="I34" s="6"/>
      <c r="J34" s="6"/>
      <c r="K34" s="24"/>
    </row>
    <row r="35" spans="1:11" ht="45" outlineLevel="1" x14ac:dyDescent="0.25">
      <c r="A35" s="65" t="str">
        <f t="shared" si="0"/>
        <v>People</v>
      </c>
      <c r="B35" s="23" t="s">
        <v>38</v>
      </c>
      <c r="C35" s="6"/>
      <c r="D35" s="6"/>
      <c r="E35" s="23"/>
      <c r="F35" s="23"/>
      <c r="G35" s="23"/>
      <c r="H35" s="23"/>
      <c r="I35" s="6"/>
      <c r="J35" s="6"/>
      <c r="K35" s="24"/>
    </row>
    <row r="36" spans="1:11" ht="30" outlineLevel="1" x14ac:dyDescent="0.25">
      <c r="A36" s="65" t="str">
        <f t="shared" si="0"/>
        <v>People</v>
      </c>
      <c r="B36" s="23" t="s">
        <v>39</v>
      </c>
      <c r="C36" s="6" t="s">
        <v>177</v>
      </c>
      <c r="D36" s="6"/>
      <c r="E36" s="23"/>
      <c r="F36" s="23"/>
      <c r="G36" s="23"/>
      <c r="H36" s="23"/>
      <c r="I36" s="6"/>
      <c r="J36" s="6"/>
      <c r="K36" s="24"/>
    </row>
    <row r="37" spans="1:11" ht="60" outlineLevel="1" x14ac:dyDescent="0.25">
      <c r="A37" s="65" t="str">
        <f t="shared" si="0"/>
        <v>People</v>
      </c>
      <c r="B37" s="23" t="s">
        <v>40</v>
      </c>
      <c r="C37" s="6"/>
      <c r="D37" s="6"/>
      <c r="E37" s="23"/>
      <c r="F37" s="23"/>
      <c r="G37" s="23"/>
      <c r="H37" s="23"/>
      <c r="I37" s="6"/>
      <c r="J37" s="6"/>
      <c r="K37" s="24"/>
    </row>
    <row r="38" spans="1:11" ht="45" outlineLevel="1" x14ac:dyDescent="0.25">
      <c r="A38" s="65" t="str">
        <f t="shared" si="0"/>
        <v>People</v>
      </c>
      <c r="B38" s="23" t="s">
        <v>41</v>
      </c>
      <c r="C38" s="6"/>
      <c r="D38" s="6"/>
      <c r="E38" s="23"/>
      <c r="F38" s="23"/>
      <c r="G38" s="23"/>
      <c r="H38" s="23"/>
      <c r="I38" s="6"/>
      <c r="J38" s="6"/>
      <c r="K38" s="24"/>
    </row>
    <row r="39" spans="1:11" ht="75" outlineLevel="1" x14ac:dyDescent="0.25">
      <c r="A39" s="65" t="str">
        <f t="shared" si="0"/>
        <v>People</v>
      </c>
      <c r="B39" s="23" t="s">
        <v>42</v>
      </c>
      <c r="C39" s="6"/>
      <c r="D39" s="6"/>
      <c r="E39" s="23"/>
      <c r="F39" s="23"/>
      <c r="G39" s="23"/>
      <c r="H39" s="23"/>
      <c r="I39" s="6"/>
      <c r="J39" s="6"/>
      <c r="K39" s="24"/>
    </row>
    <row r="40" spans="1:11" x14ac:dyDescent="0.25">
      <c r="A40" s="66" t="str">
        <f>$F$174</f>
        <v>Planet</v>
      </c>
      <c r="B40" s="237" t="s">
        <v>43</v>
      </c>
      <c r="C40" s="237"/>
      <c r="D40" s="237"/>
      <c r="E40" s="237"/>
      <c r="F40" s="237"/>
      <c r="G40" s="237"/>
      <c r="H40" s="237"/>
      <c r="I40" s="237"/>
      <c r="J40" s="237"/>
      <c r="K40" s="238"/>
    </row>
    <row r="41" spans="1:11" ht="30" outlineLevel="1" x14ac:dyDescent="0.25">
      <c r="A41" s="66" t="str">
        <f t="shared" ref="A41:A77" si="1">$F$174</f>
        <v>Planet</v>
      </c>
      <c r="B41" s="23" t="s">
        <v>44</v>
      </c>
      <c r="C41" s="6"/>
      <c r="D41" s="6" t="s">
        <v>177</v>
      </c>
      <c r="E41" s="23"/>
      <c r="F41" s="23"/>
      <c r="G41" s="23"/>
      <c r="H41" s="23"/>
      <c r="I41" s="6"/>
      <c r="J41" s="6"/>
      <c r="K41" s="24"/>
    </row>
    <row r="42" spans="1:11" ht="60" outlineLevel="1" x14ac:dyDescent="0.25">
      <c r="A42" s="66" t="str">
        <f t="shared" si="1"/>
        <v>Planet</v>
      </c>
      <c r="B42" s="23" t="s">
        <v>45</v>
      </c>
      <c r="C42" s="6"/>
      <c r="D42" s="6"/>
      <c r="E42" s="23"/>
      <c r="F42" s="23"/>
      <c r="G42" s="23"/>
      <c r="H42" s="23"/>
      <c r="I42" s="6"/>
      <c r="J42" s="6"/>
      <c r="K42" s="24"/>
    </row>
    <row r="43" spans="1:11" ht="75" outlineLevel="1" x14ac:dyDescent="0.25">
      <c r="A43" s="66" t="str">
        <f t="shared" si="1"/>
        <v>Planet</v>
      </c>
      <c r="B43" s="23" t="s">
        <v>46</v>
      </c>
      <c r="C43" s="6"/>
      <c r="D43" s="6" t="s">
        <v>177</v>
      </c>
      <c r="E43" s="23"/>
      <c r="F43" s="23"/>
      <c r="G43" s="23"/>
      <c r="H43" s="23"/>
      <c r="I43" s="6"/>
      <c r="J43" s="6"/>
      <c r="K43" s="24"/>
    </row>
    <row r="44" spans="1:11" ht="60" outlineLevel="1" x14ac:dyDescent="0.25">
      <c r="A44" s="66" t="str">
        <f t="shared" si="1"/>
        <v>Planet</v>
      </c>
      <c r="B44" s="23" t="s">
        <v>47</v>
      </c>
      <c r="C44" s="6"/>
      <c r="D44" s="6" t="s">
        <v>177</v>
      </c>
      <c r="E44" s="23"/>
      <c r="F44" s="23"/>
      <c r="G44" s="23"/>
      <c r="H44" s="23"/>
      <c r="I44" s="6"/>
      <c r="J44" s="6"/>
      <c r="K44" s="24"/>
    </row>
    <row r="45" spans="1:11" ht="45" outlineLevel="1" x14ac:dyDescent="0.25">
      <c r="A45" s="66" t="str">
        <f t="shared" si="1"/>
        <v>Planet</v>
      </c>
      <c r="B45" s="23" t="s">
        <v>48</v>
      </c>
      <c r="C45" s="6"/>
      <c r="D45" s="6" t="s">
        <v>177</v>
      </c>
      <c r="E45" s="23"/>
      <c r="F45" s="23"/>
      <c r="G45" s="23"/>
      <c r="H45" s="23"/>
      <c r="I45" s="6"/>
      <c r="J45" s="6"/>
      <c r="K45" s="24"/>
    </row>
    <row r="46" spans="1:11" ht="30" outlineLevel="1" x14ac:dyDescent="0.25">
      <c r="A46" s="66" t="str">
        <f t="shared" si="1"/>
        <v>Planet</v>
      </c>
      <c r="B46" s="23" t="s">
        <v>49</v>
      </c>
      <c r="C46" s="6"/>
      <c r="D46" s="6" t="s">
        <v>177</v>
      </c>
      <c r="E46" s="23"/>
      <c r="F46" s="23"/>
      <c r="G46" s="23"/>
      <c r="H46" s="23"/>
      <c r="I46" s="6"/>
      <c r="J46" s="6"/>
      <c r="K46" s="24"/>
    </row>
    <row r="47" spans="1:11" x14ac:dyDescent="0.25">
      <c r="A47" s="66" t="str">
        <f t="shared" si="1"/>
        <v>Planet</v>
      </c>
      <c r="B47" s="239" t="s">
        <v>50</v>
      </c>
      <c r="C47" s="239"/>
      <c r="D47" s="239"/>
      <c r="E47" s="239"/>
      <c r="F47" s="239"/>
      <c r="G47" s="239"/>
      <c r="H47" s="239"/>
      <c r="I47" s="239"/>
      <c r="J47" s="239"/>
      <c r="K47" s="240"/>
    </row>
    <row r="48" spans="1:11" ht="75" outlineLevel="1" x14ac:dyDescent="0.25">
      <c r="A48" s="66" t="str">
        <f t="shared" si="1"/>
        <v>Planet</v>
      </c>
      <c r="B48" s="23" t="s">
        <v>51</v>
      </c>
      <c r="C48" s="6" t="s">
        <v>177</v>
      </c>
      <c r="D48" s="6" t="s">
        <v>177</v>
      </c>
      <c r="E48" s="23"/>
      <c r="F48" s="23"/>
      <c r="G48" s="23"/>
      <c r="H48" s="23"/>
      <c r="I48" s="6"/>
      <c r="J48" s="6"/>
      <c r="K48" s="24"/>
    </row>
    <row r="49" spans="1:11" ht="30" outlineLevel="1" x14ac:dyDescent="0.25">
      <c r="A49" s="66" t="str">
        <f t="shared" si="1"/>
        <v>Planet</v>
      </c>
      <c r="B49" s="23" t="s">
        <v>52</v>
      </c>
      <c r="C49" s="6"/>
      <c r="D49" s="6" t="s">
        <v>177</v>
      </c>
      <c r="E49" s="23"/>
      <c r="F49" s="23"/>
      <c r="G49" s="23"/>
      <c r="H49" s="23"/>
      <c r="I49" s="6"/>
      <c r="J49" s="6"/>
      <c r="K49" s="24"/>
    </row>
    <row r="50" spans="1:11" ht="45" outlineLevel="1" x14ac:dyDescent="0.25">
      <c r="A50" s="66" t="str">
        <f t="shared" si="1"/>
        <v>Planet</v>
      </c>
      <c r="B50" s="23" t="s">
        <v>53</v>
      </c>
      <c r="C50" s="6"/>
      <c r="D50" s="6" t="s">
        <v>177</v>
      </c>
      <c r="E50" s="23"/>
      <c r="F50" s="23"/>
      <c r="G50" s="23"/>
      <c r="H50" s="23"/>
      <c r="I50" s="6"/>
      <c r="J50" s="6"/>
      <c r="K50" s="24"/>
    </row>
    <row r="51" spans="1:11" ht="75" outlineLevel="1" x14ac:dyDescent="0.25">
      <c r="A51" s="66" t="str">
        <f t="shared" si="1"/>
        <v>Planet</v>
      </c>
      <c r="B51" s="23" t="s">
        <v>54</v>
      </c>
      <c r="C51" s="6"/>
      <c r="D51" s="6" t="s">
        <v>177</v>
      </c>
      <c r="E51" s="23"/>
      <c r="F51" s="23"/>
      <c r="G51" s="23"/>
      <c r="H51" s="58"/>
      <c r="I51" s="61"/>
      <c r="J51" s="6"/>
      <c r="K51" s="24"/>
    </row>
    <row r="52" spans="1:11" ht="30" outlineLevel="1" x14ac:dyDescent="0.25">
      <c r="A52" s="66" t="str">
        <f t="shared" si="1"/>
        <v>Planet</v>
      </c>
      <c r="B52" s="23" t="s">
        <v>55</v>
      </c>
      <c r="C52" s="6"/>
      <c r="D52" s="6" t="s">
        <v>177</v>
      </c>
      <c r="E52" s="23"/>
      <c r="F52" s="23"/>
      <c r="G52" s="23"/>
      <c r="H52" s="58"/>
      <c r="I52" s="61"/>
      <c r="J52" s="6"/>
      <c r="K52" s="24"/>
    </row>
    <row r="53" spans="1:11" ht="45" outlineLevel="1" x14ac:dyDescent="0.25">
      <c r="A53" s="66" t="str">
        <f t="shared" si="1"/>
        <v>Planet</v>
      </c>
      <c r="B53" s="23" t="s">
        <v>56</v>
      </c>
      <c r="C53" s="6"/>
      <c r="D53" s="6" t="s">
        <v>177</v>
      </c>
      <c r="E53" s="23"/>
      <c r="F53" s="23"/>
      <c r="G53" s="23"/>
      <c r="H53" s="23"/>
      <c r="I53" s="6"/>
      <c r="J53" s="6"/>
      <c r="K53" s="24"/>
    </row>
    <row r="54" spans="1:11" ht="30" outlineLevel="1" x14ac:dyDescent="0.25">
      <c r="A54" s="66" t="str">
        <f t="shared" si="1"/>
        <v>Planet</v>
      </c>
      <c r="B54" s="23" t="s">
        <v>57</v>
      </c>
      <c r="C54" s="6"/>
      <c r="D54" s="6" t="s">
        <v>177</v>
      </c>
      <c r="E54" s="23"/>
      <c r="F54" s="23"/>
      <c r="G54" s="23"/>
      <c r="H54" s="58"/>
      <c r="I54" s="61"/>
      <c r="J54" s="6"/>
      <c r="K54" s="24"/>
    </row>
    <row r="55" spans="1:11" ht="45" outlineLevel="1" x14ac:dyDescent="0.25">
      <c r="A55" s="66" t="str">
        <f t="shared" si="1"/>
        <v>Planet</v>
      </c>
      <c r="B55" s="23" t="s">
        <v>58</v>
      </c>
      <c r="C55" s="6"/>
      <c r="D55" s="6" t="s">
        <v>177</v>
      </c>
      <c r="E55" s="23"/>
      <c r="F55" s="23"/>
      <c r="G55" s="23"/>
      <c r="H55" s="23"/>
      <c r="I55" s="6"/>
      <c r="J55" s="6"/>
      <c r="K55" s="24"/>
    </row>
    <row r="56" spans="1:11" x14ac:dyDescent="0.25">
      <c r="A56" s="66" t="str">
        <f t="shared" si="1"/>
        <v>Planet</v>
      </c>
      <c r="B56" s="241" t="s">
        <v>59</v>
      </c>
      <c r="C56" s="241"/>
      <c r="D56" s="241"/>
      <c r="E56" s="241"/>
      <c r="F56" s="241"/>
      <c r="G56" s="241"/>
      <c r="H56" s="241"/>
      <c r="I56" s="241"/>
      <c r="J56" s="241"/>
      <c r="K56" s="242"/>
    </row>
    <row r="57" spans="1:11" ht="30" outlineLevel="1" x14ac:dyDescent="0.25">
      <c r="A57" s="66" t="str">
        <f t="shared" si="1"/>
        <v>Planet</v>
      </c>
      <c r="B57" s="23" t="s">
        <v>60</v>
      </c>
      <c r="C57" s="6"/>
      <c r="D57" s="6" t="s">
        <v>177</v>
      </c>
      <c r="E57" s="23"/>
      <c r="F57" s="23"/>
      <c r="G57" s="23"/>
      <c r="H57" s="23"/>
      <c r="I57" s="6"/>
      <c r="J57" s="6"/>
      <c r="K57" s="24"/>
    </row>
    <row r="58" spans="1:11" ht="30" outlineLevel="1" x14ac:dyDescent="0.25">
      <c r="A58" s="66" t="str">
        <f t="shared" si="1"/>
        <v>Planet</v>
      </c>
      <c r="B58" s="23" t="s">
        <v>61</v>
      </c>
      <c r="C58" s="6"/>
      <c r="D58" s="6" t="s">
        <v>177</v>
      </c>
      <c r="E58" s="23"/>
      <c r="F58" s="23"/>
      <c r="G58" s="23"/>
      <c r="H58" s="23"/>
      <c r="I58" s="6"/>
      <c r="J58" s="6"/>
      <c r="K58" s="24"/>
    </row>
    <row r="59" spans="1:11" ht="45" outlineLevel="1" x14ac:dyDescent="0.25">
      <c r="A59" s="66" t="str">
        <f t="shared" si="1"/>
        <v>Planet</v>
      </c>
      <c r="B59" s="23" t="s">
        <v>62</v>
      </c>
      <c r="C59" s="6"/>
      <c r="D59" s="6" t="s">
        <v>177</v>
      </c>
      <c r="E59" s="23"/>
      <c r="F59" s="23"/>
      <c r="G59" s="23"/>
      <c r="H59" s="23"/>
      <c r="I59" s="6"/>
      <c r="J59" s="6"/>
      <c r="K59" s="24"/>
    </row>
    <row r="60" spans="1:11" x14ac:dyDescent="0.25">
      <c r="A60" s="66" t="str">
        <f t="shared" si="1"/>
        <v>Planet</v>
      </c>
      <c r="B60" s="243" t="s">
        <v>63</v>
      </c>
      <c r="C60" s="243"/>
      <c r="D60" s="243"/>
      <c r="E60" s="243"/>
      <c r="F60" s="243"/>
      <c r="G60" s="243"/>
      <c r="H60" s="243"/>
      <c r="I60" s="243"/>
      <c r="J60" s="243"/>
      <c r="K60" s="244"/>
    </row>
    <row r="61" spans="1:11" ht="45" outlineLevel="1" x14ac:dyDescent="0.25">
      <c r="A61" s="66" t="str">
        <f t="shared" si="1"/>
        <v>Planet</v>
      </c>
      <c r="B61" s="23" t="s">
        <v>64</v>
      </c>
      <c r="C61" s="6"/>
      <c r="D61" s="6" t="s">
        <v>177</v>
      </c>
      <c r="E61" s="23"/>
      <c r="F61" s="23"/>
      <c r="G61" s="23"/>
      <c r="H61" s="23"/>
      <c r="I61" s="6"/>
      <c r="J61" s="6"/>
      <c r="K61" s="24"/>
    </row>
    <row r="62" spans="1:11" ht="60" outlineLevel="1" x14ac:dyDescent="0.25">
      <c r="A62" s="66" t="str">
        <f t="shared" si="1"/>
        <v>Planet</v>
      </c>
      <c r="B62" s="23" t="s">
        <v>65</v>
      </c>
      <c r="C62" s="6"/>
      <c r="D62" s="6" t="s">
        <v>177</v>
      </c>
      <c r="E62" s="23"/>
      <c r="F62" s="23"/>
      <c r="G62" s="23"/>
      <c r="H62" s="23"/>
      <c r="I62" s="6"/>
      <c r="J62" s="6"/>
      <c r="K62" s="24"/>
    </row>
    <row r="63" spans="1:11" ht="30" outlineLevel="1" x14ac:dyDescent="0.25">
      <c r="A63" s="66" t="str">
        <f t="shared" si="1"/>
        <v>Planet</v>
      </c>
      <c r="B63" s="23" t="s">
        <v>66</v>
      </c>
      <c r="C63" s="6"/>
      <c r="D63" s="6" t="s">
        <v>177</v>
      </c>
      <c r="E63" s="23"/>
      <c r="F63" s="23"/>
      <c r="G63" s="23"/>
      <c r="H63" s="23"/>
      <c r="I63" s="6"/>
      <c r="J63" s="6"/>
      <c r="K63" s="24"/>
    </row>
    <row r="64" spans="1:11" ht="90" outlineLevel="1" x14ac:dyDescent="0.25">
      <c r="A64" s="66" t="str">
        <f t="shared" si="1"/>
        <v>Planet</v>
      </c>
      <c r="B64" s="23" t="s">
        <v>67</v>
      </c>
      <c r="C64" s="6"/>
      <c r="D64" s="6" t="s">
        <v>177</v>
      </c>
      <c r="E64" s="23"/>
      <c r="F64" s="23"/>
      <c r="G64" s="23"/>
      <c r="H64" s="23"/>
      <c r="I64" s="6"/>
      <c r="J64" s="6"/>
      <c r="K64" s="24"/>
    </row>
    <row r="65" spans="1:11" ht="45" outlineLevel="1" x14ac:dyDescent="0.25">
      <c r="A65" s="66" t="str">
        <f t="shared" si="1"/>
        <v>Planet</v>
      </c>
      <c r="B65" s="23" t="s">
        <v>68</v>
      </c>
      <c r="C65" s="6"/>
      <c r="D65" s="6" t="s">
        <v>177</v>
      </c>
      <c r="E65" s="23"/>
      <c r="F65" s="23"/>
      <c r="G65" s="23"/>
      <c r="H65" s="23"/>
      <c r="I65" s="6"/>
      <c r="J65" s="6"/>
      <c r="K65" s="24"/>
    </row>
    <row r="66" spans="1:11" ht="120" outlineLevel="1" x14ac:dyDescent="0.25">
      <c r="A66" s="66" t="str">
        <f t="shared" si="1"/>
        <v>Planet</v>
      </c>
      <c r="B66" s="23" t="s">
        <v>69</v>
      </c>
      <c r="C66" s="6"/>
      <c r="D66" s="6" t="s">
        <v>177</v>
      </c>
      <c r="E66" s="23"/>
      <c r="F66" s="23"/>
      <c r="G66" s="23"/>
      <c r="H66" s="23"/>
      <c r="I66" s="6"/>
      <c r="J66" s="6"/>
      <c r="K66" s="24"/>
    </row>
    <row r="67" spans="1:11" ht="60" outlineLevel="1" x14ac:dyDescent="0.25">
      <c r="A67" s="66" t="str">
        <f t="shared" si="1"/>
        <v>Planet</v>
      </c>
      <c r="B67" s="23" t="s">
        <v>70</v>
      </c>
      <c r="C67" s="6"/>
      <c r="D67" s="6" t="s">
        <v>177</v>
      </c>
      <c r="E67" s="23"/>
      <c r="F67" s="23"/>
      <c r="G67" s="23"/>
      <c r="H67" s="23"/>
      <c r="I67" s="6"/>
      <c r="J67" s="6"/>
      <c r="K67" s="24"/>
    </row>
    <row r="68" spans="1:11" x14ac:dyDescent="0.25">
      <c r="A68" s="66" t="str">
        <f t="shared" si="1"/>
        <v>Planet</v>
      </c>
      <c r="B68" s="245" t="s">
        <v>72</v>
      </c>
      <c r="C68" s="245"/>
      <c r="D68" s="245"/>
      <c r="E68" s="245"/>
      <c r="F68" s="245"/>
      <c r="G68" s="245"/>
      <c r="H68" s="245"/>
      <c r="I68" s="245"/>
      <c r="J68" s="245"/>
      <c r="K68" s="246"/>
    </row>
    <row r="69" spans="1:11" ht="60" outlineLevel="1" x14ac:dyDescent="0.25">
      <c r="A69" s="66" t="str">
        <f t="shared" si="1"/>
        <v>Planet</v>
      </c>
      <c r="B69" s="23" t="s">
        <v>71</v>
      </c>
      <c r="C69" s="6"/>
      <c r="D69" s="6" t="s">
        <v>177</v>
      </c>
      <c r="E69" s="23"/>
      <c r="F69" s="23"/>
      <c r="G69" s="23"/>
      <c r="H69" s="23"/>
      <c r="I69" s="6"/>
      <c r="J69" s="6"/>
      <c r="K69" s="24"/>
    </row>
    <row r="70" spans="1:11" ht="60" outlineLevel="1" x14ac:dyDescent="0.25">
      <c r="A70" s="66" t="str">
        <f t="shared" si="1"/>
        <v>Planet</v>
      </c>
      <c r="B70" s="23" t="s">
        <v>73</v>
      </c>
      <c r="C70" s="6"/>
      <c r="D70" s="6" t="s">
        <v>177</v>
      </c>
      <c r="E70" s="23"/>
      <c r="F70" s="23"/>
      <c r="G70" s="23"/>
      <c r="H70" s="23"/>
      <c r="I70" s="6"/>
      <c r="J70" s="6"/>
      <c r="K70" s="24"/>
    </row>
    <row r="71" spans="1:11" ht="45" outlineLevel="1" x14ac:dyDescent="0.25">
      <c r="A71" s="66" t="str">
        <f t="shared" si="1"/>
        <v>Planet</v>
      </c>
      <c r="B71" s="23" t="s">
        <v>74</v>
      </c>
      <c r="C71" s="6"/>
      <c r="D71" s="6" t="s">
        <v>177</v>
      </c>
      <c r="E71" s="23"/>
      <c r="F71" s="23"/>
      <c r="G71" s="23"/>
      <c r="H71" s="23"/>
      <c r="I71" s="6"/>
      <c r="J71" s="6"/>
      <c r="K71" s="24"/>
    </row>
    <row r="72" spans="1:11" ht="45" outlineLevel="1" x14ac:dyDescent="0.25">
      <c r="A72" s="66" t="str">
        <f t="shared" si="1"/>
        <v>Planet</v>
      </c>
      <c r="B72" s="23" t="s">
        <v>75</v>
      </c>
      <c r="C72" s="6"/>
      <c r="D72" s="6" t="s">
        <v>177</v>
      </c>
      <c r="E72" s="23"/>
      <c r="F72" s="23"/>
      <c r="G72" s="23"/>
      <c r="H72" s="23"/>
      <c r="I72" s="6"/>
      <c r="J72" s="6"/>
      <c r="K72" s="24"/>
    </row>
    <row r="73" spans="1:11" ht="45" outlineLevel="1" x14ac:dyDescent="0.25">
      <c r="A73" s="66" t="str">
        <f t="shared" si="1"/>
        <v>Planet</v>
      </c>
      <c r="B73" s="23" t="s">
        <v>76</v>
      </c>
      <c r="C73" s="6"/>
      <c r="D73" s="6" t="s">
        <v>177</v>
      </c>
      <c r="E73" s="23"/>
      <c r="F73" s="23"/>
      <c r="G73" s="23"/>
      <c r="H73" s="23"/>
      <c r="I73" s="6"/>
      <c r="J73" s="6"/>
      <c r="K73" s="24"/>
    </row>
    <row r="74" spans="1:11" ht="45" outlineLevel="1" x14ac:dyDescent="0.25">
      <c r="A74" s="66" t="str">
        <f t="shared" si="1"/>
        <v>Planet</v>
      </c>
      <c r="B74" s="23" t="s">
        <v>77</v>
      </c>
      <c r="C74" s="6"/>
      <c r="D74" s="6" t="s">
        <v>177</v>
      </c>
      <c r="E74" s="23"/>
      <c r="F74" s="23"/>
      <c r="G74" s="23"/>
      <c r="H74" s="23"/>
      <c r="I74" s="6"/>
      <c r="J74" s="6"/>
      <c r="K74" s="24"/>
    </row>
    <row r="75" spans="1:11" ht="45" outlineLevel="1" x14ac:dyDescent="0.25">
      <c r="A75" s="66" t="str">
        <f t="shared" si="1"/>
        <v>Planet</v>
      </c>
      <c r="B75" s="23" t="s">
        <v>78</v>
      </c>
      <c r="C75" s="6"/>
      <c r="D75" s="6" t="s">
        <v>177</v>
      </c>
      <c r="E75" s="23"/>
      <c r="F75" s="23"/>
      <c r="G75" s="23"/>
      <c r="H75" s="23"/>
      <c r="I75" s="6"/>
      <c r="J75" s="6"/>
      <c r="K75" s="24"/>
    </row>
    <row r="76" spans="1:11" ht="60" outlineLevel="1" x14ac:dyDescent="0.25">
      <c r="A76" s="66" t="str">
        <f t="shared" si="1"/>
        <v>Planet</v>
      </c>
      <c r="B76" s="23" t="s">
        <v>79</v>
      </c>
      <c r="C76" s="6"/>
      <c r="D76" s="6" t="s">
        <v>177</v>
      </c>
      <c r="E76" s="23"/>
      <c r="F76" s="23"/>
      <c r="G76" s="23"/>
      <c r="H76" s="23"/>
      <c r="I76" s="6"/>
      <c r="J76" s="6"/>
      <c r="K76" s="24"/>
    </row>
    <row r="77" spans="1:11" ht="45" outlineLevel="1" x14ac:dyDescent="0.25">
      <c r="A77" s="66" t="str">
        <f t="shared" si="1"/>
        <v>Planet</v>
      </c>
      <c r="B77" s="23" t="s">
        <v>80</v>
      </c>
      <c r="C77" s="6"/>
      <c r="D77" s="6" t="s">
        <v>177</v>
      </c>
      <c r="E77" s="23"/>
      <c r="F77" s="23"/>
      <c r="G77" s="23"/>
      <c r="H77" s="23"/>
      <c r="I77" s="6"/>
      <c r="J77" s="6"/>
      <c r="K77" s="24"/>
    </row>
    <row r="78" spans="1:11" x14ac:dyDescent="0.25">
      <c r="A78" s="67" t="str">
        <f>$F$175</f>
        <v>Prosperity</v>
      </c>
      <c r="B78" s="247" t="s">
        <v>81</v>
      </c>
      <c r="C78" s="247"/>
      <c r="D78" s="247"/>
      <c r="E78" s="247"/>
      <c r="F78" s="247"/>
      <c r="G78" s="247"/>
      <c r="H78" s="247"/>
      <c r="I78" s="247"/>
      <c r="J78" s="247"/>
      <c r="K78" s="248"/>
    </row>
    <row r="79" spans="1:11" ht="30" outlineLevel="1" x14ac:dyDescent="0.25">
      <c r="A79" s="67" t="str">
        <f t="shared" ref="A79:A114" si="2">$F$175</f>
        <v>Prosperity</v>
      </c>
      <c r="B79" s="23" t="s">
        <v>82</v>
      </c>
      <c r="C79" s="6"/>
      <c r="D79" s="6" t="s">
        <v>177</v>
      </c>
      <c r="E79" s="23"/>
      <c r="F79" s="23"/>
      <c r="G79" s="23"/>
      <c r="H79" s="23"/>
      <c r="I79" s="6"/>
      <c r="J79" s="6"/>
      <c r="K79" s="24"/>
    </row>
    <row r="80" spans="1:11" ht="30" outlineLevel="1" x14ac:dyDescent="0.25">
      <c r="A80" s="67" t="str">
        <f t="shared" si="2"/>
        <v>Prosperity</v>
      </c>
      <c r="B80" s="23" t="s">
        <v>83</v>
      </c>
      <c r="C80" s="6"/>
      <c r="D80" s="6" t="s">
        <v>177</v>
      </c>
      <c r="E80" s="23"/>
      <c r="F80" s="23"/>
      <c r="G80" s="23"/>
      <c r="H80" s="23"/>
      <c r="I80" s="6"/>
      <c r="J80" s="6"/>
      <c r="K80" s="24"/>
    </row>
    <row r="81" spans="1:11" ht="30" outlineLevel="1" x14ac:dyDescent="0.25">
      <c r="A81" s="67" t="str">
        <f t="shared" si="2"/>
        <v>Prosperity</v>
      </c>
      <c r="B81" s="23" t="s">
        <v>84</v>
      </c>
      <c r="C81" s="6"/>
      <c r="D81" s="6" t="s">
        <v>177</v>
      </c>
      <c r="E81" s="23"/>
      <c r="F81" s="23"/>
      <c r="G81" s="23"/>
      <c r="H81" s="23"/>
      <c r="I81" s="6"/>
      <c r="J81" s="6"/>
      <c r="K81" s="24"/>
    </row>
    <row r="82" spans="1:11" x14ac:dyDescent="0.25">
      <c r="A82" s="67" t="str">
        <f t="shared" si="2"/>
        <v>Prosperity</v>
      </c>
      <c r="B82" s="249" t="s">
        <v>85</v>
      </c>
      <c r="C82" s="249"/>
      <c r="D82" s="249"/>
      <c r="E82" s="249"/>
      <c r="F82" s="249"/>
      <c r="G82" s="249"/>
      <c r="H82" s="249"/>
      <c r="I82" s="249"/>
      <c r="J82" s="249"/>
      <c r="K82" s="250"/>
    </row>
    <row r="83" spans="1:11" ht="60" outlineLevel="1" x14ac:dyDescent="0.25">
      <c r="A83" s="67" t="str">
        <f t="shared" si="2"/>
        <v>Prosperity</v>
      </c>
      <c r="B83" s="23" t="s">
        <v>86</v>
      </c>
      <c r="C83" s="6" t="s">
        <v>177</v>
      </c>
      <c r="D83" s="6" t="s">
        <v>177</v>
      </c>
      <c r="E83" s="23"/>
      <c r="F83" s="23"/>
      <c r="G83" s="23"/>
      <c r="H83" s="23"/>
      <c r="I83" s="6"/>
      <c r="J83" s="6"/>
      <c r="K83" s="24"/>
    </row>
    <row r="84" spans="1:11" ht="45" outlineLevel="1" x14ac:dyDescent="0.25">
      <c r="A84" s="67" t="str">
        <f t="shared" si="2"/>
        <v>Prosperity</v>
      </c>
      <c r="B84" s="23" t="s">
        <v>87</v>
      </c>
      <c r="C84" s="6"/>
      <c r="D84" s="6" t="s">
        <v>177</v>
      </c>
      <c r="E84" s="23"/>
      <c r="F84" s="23"/>
      <c r="G84" s="23"/>
      <c r="H84" s="23"/>
      <c r="I84" s="6"/>
      <c r="J84" s="6"/>
      <c r="K84" s="24"/>
    </row>
    <row r="85" spans="1:11" ht="75" outlineLevel="1" x14ac:dyDescent="0.25">
      <c r="A85" s="67" t="str">
        <f t="shared" si="2"/>
        <v>Prosperity</v>
      </c>
      <c r="B85" s="23" t="s">
        <v>88</v>
      </c>
      <c r="C85" s="6"/>
      <c r="D85" s="6" t="s">
        <v>177</v>
      </c>
      <c r="E85" s="23"/>
      <c r="F85" s="23"/>
      <c r="G85" s="23"/>
      <c r="H85" s="23"/>
      <c r="I85" s="6"/>
      <c r="J85" s="6"/>
      <c r="K85" s="24"/>
    </row>
    <row r="86" spans="1:11" ht="90" outlineLevel="1" x14ac:dyDescent="0.25">
      <c r="A86" s="67" t="str">
        <f t="shared" si="2"/>
        <v>Prosperity</v>
      </c>
      <c r="B86" s="23" t="s">
        <v>89</v>
      </c>
      <c r="C86" s="6" t="s">
        <v>177</v>
      </c>
      <c r="D86" s="6" t="s">
        <v>177</v>
      </c>
      <c r="E86" s="23"/>
      <c r="F86" s="23"/>
      <c r="G86" s="23"/>
      <c r="H86" s="23"/>
      <c r="I86" s="6"/>
      <c r="J86" s="6"/>
      <c r="K86" s="24"/>
    </row>
    <row r="87" spans="1:11" ht="45" outlineLevel="1" x14ac:dyDescent="0.25">
      <c r="A87" s="67" t="str">
        <f t="shared" si="2"/>
        <v>Prosperity</v>
      </c>
      <c r="B87" s="23" t="s">
        <v>90</v>
      </c>
      <c r="C87" s="6"/>
      <c r="D87" s="6"/>
      <c r="E87" s="23"/>
      <c r="F87" s="23"/>
      <c r="G87" s="23"/>
      <c r="H87" s="23"/>
      <c r="I87" s="6"/>
      <c r="J87" s="6"/>
      <c r="K87" s="24"/>
    </row>
    <row r="88" spans="1:11" ht="30" outlineLevel="1" x14ac:dyDescent="0.25">
      <c r="A88" s="67" t="str">
        <f t="shared" si="2"/>
        <v>Prosperity</v>
      </c>
      <c r="B88" s="23" t="s">
        <v>91</v>
      </c>
      <c r="C88" s="6"/>
      <c r="D88" s="6" t="s">
        <v>177</v>
      </c>
      <c r="E88" s="23"/>
      <c r="F88" s="23"/>
      <c r="G88" s="23"/>
      <c r="H88" s="23"/>
      <c r="I88" s="6"/>
      <c r="J88" s="6"/>
      <c r="K88" s="24"/>
    </row>
    <row r="89" spans="1:11" ht="75" outlineLevel="1" x14ac:dyDescent="0.25">
      <c r="A89" s="67" t="str">
        <f t="shared" si="2"/>
        <v>Prosperity</v>
      </c>
      <c r="B89" s="23" t="s">
        <v>92</v>
      </c>
      <c r="C89" s="6"/>
      <c r="D89" s="6" t="s">
        <v>177</v>
      </c>
      <c r="E89" s="23"/>
      <c r="F89" s="23"/>
      <c r="G89" s="23"/>
      <c r="H89" s="23"/>
      <c r="I89" s="6"/>
      <c r="J89" s="6"/>
      <c r="K89" s="24"/>
    </row>
    <row r="90" spans="1:11" ht="45" outlineLevel="1" x14ac:dyDescent="0.25">
      <c r="A90" s="67" t="str">
        <f t="shared" si="2"/>
        <v>Prosperity</v>
      </c>
      <c r="B90" s="23" t="s">
        <v>93</v>
      </c>
      <c r="C90" s="6"/>
      <c r="D90" s="6"/>
      <c r="E90" s="23"/>
      <c r="F90" s="23"/>
      <c r="G90" s="23"/>
      <c r="H90" s="23"/>
      <c r="I90" s="6"/>
      <c r="J90" s="6"/>
      <c r="K90" s="24"/>
    </row>
    <row r="91" spans="1:11" ht="45" outlineLevel="1" x14ac:dyDescent="0.25">
      <c r="A91" s="67" t="str">
        <f t="shared" si="2"/>
        <v>Prosperity</v>
      </c>
      <c r="B91" s="23" t="s">
        <v>94</v>
      </c>
      <c r="C91" s="6"/>
      <c r="D91" s="6" t="s">
        <v>177</v>
      </c>
      <c r="E91" s="23"/>
      <c r="F91" s="23"/>
      <c r="G91" s="23"/>
      <c r="H91" s="23"/>
      <c r="I91" s="6"/>
      <c r="J91" s="6"/>
      <c r="K91" s="24"/>
    </row>
    <row r="92" spans="1:11" ht="45" outlineLevel="1" x14ac:dyDescent="0.25">
      <c r="A92" s="67" t="str">
        <f t="shared" si="2"/>
        <v>Prosperity</v>
      </c>
      <c r="B92" s="23" t="s">
        <v>95</v>
      </c>
      <c r="C92" s="6"/>
      <c r="D92" s="6" t="s">
        <v>177</v>
      </c>
      <c r="E92" s="23"/>
      <c r="F92" s="23"/>
      <c r="G92" s="23"/>
      <c r="H92" s="23"/>
      <c r="I92" s="6"/>
      <c r="J92" s="6"/>
      <c r="K92" s="24"/>
    </row>
    <row r="93" spans="1:11" x14ac:dyDescent="0.25">
      <c r="A93" s="67" t="str">
        <f t="shared" si="2"/>
        <v>Prosperity</v>
      </c>
      <c r="B93" s="251" t="s">
        <v>96</v>
      </c>
      <c r="C93" s="251"/>
      <c r="D93" s="251"/>
      <c r="E93" s="251"/>
      <c r="F93" s="251"/>
      <c r="G93" s="251"/>
      <c r="H93" s="251"/>
      <c r="I93" s="251"/>
      <c r="J93" s="251"/>
      <c r="K93" s="252"/>
    </row>
    <row r="94" spans="1:11" ht="60" outlineLevel="1" x14ac:dyDescent="0.25">
      <c r="A94" s="67" t="str">
        <f t="shared" si="2"/>
        <v>Prosperity</v>
      </c>
      <c r="B94" s="23" t="s">
        <v>97</v>
      </c>
      <c r="C94" s="6"/>
      <c r="D94" s="6" t="s">
        <v>177</v>
      </c>
      <c r="E94" s="23"/>
      <c r="F94" s="23"/>
      <c r="G94" s="23"/>
      <c r="H94" s="23"/>
      <c r="I94" s="6"/>
      <c r="J94" s="6"/>
      <c r="K94" s="24"/>
    </row>
    <row r="95" spans="1:11" ht="60" outlineLevel="1" x14ac:dyDescent="0.25">
      <c r="A95" s="67" t="str">
        <f t="shared" si="2"/>
        <v>Prosperity</v>
      </c>
      <c r="B95" s="23" t="s">
        <v>98</v>
      </c>
      <c r="C95" s="6"/>
      <c r="D95" s="6" t="s">
        <v>177</v>
      </c>
      <c r="E95" s="23"/>
      <c r="F95" s="23"/>
      <c r="G95" s="23"/>
      <c r="H95" s="23"/>
      <c r="I95" s="6"/>
      <c r="J95" s="6"/>
      <c r="K95" s="24"/>
    </row>
    <row r="96" spans="1:11" ht="60" outlineLevel="1" x14ac:dyDescent="0.25">
      <c r="A96" s="67" t="str">
        <f t="shared" si="2"/>
        <v>Prosperity</v>
      </c>
      <c r="B96" s="23" t="s">
        <v>99</v>
      </c>
      <c r="C96" s="6"/>
      <c r="D96" s="6" t="s">
        <v>177</v>
      </c>
      <c r="E96" s="23"/>
      <c r="F96" s="23"/>
      <c r="G96" s="23"/>
      <c r="H96" s="23"/>
      <c r="I96" s="6"/>
      <c r="J96" s="6"/>
      <c r="K96" s="24"/>
    </row>
    <row r="97" spans="1:11" ht="75" outlineLevel="1" x14ac:dyDescent="0.25">
      <c r="A97" s="67" t="str">
        <f t="shared" si="2"/>
        <v>Prosperity</v>
      </c>
      <c r="B97" s="23" t="s">
        <v>100</v>
      </c>
      <c r="C97" s="6"/>
      <c r="D97" s="6" t="s">
        <v>177</v>
      </c>
      <c r="E97" s="23"/>
      <c r="F97" s="23"/>
      <c r="G97" s="23"/>
      <c r="H97" s="23"/>
      <c r="I97" s="6"/>
      <c r="J97" s="6"/>
      <c r="K97" s="24"/>
    </row>
    <row r="98" spans="1:11" ht="90" outlineLevel="1" x14ac:dyDescent="0.25">
      <c r="A98" s="67" t="str">
        <f t="shared" si="2"/>
        <v>Prosperity</v>
      </c>
      <c r="B98" s="23" t="s">
        <v>101</v>
      </c>
      <c r="C98" s="6"/>
      <c r="D98" s="6" t="s">
        <v>177</v>
      </c>
      <c r="E98" s="23"/>
      <c r="F98" s="23"/>
      <c r="G98" s="23"/>
      <c r="H98" s="23"/>
      <c r="I98" s="6"/>
      <c r="J98" s="6"/>
      <c r="K98" s="24"/>
    </row>
    <row r="99" spans="1:11" x14ac:dyDescent="0.25">
      <c r="A99" s="67" t="str">
        <f t="shared" si="2"/>
        <v>Prosperity</v>
      </c>
      <c r="B99" s="253" t="s">
        <v>102</v>
      </c>
      <c r="C99" s="253"/>
      <c r="D99" s="253"/>
      <c r="E99" s="253"/>
      <c r="F99" s="253"/>
      <c r="G99" s="253"/>
      <c r="H99" s="253"/>
      <c r="I99" s="253"/>
      <c r="J99" s="253"/>
      <c r="K99" s="254"/>
    </row>
    <row r="100" spans="1:11" ht="45" outlineLevel="1" x14ac:dyDescent="0.25">
      <c r="A100" s="67" t="str">
        <f t="shared" si="2"/>
        <v>Prosperity</v>
      </c>
      <c r="B100" s="23" t="s">
        <v>103</v>
      </c>
      <c r="C100" s="6"/>
      <c r="D100" s="6" t="s">
        <v>177</v>
      </c>
      <c r="E100" s="23"/>
      <c r="F100" s="23"/>
      <c r="G100" s="23"/>
      <c r="H100" s="23"/>
      <c r="I100" s="6"/>
      <c r="J100" s="6"/>
      <c r="K100" s="24"/>
    </row>
    <row r="101" spans="1:11" ht="45" outlineLevel="1" x14ac:dyDescent="0.25">
      <c r="A101" s="67" t="str">
        <f t="shared" si="2"/>
        <v>Prosperity</v>
      </c>
      <c r="B101" s="23" t="s">
        <v>104</v>
      </c>
      <c r="C101" s="6"/>
      <c r="D101" s="6"/>
      <c r="E101" s="23"/>
      <c r="F101" s="23"/>
      <c r="G101" s="23"/>
      <c r="H101" s="23"/>
      <c r="I101" s="6"/>
      <c r="J101" s="6"/>
      <c r="K101" s="24"/>
    </row>
    <row r="102" spans="1:11" ht="60" outlineLevel="1" x14ac:dyDescent="0.25">
      <c r="A102" s="67" t="str">
        <f t="shared" si="2"/>
        <v>Prosperity</v>
      </c>
      <c r="B102" s="23" t="s">
        <v>105</v>
      </c>
      <c r="C102" s="6"/>
      <c r="D102" s="6" t="s">
        <v>177</v>
      </c>
      <c r="E102" s="23"/>
      <c r="F102" s="23"/>
      <c r="G102" s="23"/>
      <c r="H102" s="23"/>
      <c r="I102" s="6"/>
      <c r="J102" s="6"/>
      <c r="K102" s="24"/>
    </row>
    <row r="103" spans="1:11" ht="30" outlineLevel="1" x14ac:dyDescent="0.25">
      <c r="A103" s="67" t="str">
        <f t="shared" si="2"/>
        <v>Prosperity</v>
      </c>
      <c r="B103" s="23" t="s">
        <v>106</v>
      </c>
      <c r="C103" s="6"/>
      <c r="D103" s="6" t="s">
        <v>177</v>
      </c>
      <c r="E103" s="23"/>
      <c r="F103" s="23"/>
      <c r="G103" s="23"/>
      <c r="H103" s="23"/>
      <c r="I103" s="6"/>
      <c r="J103" s="6"/>
      <c r="K103" s="24"/>
    </row>
    <row r="104" spans="1:11" ht="45" outlineLevel="1" x14ac:dyDescent="0.25">
      <c r="A104" s="67" t="str">
        <f t="shared" si="2"/>
        <v>Prosperity</v>
      </c>
      <c r="B104" s="23" t="s">
        <v>107</v>
      </c>
      <c r="C104" s="6" t="s">
        <v>177</v>
      </c>
      <c r="D104" s="6" t="s">
        <v>177</v>
      </c>
      <c r="E104" s="23"/>
      <c r="F104" s="23"/>
      <c r="G104" s="23"/>
      <c r="H104" s="23"/>
      <c r="I104" s="6"/>
      <c r="J104" s="6"/>
      <c r="K104" s="24"/>
    </row>
    <row r="105" spans="1:11" ht="60" outlineLevel="1" x14ac:dyDescent="0.25">
      <c r="A105" s="67" t="str">
        <f t="shared" si="2"/>
        <v>Prosperity</v>
      </c>
      <c r="B105" s="23" t="s">
        <v>108</v>
      </c>
      <c r="C105" s="6" t="s">
        <v>177</v>
      </c>
      <c r="D105" s="6" t="s">
        <v>177</v>
      </c>
      <c r="E105" s="23"/>
      <c r="F105" s="23"/>
      <c r="G105" s="23"/>
      <c r="H105" s="23"/>
      <c r="I105" s="6"/>
      <c r="J105" s="6"/>
      <c r="K105" s="24"/>
    </row>
    <row r="106" spans="1:11" ht="45" outlineLevel="1" x14ac:dyDescent="0.25">
      <c r="A106" s="67" t="str">
        <f t="shared" si="2"/>
        <v>Prosperity</v>
      </c>
      <c r="B106" s="23" t="s">
        <v>109</v>
      </c>
      <c r="C106" s="6"/>
      <c r="D106" s="6" t="s">
        <v>177</v>
      </c>
      <c r="E106" s="23"/>
      <c r="F106" s="23"/>
      <c r="G106" s="23"/>
      <c r="H106" s="23"/>
      <c r="I106" s="6"/>
      <c r="J106" s="6"/>
      <c r="K106" s="24"/>
    </row>
    <row r="107" spans="1:11" x14ac:dyDescent="0.25">
      <c r="A107" s="67" t="str">
        <f t="shared" si="2"/>
        <v>Prosperity</v>
      </c>
      <c r="B107" s="255" t="s">
        <v>110</v>
      </c>
      <c r="C107" s="255"/>
      <c r="D107" s="255"/>
      <c r="E107" s="255"/>
      <c r="F107" s="255"/>
      <c r="G107" s="255"/>
      <c r="H107" s="255"/>
      <c r="I107" s="255"/>
      <c r="J107" s="255"/>
      <c r="K107" s="256"/>
    </row>
    <row r="108" spans="1:11" ht="30" outlineLevel="1" x14ac:dyDescent="0.25">
      <c r="A108" s="67" t="str">
        <f t="shared" si="2"/>
        <v>Prosperity</v>
      </c>
      <c r="B108" s="23" t="s">
        <v>111</v>
      </c>
      <c r="C108" s="6"/>
      <c r="D108" s="6" t="s">
        <v>177</v>
      </c>
      <c r="E108" s="23"/>
      <c r="F108" s="23"/>
      <c r="G108" s="23"/>
      <c r="H108" s="23"/>
      <c r="I108" s="6"/>
      <c r="J108" s="6"/>
      <c r="K108" s="24"/>
    </row>
    <row r="109" spans="1:11" ht="75" outlineLevel="1" x14ac:dyDescent="0.25">
      <c r="A109" s="67" t="str">
        <f t="shared" si="2"/>
        <v>Prosperity</v>
      </c>
      <c r="B109" s="23" t="s">
        <v>112</v>
      </c>
      <c r="C109" s="6"/>
      <c r="D109" s="6"/>
      <c r="E109" s="23"/>
      <c r="F109" s="23"/>
      <c r="G109" s="23"/>
      <c r="H109" s="23"/>
      <c r="I109" s="6"/>
      <c r="J109" s="6"/>
      <c r="K109" s="24"/>
    </row>
    <row r="110" spans="1:11" ht="45" outlineLevel="1" x14ac:dyDescent="0.25">
      <c r="A110" s="67" t="str">
        <f t="shared" si="2"/>
        <v>Prosperity</v>
      </c>
      <c r="B110" s="23" t="s">
        <v>113</v>
      </c>
      <c r="C110" s="6"/>
      <c r="D110" s="6" t="s">
        <v>177</v>
      </c>
      <c r="E110" s="23"/>
      <c r="F110" s="23"/>
      <c r="G110" s="23"/>
      <c r="H110" s="23"/>
      <c r="I110" s="6"/>
      <c r="J110" s="6"/>
      <c r="K110" s="24"/>
    </row>
    <row r="111" spans="1:11" ht="30" outlineLevel="1" x14ac:dyDescent="0.25">
      <c r="A111" s="67" t="str">
        <f t="shared" si="2"/>
        <v>Prosperity</v>
      </c>
      <c r="B111" s="23" t="s">
        <v>114</v>
      </c>
      <c r="C111" s="6"/>
      <c r="D111" s="6" t="s">
        <v>177</v>
      </c>
      <c r="E111" s="23"/>
      <c r="F111" s="23"/>
      <c r="G111" s="23"/>
      <c r="H111" s="23"/>
      <c r="I111" s="6"/>
      <c r="J111" s="6"/>
      <c r="K111" s="24"/>
    </row>
    <row r="112" spans="1:11" ht="75" outlineLevel="1" x14ac:dyDescent="0.25">
      <c r="A112" s="67" t="str">
        <f t="shared" si="2"/>
        <v>Prosperity</v>
      </c>
      <c r="B112" s="23" t="s">
        <v>115</v>
      </c>
      <c r="C112" s="6"/>
      <c r="D112" s="6" t="s">
        <v>177</v>
      </c>
      <c r="E112" s="23"/>
      <c r="F112" s="23"/>
      <c r="G112" s="23"/>
      <c r="H112" s="23"/>
      <c r="I112" s="6"/>
      <c r="J112" s="6"/>
      <c r="K112" s="24"/>
    </row>
    <row r="113" spans="1:11" ht="45" outlineLevel="1" x14ac:dyDescent="0.25">
      <c r="A113" s="67" t="str">
        <f t="shared" si="2"/>
        <v>Prosperity</v>
      </c>
      <c r="B113" s="23" t="s">
        <v>116</v>
      </c>
      <c r="C113" s="6"/>
      <c r="D113" s="6" t="s">
        <v>177</v>
      </c>
      <c r="E113" s="23"/>
      <c r="F113" s="23"/>
      <c r="G113" s="23"/>
      <c r="H113" s="23"/>
      <c r="I113" s="6"/>
      <c r="J113" s="6"/>
      <c r="K113" s="24"/>
    </row>
    <row r="114" spans="1:11" ht="45" outlineLevel="1" x14ac:dyDescent="0.25">
      <c r="A114" s="67" t="str">
        <f t="shared" si="2"/>
        <v>Prosperity</v>
      </c>
      <c r="B114" s="23" t="s">
        <v>117</v>
      </c>
      <c r="C114" s="6"/>
      <c r="D114" s="6"/>
      <c r="E114" s="23"/>
      <c r="F114" s="23"/>
      <c r="G114" s="23"/>
      <c r="H114" s="23"/>
      <c r="I114" s="6"/>
      <c r="J114" s="6"/>
      <c r="K114" s="24"/>
    </row>
    <row r="115" spans="1:11" x14ac:dyDescent="0.25">
      <c r="A115" s="68" t="str">
        <f>$F$176</f>
        <v>Peace</v>
      </c>
      <c r="B115" s="257" t="s">
        <v>118</v>
      </c>
      <c r="C115" s="257"/>
      <c r="D115" s="257"/>
      <c r="E115" s="257"/>
      <c r="F115" s="257"/>
      <c r="G115" s="257"/>
      <c r="H115" s="257"/>
      <c r="I115" s="257"/>
      <c r="J115" s="257"/>
      <c r="K115" s="258"/>
    </row>
    <row r="116" spans="1:11" ht="30" outlineLevel="1" x14ac:dyDescent="0.25">
      <c r="A116" s="68" t="str">
        <f t="shared" ref="A116:A125" si="3">$F$176</f>
        <v>Peace</v>
      </c>
      <c r="B116" s="23" t="s">
        <v>119</v>
      </c>
      <c r="C116" s="6"/>
      <c r="D116" s="6" t="s">
        <v>177</v>
      </c>
      <c r="E116" s="23"/>
      <c r="F116" s="23"/>
      <c r="G116" s="23"/>
      <c r="H116" s="23"/>
      <c r="I116" s="6"/>
      <c r="J116" s="6"/>
      <c r="K116" s="24"/>
    </row>
    <row r="117" spans="1:11" ht="30" outlineLevel="1" x14ac:dyDescent="0.25">
      <c r="A117" s="68" t="str">
        <f t="shared" si="3"/>
        <v>Peace</v>
      </c>
      <c r="B117" s="23" t="s">
        <v>120</v>
      </c>
      <c r="C117" s="6"/>
      <c r="D117" s="6" t="s">
        <v>177</v>
      </c>
      <c r="E117" s="23"/>
      <c r="F117" s="23"/>
      <c r="G117" s="23"/>
      <c r="H117" s="23"/>
      <c r="I117" s="6"/>
      <c r="J117" s="6"/>
      <c r="K117" s="24"/>
    </row>
    <row r="118" spans="1:11" ht="30" outlineLevel="1" x14ac:dyDescent="0.25">
      <c r="A118" s="68" t="str">
        <f t="shared" si="3"/>
        <v>Peace</v>
      </c>
      <c r="B118" s="23" t="s">
        <v>121</v>
      </c>
      <c r="C118" s="6"/>
      <c r="D118" s="6"/>
      <c r="E118" s="23"/>
      <c r="F118" s="23"/>
      <c r="G118" s="23"/>
      <c r="H118" s="23"/>
      <c r="I118" s="6"/>
      <c r="J118" s="6"/>
      <c r="K118" s="24"/>
    </row>
    <row r="119" spans="1:11" ht="45" outlineLevel="1" x14ac:dyDescent="0.25">
      <c r="A119" s="68" t="str">
        <f t="shared" si="3"/>
        <v>Peace</v>
      </c>
      <c r="B119" s="23" t="s">
        <v>122</v>
      </c>
      <c r="C119" s="6"/>
      <c r="D119" s="6" t="s">
        <v>177</v>
      </c>
      <c r="E119" s="23"/>
      <c r="F119" s="23"/>
      <c r="G119" s="23"/>
      <c r="H119" s="23"/>
      <c r="I119" s="6"/>
      <c r="J119" s="6"/>
      <c r="K119" s="24"/>
    </row>
    <row r="120" spans="1:11" outlineLevel="1" x14ac:dyDescent="0.25">
      <c r="A120" s="68" t="str">
        <f t="shared" si="3"/>
        <v>Peace</v>
      </c>
      <c r="B120" s="23" t="s">
        <v>123</v>
      </c>
      <c r="C120" s="6"/>
      <c r="D120" s="6" t="s">
        <v>177</v>
      </c>
      <c r="E120" s="23"/>
      <c r="F120" s="23"/>
      <c r="G120" s="23"/>
      <c r="H120" s="23"/>
      <c r="I120" s="6"/>
      <c r="J120" s="6"/>
      <c r="K120" s="24"/>
    </row>
    <row r="121" spans="1:11" ht="30" outlineLevel="1" x14ac:dyDescent="0.25">
      <c r="A121" s="68" t="str">
        <f t="shared" si="3"/>
        <v>Peace</v>
      </c>
      <c r="B121" s="23" t="s">
        <v>124</v>
      </c>
      <c r="C121" s="6"/>
      <c r="D121" s="6" t="s">
        <v>177</v>
      </c>
      <c r="E121" s="23"/>
      <c r="F121" s="23"/>
      <c r="G121" s="23"/>
      <c r="H121" s="23"/>
      <c r="I121" s="6"/>
      <c r="J121" s="6"/>
      <c r="K121" s="24"/>
    </row>
    <row r="122" spans="1:11" ht="30" outlineLevel="1" x14ac:dyDescent="0.25">
      <c r="A122" s="68" t="str">
        <f t="shared" si="3"/>
        <v>Peace</v>
      </c>
      <c r="B122" s="23" t="s">
        <v>125</v>
      </c>
      <c r="C122" s="6"/>
      <c r="D122" s="6" t="s">
        <v>177</v>
      </c>
      <c r="E122" s="23"/>
      <c r="F122" s="23"/>
      <c r="G122" s="23"/>
      <c r="H122" s="23"/>
      <c r="I122" s="6"/>
      <c r="J122" s="6"/>
      <c r="K122" s="24"/>
    </row>
    <row r="123" spans="1:11" ht="30" outlineLevel="1" x14ac:dyDescent="0.25">
      <c r="A123" s="68" t="str">
        <f t="shared" si="3"/>
        <v>Peace</v>
      </c>
      <c r="B123" s="23" t="s">
        <v>126</v>
      </c>
      <c r="C123" s="6" t="s">
        <v>177</v>
      </c>
      <c r="D123" s="6" t="s">
        <v>177</v>
      </c>
      <c r="E123" s="23"/>
      <c r="F123" s="23"/>
      <c r="G123" s="23"/>
      <c r="H123" s="23"/>
      <c r="I123" s="6"/>
      <c r="J123" s="6"/>
      <c r="K123" s="24"/>
    </row>
    <row r="124" spans="1:11" ht="30" outlineLevel="1" x14ac:dyDescent="0.25">
      <c r="A124" s="68" t="str">
        <f t="shared" si="3"/>
        <v>Peace</v>
      </c>
      <c r="B124" s="23" t="s">
        <v>127</v>
      </c>
      <c r="C124" s="6"/>
      <c r="D124" s="6" t="s">
        <v>177</v>
      </c>
      <c r="E124" s="23"/>
      <c r="F124" s="23"/>
      <c r="G124" s="23"/>
      <c r="H124" s="23"/>
      <c r="I124" s="6"/>
      <c r="J124" s="6"/>
      <c r="K124" s="24"/>
    </row>
    <row r="125" spans="1:11" ht="45" outlineLevel="1" x14ac:dyDescent="0.25">
      <c r="A125" s="68" t="str">
        <f t="shared" si="3"/>
        <v>Peace</v>
      </c>
      <c r="B125" s="23" t="s">
        <v>128</v>
      </c>
      <c r="C125" s="6"/>
      <c r="D125" s="6" t="s">
        <v>177</v>
      </c>
      <c r="E125" s="23"/>
      <c r="F125" s="23"/>
      <c r="G125" s="23"/>
      <c r="H125" s="23"/>
      <c r="I125" s="6"/>
      <c r="J125" s="6"/>
      <c r="K125" s="24"/>
    </row>
    <row r="126" spans="1:11" x14ac:dyDescent="0.25">
      <c r="A126" s="69" t="str">
        <f>$F$177</f>
        <v>Partnerships</v>
      </c>
      <c r="B126" s="235" t="s">
        <v>129</v>
      </c>
      <c r="C126" s="235"/>
      <c r="D126" s="235"/>
      <c r="E126" s="235"/>
      <c r="F126" s="235"/>
      <c r="G126" s="235"/>
      <c r="H126" s="235"/>
      <c r="I126" s="235"/>
      <c r="J126" s="235"/>
      <c r="K126" s="236"/>
    </row>
    <row r="127" spans="1:11" ht="45" outlineLevel="1" x14ac:dyDescent="0.25">
      <c r="A127" s="69" t="str">
        <f t="shared" ref="A127:A145" si="4">$F$177</f>
        <v>Partnerships</v>
      </c>
      <c r="B127" s="23" t="s">
        <v>130</v>
      </c>
      <c r="C127" s="6"/>
      <c r="D127" s="6" t="s">
        <v>177</v>
      </c>
      <c r="E127" s="23"/>
      <c r="F127" s="23"/>
      <c r="G127" s="23"/>
      <c r="H127" s="23"/>
      <c r="I127" s="6"/>
      <c r="J127" s="6"/>
      <c r="K127" s="24"/>
    </row>
    <row r="128" spans="1:11" ht="105" outlineLevel="1" x14ac:dyDescent="0.25">
      <c r="A128" s="69" t="str">
        <f t="shared" si="4"/>
        <v>Partnerships</v>
      </c>
      <c r="B128" s="23" t="s">
        <v>131</v>
      </c>
      <c r="C128" s="6" t="s">
        <v>177</v>
      </c>
      <c r="D128" s="6" t="s">
        <v>177</v>
      </c>
      <c r="E128" s="23"/>
      <c r="F128" s="23"/>
      <c r="G128" s="23"/>
      <c r="H128" s="23"/>
      <c r="I128" s="6"/>
      <c r="J128" s="6"/>
      <c r="K128" s="24"/>
    </row>
    <row r="129" spans="1:11" ht="30" outlineLevel="1" x14ac:dyDescent="0.25">
      <c r="A129" s="69" t="str">
        <f t="shared" si="4"/>
        <v>Partnerships</v>
      </c>
      <c r="B129" s="23" t="s">
        <v>132</v>
      </c>
      <c r="C129" s="6"/>
      <c r="D129" s="6" t="s">
        <v>177</v>
      </c>
      <c r="E129" s="23"/>
      <c r="F129" s="23"/>
      <c r="G129" s="23"/>
      <c r="H129" s="23"/>
      <c r="I129" s="6"/>
      <c r="J129" s="6"/>
      <c r="K129" s="24"/>
    </row>
    <row r="130" spans="1:11" ht="75" outlineLevel="1" x14ac:dyDescent="0.25">
      <c r="A130" s="69" t="str">
        <f t="shared" si="4"/>
        <v>Partnerships</v>
      </c>
      <c r="B130" s="23" t="s">
        <v>133</v>
      </c>
      <c r="C130" s="6" t="s">
        <v>177</v>
      </c>
      <c r="D130" s="6" t="s">
        <v>177</v>
      </c>
      <c r="E130" s="23"/>
      <c r="F130" s="23"/>
      <c r="G130" s="23"/>
      <c r="H130" s="23"/>
      <c r="I130" s="6"/>
      <c r="J130" s="6"/>
      <c r="K130" s="24"/>
    </row>
    <row r="131" spans="1:11" ht="30" outlineLevel="1" x14ac:dyDescent="0.25">
      <c r="A131" s="69" t="str">
        <f t="shared" si="4"/>
        <v>Partnerships</v>
      </c>
      <c r="B131" s="23" t="s">
        <v>134</v>
      </c>
      <c r="C131" s="6"/>
      <c r="D131" s="6" t="s">
        <v>177</v>
      </c>
      <c r="E131" s="23"/>
      <c r="F131" s="23"/>
      <c r="G131" s="23"/>
      <c r="H131" s="23"/>
      <c r="I131" s="6"/>
      <c r="J131" s="6"/>
      <c r="K131" s="24"/>
    </row>
    <row r="132" spans="1:11" ht="105" outlineLevel="1" x14ac:dyDescent="0.25">
      <c r="A132" s="69" t="str">
        <f t="shared" si="4"/>
        <v>Partnerships</v>
      </c>
      <c r="B132" s="23" t="s">
        <v>135</v>
      </c>
      <c r="C132" s="6"/>
      <c r="D132" s="6" t="s">
        <v>177</v>
      </c>
      <c r="E132" s="23"/>
      <c r="F132" s="23"/>
      <c r="G132" s="23"/>
      <c r="H132" s="23"/>
      <c r="I132" s="6"/>
      <c r="J132" s="6"/>
      <c r="K132" s="24"/>
    </row>
    <row r="133" spans="1:11" ht="75" outlineLevel="1" x14ac:dyDescent="0.25">
      <c r="A133" s="69" t="str">
        <f t="shared" si="4"/>
        <v>Partnerships</v>
      </c>
      <c r="B133" s="23" t="s">
        <v>136</v>
      </c>
      <c r="C133" s="6"/>
      <c r="D133" s="6" t="s">
        <v>177</v>
      </c>
      <c r="E133" s="23"/>
      <c r="F133" s="23"/>
      <c r="G133" s="23"/>
      <c r="H133" s="23"/>
      <c r="I133" s="6"/>
      <c r="J133" s="6"/>
      <c r="K133" s="24"/>
    </row>
    <row r="134" spans="1:11" ht="75" outlineLevel="1" x14ac:dyDescent="0.25">
      <c r="A134" s="69" t="str">
        <f t="shared" si="4"/>
        <v>Partnerships</v>
      </c>
      <c r="B134" s="23" t="s">
        <v>137</v>
      </c>
      <c r="C134" s="6"/>
      <c r="D134" s="6" t="s">
        <v>177</v>
      </c>
      <c r="E134" s="23"/>
      <c r="F134" s="23"/>
      <c r="G134" s="23"/>
      <c r="H134" s="23"/>
      <c r="I134" s="6"/>
      <c r="J134" s="6"/>
      <c r="K134" s="24"/>
    </row>
    <row r="135" spans="1:11" ht="75" outlineLevel="1" x14ac:dyDescent="0.25">
      <c r="A135" s="69" t="str">
        <f t="shared" si="4"/>
        <v>Partnerships</v>
      </c>
      <c r="B135" s="23" t="s">
        <v>138</v>
      </c>
      <c r="C135" s="6"/>
      <c r="D135" s="6" t="s">
        <v>177</v>
      </c>
      <c r="E135" s="23"/>
      <c r="F135" s="23"/>
      <c r="G135" s="23"/>
      <c r="H135" s="23"/>
      <c r="I135" s="6"/>
      <c r="J135" s="6"/>
      <c r="K135" s="24"/>
    </row>
    <row r="136" spans="1:11" ht="60" outlineLevel="1" x14ac:dyDescent="0.25">
      <c r="A136" s="69" t="str">
        <f t="shared" si="4"/>
        <v>Partnerships</v>
      </c>
      <c r="B136" s="23" t="s">
        <v>139</v>
      </c>
      <c r="C136" s="6"/>
      <c r="D136" s="6" t="s">
        <v>177</v>
      </c>
      <c r="E136" s="23"/>
      <c r="F136" s="23"/>
      <c r="G136" s="23"/>
      <c r="H136" s="23"/>
      <c r="I136" s="6"/>
      <c r="J136" s="6"/>
      <c r="K136" s="24"/>
    </row>
    <row r="137" spans="1:11" ht="45" outlineLevel="1" x14ac:dyDescent="0.25">
      <c r="A137" s="69" t="str">
        <f t="shared" si="4"/>
        <v>Partnerships</v>
      </c>
      <c r="B137" s="23" t="s">
        <v>140</v>
      </c>
      <c r="C137" s="6"/>
      <c r="D137" s="6" t="s">
        <v>177</v>
      </c>
      <c r="E137" s="23"/>
      <c r="F137" s="23"/>
      <c r="G137" s="23"/>
      <c r="H137" s="23"/>
      <c r="I137" s="6"/>
      <c r="J137" s="6"/>
      <c r="K137" s="24"/>
    </row>
    <row r="138" spans="1:11" ht="105" outlineLevel="1" x14ac:dyDescent="0.25">
      <c r="A138" s="69" t="str">
        <f t="shared" si="4"/>
        <v>Partnerships</v>
      </c>
      <c r="B138" s="23" t="s">
        <v>141</v>
      </c>
      <c r="C138" s="6" t="s">
        <v>177</v>
      </c>
      <c r="D138" s="6" t="s">
        <v>177</v>
      </c>
      <c r="E138" s="23"/>
      <c r="F138" s="23"/>
      <c r="G138" s="23"/>
      <c r="H138" s="23"/>
      <c r="I138" s="6"/>
      <c r="J138" s="6"/>
      <c r="K138" s="24"/>
    </row>
    <row r="139" spans="1:11" ht="45" outlineLevel="1" x14ac:dyDescent="0.25">
      <c r="A139" s="69" t="str">
        <f t="shared" si="4"/>
        <v>Partnerships</v>
      </c>
      <c r="B139" s="23" t="s">
        <v>142</v>
      </c>
      <c r="C139" s="6"/>
      <c r="D139" s="6" t="s">
        <v>177</v>
      </c>
      <c r="E139" s="23"/>
      <c r="F139" s="23"/>
      <c r="G139" s="23"/>
      <c r="H139" s="23"/>
      <c r="I139" s="6"/>
      <c r="J139" s="6"/>
      <c r="K139" s="24"/>
    </row>
    <row r="140" spans="1:11" ht="30" outlineLevel="1" x14ac:dyDescent="0.25">
      <c r="A140" s="69" t="str">
        <f t="shared" si="4"/>
        <v>Partnerships</v>
      </c>
      <c r="B140" s="23" t="s">
        <v>143</v>
      </c>
      <c r="C140" s="6"/>
      <c r="D140" s="6" t="s">
        <v>177</v>
      </c>
      <c r="E140" s="23"/>
      <c r="F140" s="23"/>
      <c r="G140" s="23"/>
      <c r="H140" s="23"/>
      <c r="I140" s="6"/>
      <c r="J140" s="6"/>
      <c r="K140" s="24"/>
    </row>
    <row r="141" spans="1:11" ht="45" outlineLevel="1" x14ac:dyDescent="0.25">
      <c r="A141" s="69" t="str">
        <f t="shared" si="4"/>
        <v>Partnerships</v>
      </c>
      <c r="B141" s="23" t="s">
        <v>144</v>
      </c>
      <c r="C141" s="6" t="s">
        <v>177</v>
      </c>
      <c r="D141" s="6" t="s">
        <v>177</v>
      </c>
      <c r="E141" s="23"/>
      <c r="F141" s="23"/>
      <c r="G141" s="23"/>
      <c r="H141" s="23"/>
      <c r="I141" s="6"/>
      <c r="J141" s="6"/>
      <c r="K141" s="24"/>
    </row>
    <row r="142" spans="1:11" ht="90" outlineLevel="1" x14ac:dyDescent="0.25">
      <c r="A142" s="69" t="str">
        <f t="shared" si="4"/>
        <v>Partnerships</v>
      </c>
      <c r="B142" s="23" t="s">
        <v>145</v>
      </c>
      <c r="C142" s="6"/>
      <c r="D142" s="6" t="s">
        <v>177</v>
      </c>
      <c r="E142" s="23"/>
      <c r="F142" s="23"/>
      <c r="G142" s="23"/>
      <c r="H142" s="23"/>
      <c r="I142" s="6"/>
      <c r="J142" s="6"/>
      <c r="K142" s="24"/>
    </row>
    <row r="143" spans="1:11" ht="60" outlineLevel="1" x14ac:dyDescent="0.25">
      <c r="A143" s="69" t="str">
        <f t="shared" si="4"/>
        <v>Partnerships</v>
      </c>
      <c r="B143" s="23" t="s">
        <v>146</v>
      </c>
      <c r="C143" s="6"/>
      <c r="D143" s="6" t="s">
        <v>177</v>
      </c>
      <c r="E143" s="23"/>
      <c r="F143" s="23"/>
      <c r="G143" s="23"/>
      <c r="H143" s="23"/>
      <c r="I143" s="6"/>
      <c r="J143" s="6"/>
      <c r="K143" s="24"/>
    </row>
    <row r="144" spans="1:11" ht="105" outlineLevel="1" x14ac:dyDescent="0.25">
      <c r="A144" s="69" t="str">
        <f t="shared" si="4"/>
        <v>Partnerships</v>
      </c>
      <c r="B144" s="23" t="s">
        <v>147</v>
      </c>
      <c r="C144" s="6"/>
      <c r="D144" s="6"/>
      <c r="E144" s="23"/>
      <c r="F144" s="23"/>
      <c r="G144" s="23"/>
      <c r="H144" s="23"/>
      <c r="I144" s="6"/>
      <c r="J144" s="6"/>
      <c r="K144" s="24"/>
    </row>
    <row r="145" spans="1:11" ht="75.75" outlineLevel="1" thickBot="1" x14ac:dyDescent="0.3">
      <c r="A145" s="70" t="str">
        <f t="shared" si="4"/>
        <v>Partnerships</v>
      </c>
      <c r="B145" s="25" t="s">
        <v>148</v>
      </c>
      <c r="C145" s="9"/>
      <c r="D145" s="9" t="s">
        <v>177</v>
      </c>
      <c r="E145" s="25"/>
      <c r="F145" s="25"/>
      <c r="G145" s="25"/>
      <c r="H145" s="25"/>
      <c r="I145" s="9"/>
      <c r="J145" s="9"/>
      <c r="K145" s="26"/>
    </row>
    <row r="146" spans="1:11" x14ac:dyDescent="0.25">
      <c r="A146" s="5"/>
      <c r="B146" s="5"/>
      <c r="C146" s="5"/>
      <c r="D146" s="49"/>
      <c r="E146" s="5"/>
      <c r="F146" s="5"/>
      <c r="G146" s="5"/>
      <c r="H146" s="5"/>
      <c r="I146" s="49"/>
      <c r="J146" s="49"/>
      <c r="K146" s="5"/>
    </row>
    <row r="147" spans="1:11" x14ac:dyDescent="0.25">
      <c r="A147" s="5"/>
      <c r="B147" s="5"/>
      <c r="C147" s="5"/>
      <c r="D147" s="49"/>
      <c r="E147" s="5"/>
      <c r="F147" s="5"/>
      <c r="G147" s="5"/>
      <c r="H147" s="5"/>
      <c r="I147" s="49"/>
      <c r="J147" s="49"/>
      <c r="K147" s="5"/>
    </row>
    <row r="148" spans="1:11" x14ac:dyDescent="0.25">
      <c r="A148" s="5"/>
      <c r="B148" s="5"/>
      <c r="C148" s="5"/>
      <c r="D148" s="49"/>
      <c r="E148" s="5"/>
      <c r="F148" s="5"/>
      <c r="G148" s="5"/>
      <c r="H148" s="5"/>
      <c r="I148" s="49"/>
      <c r="J148" s="49"/>
      <c r="K148" s="5"/>
    </row>
    <row r="149" spans="1:11" ht="15.75" thickBot="1" x14ac:dyDescent="0.3">
      <c r="A149" s="5"/>
      <c r="B149" s="50" t="s">
        <v>181</v>
      </c>
      <c r="C149" s="5"/>
      <c r="D149" s="49"/>
      <c r="E149" s="5"/>
      <c r="F149" s="5"/>
      <c r="G149" s="5"/>
      <c r="H149" s="5"/>
      <c r="I149" s="49"/>
      <c r="J149" s="49"/>
      <c r="K149" s="5"/>
    </row>
    <row r="150" spans="1:11" ht="15.75" thickBot="1" x14ac:dyDescent="0.3">
      <c r="A150" s="5"/>
      <c r="B150" s="51" t="s">
        <v>182</v>
      </c>
      <c r="C150" s="5"/>
      <c r="D150" s="49"/>
      <c r="E150" s="5"/>
      <c r="F150" s="5"/>
      <c r="G150" s="5"/>
      <c r="H150" s="5"/>
      <c r="I150" s="49"/>
      <c r="J150" s="49"/>
      <c r="K150" s="5"/>
    </row>
    <row r="151" spans="1:11" x14ac:dyDescent="0.25">
      <c r="A151" s="5"/>
      <c r="B151" s="5"/>
      <c r="C151" s="5"/>
      <c r="D151" s="49"/>
      <c r="E151" s="5"/>
      <c r="F151" s="5"/>
      <c r="G151" s="5"/>
      <c r="H151" s="5"/>
      <c r="I151" s="49"/>
      <c r="J151" s="49"/>
      <c r="K151" s="5"/>
    </row>
    <row r="152" spans="1:11" x14ac:dyDescent="0.25">
      <c r="A152" s="5"/>
      <c r="B152" s="5"/>
      <c r="C152" s="5"/>
      <c r="D152" s="49"/>
      <c r="E152" s="5"/>
      <c r="F152" s="5"/>
      <c r="G152" s="5"/>
      <c r="H152" s="5"/>
      <c r="I152" s="49"/>
      <c r="J152" s="49"/>
      <c r="K152" s="5"/>
    </row>
    <row r="153" spans="1:11" ht="15.75" thickBot="1" x14ac:dyDescent="0.3">
      <c r="A153" s="5"/>
      <c r="B153" s="5"/>
      <c r="C153" s="5"/>
      <c r="D153" s="49"/>
      <c r="E153" s="5"/>
      <c r="F153" s="5"/>
      <c r="G153" s="5"/>
      <c r="H153" s="5"/>
      <c r="I153" s="49"/>
      <c r="J153" s="49"/>
      <c r="K153" s="5"/>
    </row>
    <row r="154" spans="1:11" ht="15.75" thickBot="1" x14ac:dyDescent="0.3">
      <c r="A154" s="232" t="s">
        <v>176</v>
      </c>
      <c r="B154" s="233"/>
      <c r="C154" s="233"/>
      <c r="D154" s="233"/>
      <c r="E154" s="233"/>
      <c r="F154" s="233"/>
      <c r="G154" s="233"/>
      <c r="H154" s="234"/>
      <c r="I154" s="63"/>
      <c r="J154" s="63"/>
      <c r="K154" s="8"/>
    </row>
    <row r="155" spans="1:11" x14ac:dyDescent="0.25">
      <c r="A155" s="10" t="s">
        <v>153</v>
      </c>
      <c r="B155" s="14" t="s">
        <v>155</v>
      </c>
      <c r="C155" s="18" t="s">
        <v>154</v>
      </c>
      <c r="D155" s="29"/>
      <c r="E155" s="29" t="s">
        <v>179</v>
      </c>
      <c r="F155" s="29" t="s">
        <v>173</v>
      </c>
      <c r="G155" s="29" t="s">
        <v>174</v>
      </c>
      <c r="H155" s="30" t="s">
        <v>175</v>
      </c>
      <c r="I155" s="63"/>
      <c r="J155" s="63"/>
      <c r="K155" s="5"/>
    </row>
    <row r="156" spans="1:11" x14ac:dyDescent="0.25">
      <c r="A156" s="12">
        <v>1</v>
      </c>
      <c r="B156" s="16" t="s">
        <v>156</v>
      </c>
      <c r="C156" s="3">
        <f>COUNTA(B$4:B$8)-COUNTA(C$4:C$8)</f>
        <v>4</v>
      </c>
      <c r="D156" s="38"/>
      <c r="E156" s="38">
        <f>COUNTA(I$4:I$8)</f>
        <v>0</v>
      </c>
      <c r="F156" s="38">
        <f>COUNTA(G$4:G$8)</f>
        <v>0</v>
      </c>
      <c r="G156" s="39">
        <f t="shared" ref="G156:G172" si="5">$E156/$C156</f>
        <v>0</v>
      </c>
      <c r="H156" s="52" t="str">
        <f>IFERROR($F156/$E156,'developer sheet'!$D$9)</f>
        <v>N/A</v>
      </c>
      <c r="I156" s="39"/>
      <c r="J156" s="39"/>
      <c r="K156" s="5"/>
    </row>
    <row r="157" spans="1:11" x14ac:dyDescent="0.25">
      <c r="A157" s="11">
        <v>2</v>
      </c>
      <c r="B157" s="15" t="s">
        <v>157</v>
      </c>
      <c r="C157" s="2">
        <f>COUNTA(B$10:B$14)-COUNTA(C$10:C$14)</f>
        <v>5</v>
      </c>
      <c r="D157" s="33"/>
      <c r="E157" s="33">
        <f>COUNTA(I$10:I$14)</f>
        <v>0</v>
      </c>
      <c r="F157" s="33">
        <f>COUNTA(G$10:G$14)</f>
        <v>0</v>
      </c>
      <c r="G157" s="34">
        <f t="shared" si="5"/>
        <v>0</v>
      </c>
      <c r="H157" s="53" t="str">
        <f>IFERROR($F157/$E157,'developer sheet'!$D$9)</f>
        <v>N/A</v>
      </c>
      <c r="I157" s="39"/>
      <c r="J157" s="39"/>
      <c r="K157" s="5"/>
    </row>
    <row r="158" spans="1:11" x14ac:dyDescent="0.25">
      <c r="A158" s="12">
        <v>3</v>
      </c>
      <c r="B158" s="16" t="s">
        <v>158</v>
      </c>
      <c r="C158" s="3">
        <f>COUNTA(B$16:B$24)-COUNTA(C$16:C$24)</f>
        <v>9</v>
      </c>
      <c r="D158" s="38"/>
      <c r="E158" s="38">
        <f>COUNTA(I$16:I$24)</f>
        <v>0</v>
      </c>
      <c r="F158" s="38">
        <f>COUNTA(G$16:G$24)</f>
        <v>0</v>
      </c>
      <c r="G158" s="39">
        <f t="shared" si="5"/>
        <v>0</v>
      </c>
      <c r="H158" s="52" t="str">
        <f>IFERROR($F158/$E158,'developer sheet'!$D$9)</f>
        <v>N/A</v>
      </c>
      <c r="I158" s="39"/>
      <c r="J158" s="39"/>
      <c r="K158" s="5"/>
    </row>
    <row r="159" spans="1:11" x14ac:dyDescent="0.25">
      <c r="A159" s="11">
        <v>4</v>
      </c>
      <c r="B159" s="15" t="s">
        <v>159</v>
      </c>
      <c r="C159" s="2">
        <f>COUNTA(B$26:B$32)-COUNTA(C$26:C$32)</f>
        <v>7</v>
      </c>
      <c r="D159" s="33"/>
      <c r="E159" s="33">
        <f>COUNTA(I$26:I$32)</f>
        <v>0</v>
      </c>
      <c r="F159" s="33">
        <f>COUNTA(G$26:G$32)</f>
        <v>0</v>
      </c>
      <c r="G159" s="34">
        <f t="shared" si="5"/>
        <v>0</v>
      </c>
      <c r="H159" s="53" t="str">
        <f>IFERROR($F159/$E159,'developer sheet'!$D$9)</f>
        <v>N/A</v>
      </c>
      <c r="I159" s="39"/>
      <c r="J159" s="39"/>
      <c r="K159" s="5"/>
    </row>
    <row r="160" spans="1:11" x14ac:dyDescent="0.25">
      <c r="A160" s="12">
        <v>5</v>
      </c>
      <c r="B160" s="16" t="s">
        <v>160</v>
      </c>
      <c r="C160" s="3">
        <f>COUNTA(B$34:B$39)-COUNTA(C$34:C$39)</f>
        <v>5</v>
      </c>
      <c r="D160" s="38"/>
      <c r="E160" s="38">
        <f>COUNTA(I$34:I$39)</f>
        <v>0</v>
      </c>
      <c r="F160" s="38">
        <f>COUNTA(G$34:G$39)</f>
        <v>0</v>
      </c>
      <c r="G160" s="39">
        <f t="shared" si="5"/>
        <v>0</v>
      </c>
      <c r="H160" s="52" t="str">
        <f>IFERROR($F160/$E160,'developer sheet'!$D$9)</f>
        <v>N/A</v>
      </c>
      <c r="I160" s="39"/>
      <c r="J160" s="39"/>
      <c r="K160" s="5"/>
    </row>
    <row r="161" spans="1:11" x14ac:dyDescent="0.25">
      <c r="A161" s="11">
        <v>6</v>
      </c>
      <c r="B161" s="15" t="s">
        <v>161</v>
      </c>
      <c r="C161" s="2">
        <f>COUNTA(B$41:B$46)-COUNTA(C$41:C$46)</f>
        <v>6</v>
      </c>
      <c r="D161" s="33"/>
      <c r="E161" s="33">
        <f>COUNTA(I$41:I$46)</f>
        <v>0</v>
      </c>
      <c r="F161" s="33">
        <f>COUNTA(G$41:G$46)</f>
        <v>0</v>
      </c>
      <c r="G161" s="34">
        <f t="shared" si="5"/>
        <v>0</v>
      </c>
      <c r="H161" s="53" t="str">
        <f>IFERROR($F161/$E161,'developer sheet'!$D$9)</f>
        <v>N/A</v>
      </c>
      <c r="I161" s="39"/>
      <c r="J161" s="39"/>
      <c r="K161" s="5"/>
    </row>
    <row r="162" spans="1:11" x14ac:dyDescent="0.25">
      <c r="A162" s="12">
        <v>7</v>
      </c>
      <c r="B162" s="16" t="s">
        <v>162</v>
      </c>
      <c r="C162" s="3">
        <f>COUNTA(B$79:B$81)-COUNTA(C$79:C$81)</f>
        <v>3</v>
      </c>
      <c r="D162" s="38"/>
      <c r="E162" s="38">
        <f>COUNTA(I$79:I$81)</f>
        <v>0</v>
      </c>
      <c r="F162" s="38">
        <f>COUNTA(G$79:G$81)</f>
        <v>0</v>
      </c>
      <c r="G162" s="39">
        <f t="shared" si="5"/>
        <v>0</v>
      </c>
      <c r="H162" s="52" t="str">
        <f>IFERROR($F162/$E162,'developer sheet'!$D$9)</f>
        <v>N/A</v>
      </c>
      <c r="I162" s="39"/>
      <c r="J162" s="39"/>
      <c r="K162" s="5"/>
    </row>
    <row r="163" spans="1:11" x14ac:dyDescent="0.25">
      <c r="A163" s="11">
        <v>8</v>
      </c>
      <c r="B163" s="15" t="s">
        <v>163</v>
      </c>
      <c r="C163" s="2">
        <f>COUNTA(B$83:B$92)-COUNTA(C$83:C$92)</f>
        <v>8</v>
      </c>
      <c r="D163" s="33"/>
      <c r="E163" s="33">
        <f>COUNTA(I$83:I$92)</f>
        <v>0</v>
      </c>
      <c r="F163" s="33">
        <f>COUNTA(G$83:G$92)</f>
        <v>0</v>
      </c>
      <c r="G163" s="34">
        <f t="shared" si="5"/>
        <v>0</v>
      </c>
      <c r="H163" s="53" t="str">
        <f>IFERROR($F163/$E163,'developer sheet'!$D$9)</f>
        <v>N/A</v>
      </c>
      <c r="I163" s="39"/>
      <c r="J163" s="39"/>
      <c r="K163" s="5"/>
    </row>
    <row r="164" spans="1:11" x14ac:dyDescent="0.25">
      <c r="A164" s="12">
        <v>9</v>
      </c>
      <c r="B164" s="16" t="s">
        <v>164</v>
      </c>
      <c r="C164" s="3">
        <f>COUNTA(B$94:B$98)-COUNTA(C$94:C$98)</f>
        <v>5</v>
      </c>
      <c r="D164" s="38"/>
      <c r="E164" s="38">
        <f>COUNTA(I$94:I$98)</f>
        <v>0</v>
      </c>
      <c r="F164" s="38">
        <f>COUNTA(G$94:G$98)</f>
        <v>0</v>
      </c>
      <c r="G164" s="39">
        <f t="shared" si="5"/>
        <v>0</v>
      </c>
      <c r="H164" s="52" t="str">
        <f>IFERROR($F164/$E164,'developer sheet'!$D$9)</f>
        <v>N/A</v>
      </c>
      <c r="I164" s="39"/>
      <c r="J164" s="39"/>
      <c r="K164" s="5"/>
    </row>
    <row r="165" spans="1:11" x14ac:dyDescent="0.25">
      <c r="A165" s="11">
        <v>10</v>
      </c>
      <c r="B165" s="15" t="s">
        <v>165</v>
      </c>
      <c r="C165" s="2">
        <f>COUNTA(B$100:B$106)-COUNTA(C$100:C$106)</f>
        <v>5</v>
      </c>
      <c r="D165" s="33"/>
      <c r="E165" s="33">
        <f>COUNTA(I$100:I$106)</f>
        <v>0</v>
      </c>
      <c r="F165" s="33">
        <f>COUNTA(G$100:G$106)</f>
        <v>0</v>
      </c>
      <c r="G165" s="34">
        <f t="shared" si="5"/>
        <v>0</v>
      </c>
      <c r="H165" s="53" t="str">
        <f>IFERROR($F165/$E165,'developer sheet'!$D$9)</f>
        <v>N/A</v>
      </c>
      <c r="I165" s="39"/>
      <c r="J165" s="39"/>
      <c r="K165" s="5"/>
    </row>
    <row r="166" spans="1:11" x14ac:dyDescent="0.25">
      <c r="A166" s="12">
        <v>11</v>
      </c>
      <c r="B166" s="16" t="s">
        <v>166</v>
      </c>
      <c r="C166" s="3">
        <f>COUNTA(B$108:B$114)-COUNTA(C$108:C$114)</f>
        <v>7</v>
      </c>
      <c r="D166" s="38"/>
      <c r="E166" s="38">
        <f>COUNTA(I$108:I$114)</f>
        <v>0</v>
      </c>
      <c r="F166" s="38">
        <f>COUNTA(G$108:G$114)</f>
        <v>0</v>
      </c>
      <c r="G166" s="39">
        <f t="shared" si="5"/>
        <v>0</v>
      </c>
      <c r="H166" s="52" t="str">
        <f>IFERROR($F166/$E166,'developer sheet'!$D$9)</f>
        <v>N/A</v>
      </c>
      <c r="I166" s="39"/>
      <c r="J166" s="39"/>
      <c r="K166" s="5"/>
    </row>
    <row r="167" spans="1:11" x14ac:dyDescent="0.25">
      <c r="A167" s="11">
        <v>12</v>
      </c>
      <c r="B167" s="15" t="s">
        <v>167</v>
      </c>
      <c r="C167" s="2">
        <f>COUNTA(B$48:B$55)-COUNTA(C$48:C$55)</f>
        <v>7</v>
      </c>
      <c r="D167" s="33"/>
      <c r="E167" s="33">
        <f>COUNTA(I$48:I$55)</f>
        <v>0</v>
      </c>
      <c r="F167" s="33">
        <f>COUNTA(G$48:G$55)</f>
        <v>0</v>
      </c>
      <c r="G167" s="34">
        <f t="shared" si="5"/>
        <v>0</v>
      </c>
      <c r="H167" s="53" t="str">
        <f>IFERROR($F167/$E167,'developer sheet'!$D$9)</f>
        <v>N/A</v>
      </c>
      <c r="I167" s="39"/>
      <c r="J167" s="39"/>
      <c r="K167" s="5"/>
    </row>
    <row r="168" spans="1:11" x14ac:dyDescent="0.25">
      <c r="A168" s="12">
        <v>13</v>
      </c>
      <c r="B168" s="16" t="s">
        <v>168</v>
      </c>
      <c r="C168" s="3">
        <f>COUNTA(B$57:B$59)-COUNTA(C$57:C$59)</f>
        <v>3</v>
      </c>
      <c r="D168" s="38"/>
      <c r="E168" s="38">
        <f>COUNTA(I$57:I$59)</f>
        <v>0</v>
      </c>
      <c r="F168" s="38">
        <f>COUNTA(G$57:G$59)</f>
        <v>0</v>
      </c>
      <c r="G168" s="39">
        <f t="shared" si="5"/>
        <v>0</v>
      </c>
      <c r="H168" s="52" t="str">
        <f>IFERROR($F168/$E168,'developer sheet'!$D$9)</f>
        <v>N/A</v>
      </c>
      <c r="I168" s="39"/>
      <c r="J168" s="39"/>
      <c r="K168" s="5"/>
    </row>
    <row r="169" spans="1:11" x14ac:dyDescent="0.25">
      <c r="A169" s="11">
        <v>14</v>
      </c>
      <c r="B169" s="15" t="s">
        <v>169</v>
      </c>
      <c r="C169" s="2">
        <f>COUNTA(B$61:B$67)-COUNTA(C$61:C$67)</f>
        <v>7</v>
      </c>
      <c r="D169" s="33"/>
      <c r="E169" s="33">
        <f>COUNTA(I$61:I$67)</f>
        <v>0</v>
      </c>
      <c r="F169" s="33">
        <f>COUNTA(G$61:G$67)</f>
        <v>0</v>
      </c>
      <c r="G169" s="34">
        <f t="shared" si="5"/>
        <v>0</v>
      </c>
      <c r="H169" s="53" t="str">
        <f>IFERROR($F169/$E169,'developer sheet'!$D$9)</f>
        <v>N/A</v>
      </c>
      <c r="I169" s="39"/>
      <c r="J169" s="39"/>
      <c r="K169" s="5"/>
    </row>
    <row r="170" spans="1:11" x14ac:dyDescent="0.25">
      <c r="A170" s="12">
        <v>15</v>
      </c>
      <c r="B170" s="16" t="s">
        <v>170</v>
      </c>
      <c r="C170" s="3">
        <f>COUNTA(B$69:B$77)-COUNTA(C$69:C$77)</f>
        <v>9</v>
      </c>
      <c r="D170" s="38"/>
      <c r="E170" s="38">
        <f>COUNTA(I$69:I$77)</f>
        <v>0</v>
      </c>
      <c r="F170" s="38">
        <f>COUNTA(G$69:G$77)</f>
        <v>0</v>
      </c>
      <c r="G170" s="39">
        <f t="shared" si="5"/>
        <v>0</v>
      </c>
      <c r="H170" s="52" t="str">
        <f>IFERROR($F170/$E170,'developer sheet'!$D$9)</f>
        <v>N/A</v>
      </c>
      <c r="I170" s="39"/>
      <c r="J170" s="39"/>
      <c r="K170" s="5"/>
    </row>
    <row r="171" spans="1:11" x14ac:dyDescent="0.25">
      <c r="A171" s="11">
        <v>16</v>
      </c>
      <c r="B171" s="15" t="s">
        <v>171</v>
      </c>
      <c r="C171" s="2">
        <f>COUNTA(B$116:B$125)-COUNTA(C$116:C$125)</f>
        <v>9</v>
      </c>
      <c r="D171" s="33"/>
      <c r="E171" s="33">
        <f>COUNTA(I$116:I$125)</f>
        <v>0</v>
      </c>
      <c r="F171" s="33">
        <f>COUNTA(G$116:G$125)</f>
        <v>0</v>
      </c>
      <c r="G171" s="34">
        <f t="shared" si="5"/>
        <v>0</v>
      </c>
      <c r="H171" s="53" t="str">
        <f>IFERROR($F171/$E171,'developer sheet'!$D$9)</f>
        <v>N/A</v>
      </c>
      <c r="I171" s="39"/>
      <c r="J171" s="39"/>
      <c r="K171" s="5"/>
    </row>
    <row r="172" spans="1:11" ht="15.75" thickBot="1" x14ac:dyDescent="0.3">
      <c r="A172" s="13">
        <v>17</v>
      </c>
      <c r="B172" s="17" t="s">
        <v>172</v>
      </c>
      <c r="C172" s="4">
        <f>COUNTA(B$127:B$145)-COUNTA(C$127:C$145)</f>
        <v>15</v>
      </c>
      <c r="D172" s="42"/>
      <c r="E172" s="42">
        <f>COUNTA(I$127:I$145)</f>
        <v>0</v>
      </c>
      <c r="F172" s="42">
        <f>COUNTA(G$127:G$145)</f>
        <v>0</v>
      </c>
      <c r="G172" s="43">
        <f t="shared" si="5"/>
        <v>0</v>
      </c>
      <c r="H172" s="54" t="str">
        <f>IFERROR($F172/$E172,'developer sheet'!$D$9)</f>
        <v>N/A</v>
      </c>
      <c r="I172" s="39"/>
      <c r="J172" s="39"/>
      <c r="K172" s="5"/>
    </row>
    <row r="173" spans="1:11" x14ac:dyDescent="0.25">
      <c r="A173" s="5"/>
      <c r="B173" s="5"/>
      <c r="C173" s="5"/>
      <c r="D173" s="49"/>
      <c r="E173" s="5"/>
      <c r="F173" s="45" t="s">
        <v>149</v>
      </c>
      <c r="G173" s="46">
        <f>SUM($E$156:$E$160)/SUM($C$156:$C$160)</f>
        <v>0</v>
      </c>
      <c r="H173" s="55" t="str">
        <f>IFERROR(SUM($F$156:$F$160)/SUM($E$156:$E$160),'developer sheet'!$D$9)</f>
        <v>N/A</v>
      </c>
      <c r="I173" s="39"/>
      <c r="J173" s="39"/>
      <c r="K173" s="5"/>
    </row>
    <row r="174" spans="1:11" x14ac:dyDescent="0.25">
      <c r="A174" s="5"/>
      <c r="B174" s="5"/>
      <c r="C174" s="5"/>
      <c r="D174" s="49"/>
      <c r="E174" s="5"/>
      <c r="F174" s="44" t="s">
        <v>150</v>
      </c>
      <c r="G174" s="39">
        <f>SUM($E$161,$E$167:$E$170)/SUM($C$161,$C$167:$C$170)</f>
        <v>0</v>
      </c>
      <c r="H174" s="52" t="str">
        <f>IFERROR(SUM($F$156:$F$160)/SUM($E$156:$E$160),'developer sheet'!$D$9)</f>
        <v>N/A</v>
      </c>
      <c r="I174" s="39"/>
      <c r="J174" s="39"/>
      <c r="K174" s="5"/>
    </row>
    <row r="175" spans="1:11" x14ac:dyDescent="0.25">
      <c r="A175" s="5"/>
      <c r="B175" s="5"/>
      <c r="C175" s="5"/>
      <c r="D175" s="49"/>
      <c r="E175" s="5"/>
      <c r="F175" s="47" t="s">
        <v>151</v>
      </c>
      <c r="G175" s="34">
        <f>SUM($E$162:$E$166)/SUM($C$162:$C$166)</f>
        <v>0</v>
      </c>
      <c r="H175" s="53" t="str">
        <f>IFERROR(SUM($F$156:$F$160)/SUM($E$156:$E$160),'developer sheet'!$D$9)</f>
        <v>N/A</v>
      </c>
      <c r="I175" s="39"/>
      <c r="J175" s="39"/>
      <c r="K175" s="5"/>
    </row>
    <row r="176" spans="1:11" x14ac:dyDescent="0.25">
      <c r="A176" s="5"/>
      <c r="B176" s="5"/>
      <c r="C176" s="5"/>
      <c r="D176" s="49"/>
      <c r="E176" s="5"/>
      <c r="F176" s="44" t="s">
        <v>152</v>
      </c>
      <c r="G176" s="39">
        <f>$E$171/$C$171</f>
        <v>0</v>
      </c>
      <c r="H176" s="52" t="str">
        <f>IFERROR(SUM($F$156:$F$160)/SUM($E$156:$E$160),'developer sheet'!$D$9)</f>
        <v>N/A</v>
      </c>
      <c r="I176" s="39"/>
      <c r="J176" s="39"/>
      <c r="K176" s="5"/>
    </row>
    <row r="177" spans="1:11" ht="15.75" thickBot="1" x14ac:dyDescent="0.3">
      <c r="A177" s="5"/>
      <c r="B177" s="5"/>
      <c r="C177" s="5"/>
      <c r="D177" s="49"/>
      <c r="E177" s="5"/>
      <c r="F177" s="48" t="s">
        <v>180</v>
      </c>
      <c r="G177" s="35">
        <f>$E$172/$C$172</f>
        <v>0</v>
      </c>
      <c r="H177" s="56" t="str">
        <f>IFERROR(SUM($F$156:$F$160)/SUM($E$156:$E$160),'developer sheet'!$D$9)</f>
        <v>N/A</v>
      </c>
      <c r="I177" s="39"/>
      <c r="J177" s="39"/>
      <c r="K177" s="5"/>
    </row>
    <row r="178" spans="1:11" x14ac:dyDescent="0.25">
      <c r="A178" s="5"/>
      <c r="B178" s="5"/>
      <c r="C178" s="5"/>
      <c r="D178" s="49"/>
      <c r="E178" s="5"/>
      <c r="F178" s="5"/>
      <c r="G178" s="5"/>
      <c r="H178" s="5"/>
      <c r="I178" s="49"/>
      <c r="J178" s="49"/>
      <c r="K178" s="5"/>
    </row>
    <row r="179" spans="1:11" x14ac:dyDescent="0.25">
      <c r="A179" s="49"/>
      <c r="B179" s="49"/>
      <c r="C179" s="49"/>
      <c r="D179" s="49"/>
      <c r="E179" s="49"/>
      <c r="F179" s="49"/>
      <c r="G179" s="49"/>
      <c r="H179" s="49"/>
      <c r="I179" s="49"/>
      <c r="J179" s="49"/>
      <c r="K179" s="49"/>
    </row>
  </sheetData>
  <mergeCells count="19">
    <mergeCell ref="A154:H154"/>
    <mergeCell ref="B126:K126"/>
    <mergeCell ref="B40:K40"/>
    <mergeCell ref="B47:K47"/>
    <mergeCell ref="B56:K56"/>
    <mergeCell ref="B60:K60"/>
    <mergeCell ref="B68:K68"/>
    <mergeCell ref="B78:K78"/>
    <mergeCell ref="B82:K82"/>
    <mergeCell ref="B93:K93"/>
    <mergeCell ref="B99:K99"/>
    <mergeCell ref="B107:K107"/>
    <mergeCell ref="B115:K115"/>
    <mergeCell ref="B33:K33"/>
    <mergeCell ref="A2:B2"/>
    <mergeCell ref="B3:K3"/>
    <mergeCell ref="B9:K9"/>
    <mergeCell ref="B15:K15"/>
    <mergeCell ref="B25:K25"/>
  </mergeCells>
  <conditionalFormatting sqref="B4:K4 J5:J8">
    <cfRule type="expression" dxfId="148" priority="37">
      <formula>$C4="NO"</formula>
    </cfRule>
  </conditionalFormatting>
  <conditionalFormatting sqref="B5:I8 K5:K8 B10:I14 K10:K14 B16:I24 K16:K24 B26:I32 K26:K32 B34:I39 K34:K39 B41:I46 K41:K46 B48:I55 K48:K55 B57:I59 K57:K59 B61:I67 K61:K67 B69:I77 K69:K77 B79:I81 K79:K81 B83:I92 K83:K92 B94:I98 K94:K98 B100:I106 K100:K106 B108:I114 K108:K114 B116:I125 K116:K125 B127:I145 K127:K145">
    <cfRule type="expression" dxfId="147" priority="36">
      <formula>$C5="NO"</formula>
    </cfRule>
  </conditionalFormatting>
  <conditionalFormatting sqref="J4:J8">
    <cfRule type="expression" dxfId="146" priority="33">
      <formula>$D4="NO"</formula>
    </cfRule>
  </conditionalFormatting>
  <conditionalFormatting sqref="J10:J14">
    <cfRule type="expression" dxfId="145" priority="32">
      <formula>$C10="NO"</formula>
    </cfRule>
  </conditionalFormatting>
  <conditionalFormatting sqref="J10:J14">
    <cfRule type="expression" dxfId="144" priority="31">
      <formula>$D10="NO"</formula>
    </cfRule>
  </conditionalFormatting>
  <conditionalFormatting sqref="J16:J24">
    <cfRule type="expression" dxfId="143" priority="30">
      <formula>$C16="NO"</formula>
    </cfRule>
  </conditionalFormatting>
  <conditionalFormatting sqref="J16:J24">
    <cfRule type="expression" dxfId="142" priority="29">
      <formula>$D16="NO"</formula>
    </cfRule>
  </conditionalFormatting>
  <conditionalFormatting sqref="J26:J32">
    <cfRule type="expression" dxfId="141" priority="28">
      <formula>$C26="NO"</formula>
    </cfRule>
  </conditionalFormatting>
  <conditionalFormatting sqref="J26:J32">
    <cfRule type="expression" dxfId="140" priority="27">
      <formula>$D26="NO"</formula>
    </cfRule>
  </conditionalFormatting>
  <conditionalFormatting sqref="J34:J39">
    <cfRule type="expression" dxfId="139" priority="26">
      <formula>$C34="NO"</formula>
    </cfRule>
  </conditionalFormatting>
  <conditionalFormatting sqref="J34:J39">
    <cfRule type="expression" dxfId="138" priority="25">
      <formula>$D34="NO"</formula>
    </cfRule>
  </conditionalFormatting>
  <conditionalFormatting sqref="J41:J46">
    <cfRule type="expression" dxfId="137" priority="24">
      <formula>$C41="NO"</formula>
    </cfRule>
  </conditionalFormatting>
  <conditionalFormatting sqref="J41:J46">
    <cfRule type="expression" dxfId="136" priority="23">
      <formula>$D41="NO"</formula>
    </cfRule>
  </conditionalFormatting>
  <conditionalFormatting sqref="J48:J55">
    <cfRule type="expression" dxfId="135" priority="22">
      <formula>$C48="NO"</formula>
    </cfRule>
  </conditionalFormatting>
  <conditionalFormatting sqref="J48:J55">
    <cfRule type="expression" dxfId="134" priority="21">
      <formula>$D48="NO"</formula>
    </cfRule>
  </conditionalFormatting>
  <conditionalFormatting sqref="J57:J59">
    <cfRule type="expression" dxfId="133" priority="20">
      <formula>$C57="NO"</formula>
    </cfRule>
  </conditionalFormatting>
  <conditionalFormatting sqref="J57:J59">
    <cfRule type="expression" dxfId="132" priority="19">
      <formula>$D57="NO"</formula>
    </cfRule>
  </conditionalFormatting>
  <conditionalFormatting sqref="J61:J67">
    <cfRule type="expression" dxfId="131" priority="18">
      <formula>$C61="NO"</formula>
    </cfRule>
  </conditionalFormatting>
  <conditionalFormatting sqref="J61:J67">
    <cfRule type="expression" dxfId="130" priority="17">
      <formula>$D61="NO"</formula>
    </cfRule>
  </conditionalFormatting>
  <conditionalFormatting sqref="J69:J77">
    <cfRule type="expression" dxfId="129" priority="16">
      <formula>$C69="NO"</formula>
    </cfRule>
  </conditionalFormatting>
  <conditionalFormatting sqref="J69:J77">
    <cfRule type="expression" dxfId="128" priority="15">
      <formula>$D69="NO"</formula>
    </cfRule>
  </conditionalFormatting>
  <conditionalFormatting sqref="J79:J81">
    <cfRule type="expression" dxfId="127" priority="14">
      <formula>$C79="NO"</formula>
    </cfRule>
  </conditionalFormatting>
  <conditionalFormatting sqref="J79:J81">
    <cfRule type="expression" dxfId="126" priority="13">
      <formula>$D79="NO"</formula>
    </cfRule>
  </conditionalFormatting>
  <conditionalFormatting sqref="J83:J92">
    <cfRule type="expression" dxfId="125" priority="12">
      <formula>$C83="NO"</formula>
    </cfRule>
  </conditionalFormatting>
  <conditionalFormatting sqref="J83:J92">
    <cfRule type="expression" dxfId="124" priority="11">
      <formula>$D83="NO"</formula>
    </cfRule>
  </conditionalFormatting>
  <conditionalFormatting sqref="J94:J98">
    <cfRule type="expression" dxfId="123" priority="10">
      <formula>$C94="NO"</formula>
    </cfRule>
  </conditionalFormatting>
  <conditionalFormatting sqref="J94:J98">
    <cfRule type="expression" dxfId="122" priority="9">
      <formula>$D94="NO"</formula>
    </cfRule>
  </conditionalFormatting>
  <conditionalFormatting sqref="J100:J106">
    <cfRule type="expression" dxfId="121" priority="8">
      <formula>$C100="NO"</formula>
    </cfRule>
  </conditionalFormatting>
  <conditionalFormatting sqref="J100:J106">
    <cfRule type="expression" dxfId="120" priority="7">
      <formula>$D100="NO"</formula>
    </cfRule>
  </conditionalFormatting>
  <conditionalFormatting sqref="J108:J114">
    <cfRule type="expression" dxfId="119" priority="6">
      <formula>$C108="NO"</formula>
    </cfRule>
  </conditionalFormatting>
  <conditionalFormatting sqref="J108:J114">
    <cfRule type="expression" dxfId="118" priority="5">
      <formula>$D108="NO"</formula>
    </cfRule>
  </conditionalFormatting>
  <conditionalFormatting sqref="J116:J125">
    <cfRule type="expression" dxfId="117" priority="4">
      <formula>$C116="NO"</formula>
    </cfRule>
  </conditionalFormatting>
  <conditionalFormatting sqref="J116:J125">
    <cfRule type="expression" dxfId="116" priority="3">
      <formula>$D116="NO"</formula>
    </cfRule>
  </conditionalFormatting>
  <conditionalFormatting sqref="J127:J145">
    <cfRule type="expression" dxfId="115" priority="2">
      <formula>$C127="NO"</formula>
    </cfRule>
  </conditionalFormatting>
  <conditionalFormatting sqref="J127:J145">
    <cfRule type="expression" dxfId="114" priority="1">
      <formula>$D127="NO"</formula>
    </cfRule>
  </conditionalFormatting>
  <dataValidations count="3">
    <dataValidation type="list" allowBlank="1" showInputMessage="1" showErrorMessage="1" sqref="I116:J125 I108:J114 I100:J106 I94:J98 I83:J92 I79:J81 I69:J77 I61:J67 I57:J59 I48:J55 I41:J46 I34:J39 I26:J32 I16:J24 I10:J14 I4:J8 I127:J145">
      <formula1>$I$1:$J$1</formula1>
    </dataValidation>
    <dataValidation type="list" allowBlank="1" showInputMessage="1" showErrorMessage="1" sqref="C127:D145">
      <formula1>$C$1:$D$1</formula1>
    </dataValidation>
    <dataValidation type="list" allowBlank="1" showInputMessage="1" showErrorMessage="1" sqref="C4:D8 C10:D14 C16:D24 C26:D32 C34:D39 C41:D46 C48:D55 C57:D59 C61:D67 C69:D77 C79:D81 C83:D92 C94:D98 C100:D106 C108:D114 C116:D125">
      <formula1>$C$1:$D$1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57" t="str">
        <f>'Long Term Vision'!E2</f>
        <v>Thematic Area/Sector, as Identified in Key Government Planning Documents</v>
      </c>
      <c r="D2" s="57" t="str">
        <f>'Long Term Vision'!F2</f>
        <v>National Development Plan Identify closest Goal/Target presented in Document addressing the issues in the corresponding SDG Goal/Target</v>
      </c>
      <c r="E2" s="57" t="str">
        <f>'Long Term Vision'!G2</f>
        <v>Identify National Indicators for the Specific Targets</v>
      </c>
      <c r="F2" s="57" t="str">
        <f>'Long Term Vision'!H2</f>
        <v>Institution Responsible for Target implementation (line ministries)</v>
      </c>
      <c r="G2" s="59" t="str">
        <f>'Long Term Vision'!I2</f>
        <v>Alignment?
(partial=P; total=T)</v>
      </c>
      <c r="H2" s="59"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A154:F154"/>
    <mergeCell ref="B82:I82"/>
    <mergeCell ref="B93:I93"/>
    <mergeCell ref="B99:I99"/>
    <mergeCell ref="B107:I107"/>
    <mergeCell ref="B115:I115"/>
    <mergeCell ref="B126:I126"/>
    <mergeCell ref="B78:I78"/>
    <mergeCell ref="A2:B2"/>
    <mergeCell ref="B3:I3"/>
    <mergeCell ref="B9:I9"/>
    <mergeCell ref="B15:I15"/>
    <mergeCell ref="B25:I25"/>
    <mergeCell ref="B33:I33"/>
    <mergeCell ref="B40:I40"/>
    <mergeCell ref="B47:I47"/>
    <mergeCell ref="B56:I56"/>
    <mergeCell ref="B60:I60"/>
    <mergeCell ref="B68:I68"/>
  </mergeCells>
  <dataValidations count="2">
    <dataValidation type="list" allowBlank="1" showInputMessage="1" showErrorMessage="1" sqref="G127:G145 G116:H125 G10:H14 G16:H24 G26:H32 G34:H39 G41:H46 G48:H55 G57:H59 G61:H67 G69:H77 G79:H81 G4:H8 G94:H98 G100:H106 G108:H114 G83:H92">
      <formula1>$G$1:$H$1</formula1>
    </dataValidation>
    <dataValidation type="list" allowBlank="1" showInputMessage="1" showErrorMessage="1" sqref="H127:H145">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10" id="{A89B8CE2-0515-4FC3-B106-FADFF36E62B4}">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104" id="{DAABCB43-27F0-43F8-B304-93F3F539804E}">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9" id="{A5099E98-0556-492C-B2DE-C4D3CFC3AE75}">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t="345" hidden="1" outlineLevel="1" x14ac:dyDescent="0.25">
      <c r="A120" s="68" t="str">
        <f>'Long Term Vision'!A120</f>
        <v>Peace</v>
      </c>
      <c r="B120" s="23" t="str">
        <f>'Long Term Vision'!B120</f>
        <v>16.5 Substantially reduce corruption and bribery in all their forms</v>
      </c>
      <c r="C120" s="23" t="s">
        <v>218</v>
      </c>
      <c r="D120" s="23" t="s">
        <v>387</v>
      </c>
      <c r="E120" s="23" t="s">
        <v>388</v>
      </c>
      <c r="F120" s="23" t="s">
        <v>389</v>
      </c>
      <c r="G120" s="6" t="s">
        <v>184</v>
      </c>
      <c r="H120" s="6"/>
      <c r="I120" s="24"/>
    </row>
    <row r="121" spans="1:9" ht="409.5" hidden="1" outlineLevel="1" x14ac:dyDescent="0.25">
      <c r="A121" s="68" t="str">
        <f>'Long Term Vision'!A121</f>
        <v>Peace</v>
      </c>
      <c r="B121" s="23" t="str">
        <f>'Long Term Vision'!B121</f>
        <v>16.6 Develop effective, accountable and transparent institutions at all levels</v>
      </c>
      <c r="C121" s="23" t="s">
        <v>218</v>
      </c>
      <c r="D121" s="23" t="s">
        <v>390</v>
      </c>
      <c r="E121" s="23" t="s">
        <v>391</v>
      </c>
      <c r="F121" s="23" t="s">
        <v>392</v>
      </c>
      <c r="G121" s="6" t="s">
        <v>184</v>
      </c>
      <c r="H121" s="6"/>
      <c r="I121" s="24" t="s">
        <v>393</v>
      </c>
    </row>
    <row r="122" spans="1:9" ht="60" hidden="1" outlineLevel="1" x14ac:dyDescent="0.25">
      <c r="A122" s="68" t="str">
        <f>'Long Term Vision'!A122</f>
        <v>Peace</v>
      </c>
      <c r="B122" s="23" t="str">
        <f>'Long Term Vision'!B122</f>
        <v>16.7 Ensure responsive, inclusive, participatory and representative decision-making at all levels</v>
      </c>
      <c r="C122" s="23" t="s">
        <v>218</v>
      </c>
      <c r="D122" s="23" t="s">
        <v>394</v>
      </c>
      <c r="E122" s="23" t="s">
        <v>395</v>
      </c>
      <c r="F122" s="23" t="s">
        <v>396</v>
      </c>
      <c r="G122" s="6" t="s">
        <v>184</v>
      </c>
      <c r="H122" s="6"/>
      <c r="I122" s="24"/>
    </row>
    <row r="123" spans="1:9" ht="45"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t="s">
        <v>397</v>
      </c>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09.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t="s">
        <v>218</v>
      </c>
      <c r="D125" s="23" t="s">
        <v>398</v>
      </c>
      <c r="E125" s="23" t="s">
        <v>399</v>
      </c>
      <c r="F125" s="23" t="s">
        <v>400</v>
      </c>
      <c r="G125" s="6" t="s">
        <v>184</v>
      </c>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218</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4</v>
      </c>
      <c r="D171" s="33">
        <f>COUNTA(E$116:E$125)</f>
        <v>4</v>
      </c>
      <c r="E171" s="34">
        <f>$C171/'Long Term Vision'!$C171</f>
        <v>0.44444444444444442</v>
      </c>
      <c r="F171" s="53">
        <f>IFERROR($D171/$C171,'developer sheet'!$D$9)</f>
        <v>1</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0.44444444444444442</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746E0A7D-BCB2-41D8-80D6-97EC3F4FBC6E}">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5F11E759-8F1E-4246-B7A9-B9A9616F48B8}">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0DD8DCFD-B043-4F68-B1CC-47C4AA561D2A}">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7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t="s">
        <v>401</v>
      </c>
      <c r="D26" s="23" t="s">
        <v>402</v>
      </c>
      <c r="E26" s="23" t="s">
        <v>403</v>
      </c>
      <c r="F26" s="23" t="s">
        <v>404</v>
      </c>
      <c r="G26" s="6" t="s">
        <v>184</v>
      </c>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t="s">
        <v>401</v>
      </c>
      <c r="D32" s="23" t="s">
        <v>402</v>
      </c>
      <c r="E32" s="23" t="s">
        <v>403</v>
      </c>
      <c r="F32" s="23" t="s">
        <v>404</v>
      </c>
      <c r="G32" s="6" t="s">
        <v>184</v>
      </c>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90"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t="s">
        <v>401</v>
      </c>
      <c r="D38" s="23" t="s">
        <v>405</v>
      </c>
      <c r="E38" s="23" t="s">
        <v>406</v>
      </c>
      <c r="F38" s="23" t="s">
        <v>407</v>
      </c>
      <c r="G38" s="6" t="s">
        <v>184</v>
      </c>
      <c r="H38" s="6" t="s">
        <v>184</v>
      </c>
      <c r="I38" s="24" t="s">
        <v>408</v>
      </c>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255" hidden="1" outlineLevel="1" x14ac:dyDescent="0.25">
      <c r="A41" s="66" t="str">
        <f>'Long Term Vision'!A41</f>
        <v>Planet</v>
      </c>
      <c r="B41" s="23" t="str">
        <f>'Long Term Vision'!B41</f>
        <v>6.1 By 2030, achieve universal and equitable access to safe and affordable drinking water for all</v>
      </c>
      <c r="C41" s="23" t="s">
        <v>401</v>
      </c>
      <c r="D41" s="23" t="s">
        <v>409</v>
      </c>
      <c r="E41" s="23" t="s">
        <v>410</v>
      </c>
      <c r="F41" s="23" t="s">
        <v>411</v>
      </c>
      <c r="G41" s="6" t="s">
        <v>184</v>
      </c>
      <c r="H41" s="6"/>
      <c r="I41" s="24" t="s">
        <v>412</v>
      </c>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25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t="s">
        <v>401</v>
      </c>
      <c r="D43" s="23" t="s">
        <v>409</v>
      </c>
      <c r="E43" s="23" t="s">
        <v>410</v>
      </c>
      <c r="F43" s="23" t="s">
        <v>411</v>
      </c>
      <c r="G43" s="6" t="s">
        <v>184</v>
      </c>
      <c r="H43" s="6"/>
      <c r="I43" s="24" t="s">
        <v>412</v>
      </c>
    </row>
    <row r="44" spans="1:9" ht="255"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t="s">
        <v>401</v>
      </c>
      <c r="D44" s="23" t="s">
        <v>409</v>
      </c>
      <c r="E44" s="23" t="s">
        <v>410</v>
      </c>
      <c r="F44" s="23" t="s">
        <v>411</v>
      </c>
      <c r="G44" s="6" t="s">
        <v>184</v>
      </c>
      <c r="H44" s="6"/>
      <c r="I44" s="24" t="s">
        <v>412</v>
      </c>
    </row>
    <row r="45" spans="1:9" ht="255" hidden="1" outlineLevel="1" x14ac:dyDescent="0.25">
      <c r="A45" s="66" t="str">
        <f>'Long Term Vision'!A45</f>
        <v>Planet</v>
      </c>
      <c r="B45" s="23" t="str">
        <f>'Long Term Vision'!B45</f>
        <v>6.5 By 2030, implement integrated water resources management at all levels, including through transboundary cooperation as appropriate</v>
      </c>
      <c r="C45" s="23" t="s">
        <v>401</v>
      </c>
      <c r="D45" s="23" t="s">
        <v>409</v>
      </c>
      <c r="E45" s="23" t="s">
        <v>410</v>
      </c>
      <c r="F45" s="23" t="s">
        <v>411</v>
      </c>
      <c r="G45" s="6" t="s">
        <v>184</v>
      </c>
      <c r="H45" s="6"/>
      <c r="I45" s="24" t="s">
        <v>412</v>
      </c>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255" hidden="1" outlineLevel="1" x14ac:dyDescent="0.25">
      <c r="A79" s="67" t="str">
        <f>'Long Term Vision'!A79</f>
        <v>Prosperity</v>
      </c>
      <c r="B79" s="23" t="str">
        <f>'Long Term Vision'!B79</f>
        <v>7.1 By 2030, ensure universal access to affordable, reliable and modern energy services</v>
      </c>
      <c r="C79" s="23" t="s">
        <v>401</v>
      </c>
      <c r="D79" s="23" t="s">
        <v>409</v>
      </c>
      <c r="E79" s="23" t="s">
        <v>410</v>
      </c>
      <c r="F79" s="23" t="s">
        <v>411</v>
      </c>
      <c r="G79" s="6" t="s">
        <v>184</v>
      </c>
      <c r="H79" s="6"/>
      <c r="I79" s="24" t="s">
        <v>412</v>
      </c>
    </row>
    <row r="80" spans="1:9" ht="255" hidden="1" outlineLevel="1" x14ac:dyDescent="0.25">
      <c r="A80" s="67" t="str">
        <f>'Long Term Vision'!A80</f>
        <v>Prosperity</v>
      </c>
      <c r="B80" s="23" t="str">
        <f>'Long Term Vision'!B80</f>
        <v>7.2 By 2030, increase substantially the share of renewable energy in the global energy mix</v>
      </c>
      <c r="C80" s="23" t="s">
        <v>401</v>
      </c>
      <c r="D80" s="23" t="s">
        <v>409</v>
      </c>
      <c r="E80" s="23" t="s">
        <v>410</v>
      </c>
      <c r="F80" s="23" t="s">
        <v>411</v>
      </c>
      <c r="G80" s="6" t="s">
        <v>184</v>
      </c>
      <c r="H80" s="6"/>
      <c r="I80" s="24" t="s">
        <v>412</v>
      </c>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13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t="s">
        <v>401</v>
      </c>
      <c r="D84" s="23" t="s">
        <v>413</v>
      </c>
      <c r="E84" s="23" t="s">
        <v>414</v>
      </c>
      <c r="F84" s="23" t="s">
        <v>415</v>
      </c>
      <c r="G84" s="6" t="s">
        <v>184</v>
      </c>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135"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t="s">
        <v>401</v>
      </c>
      <c r="D95" s="23" t="s">
        <v>413</v>
      </c>
      <c r="E95" s="23" t="s">
        <v>414</v>
      </c>
      <c r="F95" s="23" t="s">
        <v>415</v>
      </c>
      <c r="G95" s="6" t="s">
        <v>184</v>
      </c>
      <c r="H95" s="6"/>
      <c r="I95" s="24"/>
    </row>
    <row r="96" spans="1:9" ht="135"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t="s">
        <v>401</v>
      </c>
      <c r="D96" s="23" t="s">
        <v>413</v>
      </c>
      <c r="E96" s="23" t="s">
        <v>414</v>
      </c>
      <c r="F96" s="23" t="s">
        <v>415</v>
      </c>
      <c r="G96" s="6" t="s">
        <v>184</v>
      </c>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75" hidden="1" outlineLevel="1" x14ac:dyDescent="0.25">
      <c r="A111" s="67" t="str">
        <f>'Long Term Vision'!A111</f>
        <v>Prosperity</v>
      </c>
      <c r="B111" s="23" t="str">
        <f>'Long Term Vision'!B111</f>
        <v>11.4 Strengthen efforts to protect and safeguard the world’s cultural and natural heritage</v>
      </c>
      <c r="C111" s="23" t="s">
        <v>401</v>
      </c>
      <c r="D111" s="23" t="s">
        <v>402</v>
      </c>
      <c r="E111" s="23" t="s">
        <v>403</v>
      </c>
      <c r="F111" s="23" t="s">
        <v>404</v>
      </c>
      <c r="G111" s="6" t="s">
        <v>184</v>
      </c>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409.5" hidden="1" outlineLevel="1" x14ac:dyDescent="0.25">
      <c r="A121" s="68" t="str">
        <f>'Long Term Vision'!A121</f>
        <v>Peace</v>
      </c>
      <c r="B121" s="23" t="str">
        <f>'Long Term Vision'!B121</f>
        <v>16.6 Develop effective, accountable and transparent institutions at all levels</v>
      </c>
      <c r="C121" s="23" t="s">
        <v>401</v>
      </c>
      <c r="D121" s="23" t="s">
        <v>416</v>
      </c>
      <c r="E121" s="23" t="s">
        <v>417</v>
      </c>
      <c r="F121" s="23" t="s">
        <v>418</v>
      </c>
      <c r="G121" s="6" t="s">
        <v>184</v>
      </c>
      <c r="H121" s="6"/>
      <c r="I121" s="24"/>
    </row>
    <row r="122" spans="1:9" ht="120" hidden="1" outlineLevel="1" x14ac:dyDescent="0.25">
      <c r="A122" s="68" t="str">
        <f>'Long Term Vision'!A122</f>
        <v>Peace</v>
      </c>
      <c r="B122" s="23" t="str">
        <f>'Long Term Vision'!B122</f>
        <v>16.7 Ensure responsive, inclusive, participatory and representative decision-making at all levels</v>
      </c>
      <c r="C122" s="23" t="s">
        <v>401</v>
      </c>
      <c r="D122" s="23" t="s">
        <v>419</v>
      </c>
      <c r="E122" s="23" t="s">
        <v>420</v>
      </c>
      <c r="F122" s="23" t="s">
        <v>421</v>
      </c>
      <c r="G122" s="6" t="s">
        <v>184</v>
      </c>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219</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2</v>
      </c>
      <c r="D159" s="33">
        <f>COUNTA(E$26:E$32)</f>
        <v>2</v>
      </c>
      <c r="E159" s="34">
        <f>$C159/'Long Term Vision'!$C159</f>
        <v>0.2857142857142857</v>
      </c>
      <c r="F159" s="53">
        <f>IFERROR($D159/$C159,'developer sheet'!$D$9)</f>
        <v>1</v>
      </c>
      <c r="G159" s="39"/>
      <c r="H159" s="39"/>
      <c r="I159" s="49"/>
    </row>
    <row r="160" spans="1:9" x14ac:dyDescent="0.25">
      <c r="A160" s="36">
        <v>5</v>
      </c>
      <c r="B160" s="37" t="str">
        <f>'Long Term Vision'!B160</f>
        <v>Gender Equality</v>
      </c>
      <c r="C160" s="38">
        <f>COUNTA(G$34:G$39)</f>
        <v>1</v>
      </c>
      <c r="D160" s="38">
        <f>COUNTA(E$34:E$39)</f>
        <v>1</v>
      </c>
      <c r="E160" s="39">
        <f>$C160/'Long Term Vision'!$C160</f>
        <v>0.2</v>
      </c>
      <c r="F160" s="52">
        <f>IFERROR($D160/$C160,'developer sheet'!$D$9)</f>
        <v>1</v>
      </c>
      <c r="G160" s="39"/>
      <c r="H160" s="39"/>
      <c r="I160" s="49"/>
    </row>
    <row r="161" spans="1:9" x14ac:dyDescent="0.25">
      <c r="A161" s="31">
        <v>6</v>
      </c>
      <c r="B161" s="32" t="str">
        <f>'Long Term Vision'!B161</f>
        <v>Clean Water and Sanitation</v>
      </c>
      <c r="C161" s="33">
        <f>COUNTA(G$41:G$46)</f>
        <v>4</v>
      </c>
      <c r="D161" s="33">
        <f>COUNTA(E$41:E$46)</f>
        <v>4</v>
      </c>
      <c r="E161" s="34">
        <f>$C161/'Long Term Vision'!$C161</f>
        <v>0.66666666666666663</v>
      </c>
      <c r="F161" s="53">
        <f>IFERROR($D161/$C161,'developer sheet'!$D$9)</f>
        <v>1</v>
      </c>
      <c r="G161" s="39"/>
      <c r="H161" s="39"/>
      <c r="I161" s="49"/>
    </row>
    <row r="162" spans="1:9" x14ac:dyDescent="0.25">
      <c r="A162" s="36">
        <v>7</v>
      </c>
      <c r="B162" s="37" t="str">
        <f>'Long Term Vision'!B162</f>
        <v>Affordable and Clean Energy</v>
      </c>
      <c r="C162" s="38">
        <f>COUNTA(G$79:G$81)</f>
        <v>2</v>
      </c>
      <c r="D162" s="38">
        <f>COUNTA(E$79:E$81)</f>
        <v>2</v>
      </c>
      <c r="E162" s="39">
        <f>$C162/'Long Term Vision'!$C162</f>
        <v>0.66666666666666663</v>
      </c>
      <c r="F162" s="52">
        <f>IFERROR($D162/$C162,'developer sheet'!$D$9)</f>
        <v>1</v>
      </c>
      <c r="G162" s="39"/>
      <c r="H162" s="39"/>
      <c r="I162" s="49"/>
    </row>
    <row r="163" spans="1:9" x14ac:dyDescent="0.25">
      <c r="A163" s="31">
        <v>8</v>
      </c>
      <c r="B163" s="32" t="str">
        <f>'Long Term Vision'!B163</f>
        <v>Decent Work and Economic Development</v>
      </c>
      <c r="C163" s="33">
        <f>COUNTA(G$83:G$92)</f>
        <v>1</v>
      </c>
      <c r="D163" s="33">
        <f>COUNTA(E$83:E$92)</f>
        <v>1</v>
      </c>
      <c r="E163" s="34">
        <f>$C163/'Long Term Vision'!$C163</f>
        <v>0.125</v>
      </c>
      <c r="F163" s="53">
        <f>IFERROR($D163/$C163,'developer sheet'!$D$9)</f>
        <v>1</v>
      </c>
      <c r="G163" s="39"/>
      <c r="H163" s="39"/>
      <c r="I163" s="49"/>
    </row>
    <row r="164" spans="1:9" x14ac:dyDescent="0.25">
      <c r="A164" s="36">
        <v>9</v>
      </c>
      <c r="B164" s="37" t="str">
        <f>'Long Term Vision'!B164</f>
        <v>Industry, Innovation, and Infrastructure</v>
      </c>
      <c r="C164" s="38">
        <f>COUNTA(G$94:G$98)</f>
        <v>2</v>
      </c>
      <c r="D164" s="38">
        <f>COUNTA(E$94:E$98)</f>
        <v>2</v>
      </c>
      <c r="E164" s="39">
        <f>$C164/'Long Term Vision'!$C164</f>
        <v>0.4</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2</v>
      </c>
      <c r="D171" s="33">
        <f>COUNTA(E$116:E$125)</f>
        <v>2</v>
      </c>
      <c r="E171" s="34">
        <f>$C171/'Long Term Vision'!$C171</f>
        <v>0.22222222222222221</v>
      </c>
      <c r="F171" s="53">
        <f>IFERROR($D171/$C171,'developer sheet'!$D$9)</f>
        <v>1</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0.1</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0.125</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0.21428571428571427</v>
      </c>
      <c r="F175" s="53">
        <f>IFERROR(SUM($D$162:$D$166)/SUM($C$162:$C$166),'developer sheet'!$D$9)</f>
        <v>1</v>
      </c>
      <c r="G175" s="39"/>
      <c r="H175" s="39"/>
      <c r="I175" s="49"/>
    </row>
    <row r="176" spans="1:9" x14ac:dyDescent="0.25">
      <c r="A176" s="49"/>
      <c r="B176" s="49"/>
      <c r="C176" s="49"/>
      <c r="D176" s="44" t="str">
        <f>'Long Term Vision'!F176</f>
        <v>Peace</v>
      </c>
      <c r="E176" s="39">
        <f>$C$171/'Long Term Vision'!$C$171</f>
        <v>0.22222222222222221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D260B9E0-E60C-41B5-A822-4FA47FEA70D1}">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13CA6F51-6D95-4A31-865C-3AB1CACC4D69}">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9A92FB24-7016-4281-BDB9-D0B9894E58D9}">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270"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220</v>
      </c>
      <c r="D29" s="23" t="s">
        <v>422</v>
      </c>
      <c r="E29" s="23" t="s">
        <v>423</v>
      </c>
      <c r="F29" s="23" t="s">
        <v>424</v>
      </c>
      <c r="G29" s="6" t="s">
        <v>184</v>
      </c>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225" hidden="1" outlineLevel="1" x14ac:dyDescent="0.25">
      <c r="A34" s="65" t="str">
        <f>'Long Term Vision'!A34</f>
        <v>People</v>
      </c>
      <c r="B34" s="23" t="str">
        <f>'Long Term Vision'!B34</f>
        <v>5.1 End all forms of discrimination against all women and girls everywhere</v>
      </c>
      <c r="C34" s="23" t="s">
        <v>220</v>
      </c>
      <c r="D34" s="23" t="s">
        <v>425</v>
      </c>
      <c r="E34" s="23" t="s">
        <v>426</v>
      </c>
      <c r="F34" s="23" t="s">
        <v>427</v>
      </c>
      <c r="G34" s="6" t="s">
        <v>184</v>
      </c>
      <c r="H34" s="6" t="s">
        <v>184</v>
      </c>
      <c r="I34" s="24" t="s">
        <v>428</v>
      </c>
    </row>
    <row r="35" spans="1:9" ht="16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t="s">
        <v>220</v>
      </c>
      <c r="D35" s="23" t="s">
        <v>429</v>
      </c>
      <c r="E35" s="23" t="s">
        <v>430</v>
      </c>
      <c r="F35" s="23" t="s">
        <v>431</v>
      </c>
      <c r="G35" s="6" t="s">
        <v>184</v>
      </c>
      <c r="H35" s="6" t="s">
        <v>184</v>
      </c>
      <c r="I35" s="24" t="s">
        <v>432</v>
      </c>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330"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t="s">
        <v>220</v>
      </c>
      <c r="D101" s="23" t="s">
        <v>433</v>
      </c>
      <c r="E101" s="23" t="s">
        <v>434</v>
      </c>
      <c r="F101" s="23" t="s">
        <v>435</v>
      </c>
      <c r="G101" s="6" t="s">
        <v>184</v>
      </c>
      <c r="H101" s="6" t="s">
        <v>184</v>
      </c>
      <c r="I101" s="24"/>
    </row>
    <row r="102" spans="1:9" ht="225"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t="s">
        <v>220</v>
      </c>
      <c r="D102" s="23" t="s">
        <v>425</v>
      </c>
      <c r="E102" s="23" t="s">
        <v>436</v>
      </c>
      <c r="F102" s="23" t="s">
        <v>427</v>
      </c>
      <c r="G102" s="6" t="s">
        <v>184</v>
      </c>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31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t="s">
        <v>220</v>
      </c>
      <c r="D114" s="23" t="s">
        <v>422</v>
      </c>
      <c r="E114" s="23" t="s">
        <v>437</v>
      </c>
      <c r="F114" s="23" t="s">
        <v>438</v>
      </c>
      <c r="G114" s="6" t="s">
        <v>184</v>
      </c>
      <c r="H114" s="6" t="s">
        <v>184</v>
      </c>
      <c r="I114" s="24" t="s">
        <v>439</v>
      </c>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409.5" hidden="1" outlineLevel="1" x14ac:dyDescent="0.25">
      <c r="A116" s="68" t="str">
        <f>'Long Term Vision'!A116</f>
        <v>Peace</v>
      </c>
      <c r="B116" s="23" t="str">
        <f>'Long Term Vision'!B116</f>
        <v>16.1 Significantly reduce all forms of violence and related death rates everywhere</v>
      </c>
      <c r="C116" s="23" t="s">
        <v>220</v>
      </c>
      <c r="D116" s="23" t="s">
        <v>440</v>
      </c>
      <c r="E116" s="23" t="s">
        <v>441</v>
      </c>
      <c r="F116" s="23" t="s">
        <v>442</v>
      </c>
      <c r="G116" s="6" t="s">
        <v>184</v>
      </c>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0" hidden="1" outlineLevel="1" x14ac:dyDescent="0.25">
      <c r="A118" s="68" t="str">
        <f>'Long Term Vision'!A118</f>
        <v>Peace</v>
      </c>
      <c r="B118" s="23" t="str">
        <f>'Long Term Vision'!B118</f>
        <v>16.3 Promote the rule of law at the national and international levels and ensure equal access to justice for all</v>
      </c>
      <c r="C118" s="23" t="s">
        <v>220</v>
      </c>
      <c r="D118" s="23" t="s">
        <v>443</v>
      </c>
      <c r="E118" s="23" t="s">
        <v>444</v>
      </c>
      <c r="F118" s="23" t="s">
        <v>445</v>
      </c>
      <c r="G118" s="6" t="s">
        <v>184</v>
      </c>
      <c r="H118" s="6" t="s">
        <v>184</v>
      </c>
      <c r="I118" s="24"/>
    </row>
    <row r="119" spans="1:9" ht="13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t="s">
        <v>220</v>
      </c>
      <c r="D119" s="23" t="s">
        <v>446</v>
      </c>
      <c r="E119" s="23" t="s">
        <v>447</v>
      </c>
      <c r="F119" s="23" t="s">
        <v>448</v>
      </c>
      <c r="G119" s="6" t="s">
        <v>184</v>
      </c>
      <c r="H119" s="6"/>
      <c r="I119" s="24" t="s">
        <v>439</v>
      </c>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22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t="s">
        <v>220</v>
      </c>
      <c r="D132" s="23" t="s">
        <v>425</v>
      </c>
      <c r="E132" s="23" t="s">
        <v>426</v>
      </c>
      <c r="F132" s="23" t="s">
        <v>427</v>
      </c>
      <c r="G132" s="6" t="s">
        <v>184</v>
      </c>
      <c r="H132" s="6"/>
      <c r="I132" s="24"/>
    </row>
    <row r="133" spans="1:9" ht="22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t="s">
        <v>220</v>
      </c>
      <c r="D133" s="23" t="s">
        <v>425</v>
      </c>
      <c r="E133" s="23" t="s">
        <v>426</v>
      </c>
      <c r="F133" s="23" t="s">
        <v>427</v>
      </c>
      <c r="G133" s="6" t="s">
        <v>184</v>
      </c>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220</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1</v>
      </c>
      <c r="D159" s="33">
        <f>COUNTA(E$26:E$32)</f>
        <v>1</v>
      </c>
      <c r="E159" s="34">
        <f>$C159/'Long Term Vision'!$C159</f>
        <v>0.14285714285714285</v>
      </c>
      <c r="F159" s="53">
        <f>IFERROR($D159/$C159,'developer sheet'!$D$9)</f>
        <v>1</v>
      </c>
      <c r="G159" s="39"/>
      <c r="H159" s="39"/>
      <c r="I159" s="49"/>
    </row>
    <row r="160" spans="1:9" x14ac:dyDescent="0.25">
      <c r="A160" s="36">
        <v>5</v>
      </c>
      <c r="B160" s="37" t="str">
        <f>'Long Term Vision'!B160</f>
        <v>Gender Equality</v>
      </c>
      <c r="C160" s="38">
        <f>COUNTA(G$34:G$39)</f>
        <v>2</v>
      </c>
      <c r="D160" s="38">
        <f>COUNTA(E$34:E$39)</f>
        <v>2</v>
      </c>
      <c r="E160" s="39">
        <f>$C160/'Long Term Vision'!$C160</f>
        <v>0.4</v>
      </c>
      <c r="F160" s="52">
        <f>IFERROR($D160/$C160,'developer sheet'!$D$9)</f>
        <v>1</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2</v>
      </c>
      <c r="D165" s="33">
        <f>COUNTA(E$100:E$106)</f>
        <v>2</v>
      </c>
      <c r="E165" s="34">
        <f>$C165/'Long Term Vision'!$C165</f>
        <v>0.4</v>
      </c>
      <c r="F165" s="53">
        <f>IFERROR($D165/$C165,'developer sheet'!$D$9)</f>
        <v>1</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3</v>
      </c>
      <c r="D171" s="33">
        <f>COUNTA(E$116:E$125)</f>
        <v>3</v>
      </c>
      <c r="E171" s="34">
        <f>$C171/'Long Term Vision'!$C171</f>
        <v>0.33333333333333331</v>
      </c>
      <c r="F171" s="53">
        <f>IFERROR($D171/$C171,'developer sheet'!$D$9)</f>
        <v>1</v>
      </c>
      <c r="G171" s="39"/>
      <c r="H171" s="39"/>
      <c r="I171" s="49"/>
    </row>
    <row r="172" spans="1:9" ht="15.75" thickBot="1" x14ac:dyDescent="0.3">
      <c r="A172" s="40">
        <v>17</v>
      </c>
      <c r="B172" s="41" t="str">
        <f>'Long Term Vision'!B172</f>
        <v>Partnerships for the Goals</v>
      </c>
      <c r="C172" s="42">
        <f>COUNTA(G$127:G$145)</f>
        <v>2</v>
      </c>
      <c r="D172" s="42">
        <f>COUNTA(E$127:E$145)</f>
        <v>2</v>
      </c>
      <c r="E172" s="43">
        <f>$C172/'Long Term Vision'!$C172</f>
        <v>0.13333333333333333</v>
      </c>
      <c r="F172" s="54">
        <f>IFERROR($D172/$C172,'developer sheet'!$D$9)</f>
        <v>1</v>
      </c>
      <c r="G172" s="39"/>
      <c r="H172" s="39"/>
      <c r="I172" s="49"/>
    </row>
    <row r="173" spans="1:9" x14ac:dyDescent="0.25">
      <c r="A173" s="49"/>
      <c r="B173" s="49"/>
      <c r="C173" s="49"/>
      <c r="D173" s="45" t="str">
        <f>'Long Term Vision'!F173</f>
        <v>People</v>
      </c>
      <c r="E173" s="46">
        <f>SUM($C$156:$C$160)/SUM('Long Term Vision'!$C$156:$C$160)</f>
        <v>0.1</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0.10714285714285714</v>
      </c>
      <c r="F175" s="53">
        <f>IFERROR(SUM($D$162:$D$166)/SUM($C$162:$C$166),'developer sheet'!$D$9)</f>
        <v>1</v>
      </c>
      <c r="G175" s="39"/>
      <c r="H175" s="39"/>
      <c r="I175" s="49"/>
    </row>
    <row r="176" spans="1:9" x14ac:dyDescent="0.25">
      <c r="A176" s="49"/>
      <c r="B176" s="49"/>
      <c r="C176" s="49"/>
      <c r="D176" s="44" t="str">
        <f>'Long Term Vision'!F176</f>
        <v>Peace</v>
      </c>
      <c r="E176" s="39">
        <f>$C$171/'Long Term Vision'!$C$171</f>
        <v>0.33333333333333331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0.13333333333333333</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B29A2939-698E-471C-B49A-6DA98D07FCF0}">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F5D299BF-104C-4D56-9AB7-6A46711A544B}">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E7EA66ED-2668-41B5-BF33-E4BEE383E07D}">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13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221</v>
      </c>
      <c r="D29" s="23" t="s">
        <v>449</v>
      </c>
      <c r="E29" s="23" t="s">
        <v>450</v>
      </c>
      <c r="F29" s="23" t="s">
        <v>451</v>
      </c>
      <c r="G29" s="6" t="s">
        <v>184</v>
      </c>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16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t="s">
        <v>221</v>
      </c>
      <c r="D35" s="23" t="s">
        <v>452</v>
      </c>
      <c r="E35" s="23" t="s">
        <v>453</v>
      </c>
      <c r="F35" s="23" t="s">
        <v>454</v>
      </c>
      <c r="G35" s="6" t="s">
        <v>184</v>
      </c>
      <c r="H35" s="6" t="s">
        <v>184</v>
      </c>
      <c r="I35" s="24" t="s">
        <v>455</v>
      </c>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105"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221</v>
      </c>
      <c r="D94" s="23" t="s">
        <v>456</v>
      </c>
      <c r="E94" s="23" t="s">
        <v>457</v>
      </c>
      <c r="F94" s="23" t="s">
        <v>458</v>
      </c>
      <c r="G94" s="6" t="s">
        <v>184</v>
      </c>
      <c r="H94" s="6"/>
      <c r="I94" s="24" t="s">
        <v>459</v>
      </c>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13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t="s">
        <v>221</v>
      </c>
      <c r="D114" s="23" t="s">
        <v>449</v>
      </c>
      <c r="E114" s="23" t="s">
        <v>450</v>
      </c>
      <c r="F114" s="23" t="s">
        <v>451</v>
      </c>
      <c r="G114" s="6" t="s">
        <v>184</v>
      </c>
      <c r="H114" s="6" t="s">
        <v>184</v>
      </c>
      <c r="I114" s="24" t="s">
        <v>460</v>
      </c>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165" hidden="1" outlineLevel="1" x14ac:dyDescent="0.25">
      <c r="A116" s="68" t="str">
        <f>'Long Term Vision'!A116</f>
        <v>Peace</v>
      </c>
      <c r="B116" s="23" t="str">
        <f>'Long Term Vision'!B116</f>
        <v>16.1 Significantly reduce all forms of violence and related death rates everywhere</v>
      </c>
      <c r="C116" s="23" t="s">
        <v>221</v>
      </c>
      <c r="D116" s="23" t="s">
        <v>452</v>
      </c>
      <c r="E116" s="23" t="s">
        <v>453</v>
      </c>
      <c r="F116" s="23" t="s">
        <v>454</v>
      </c>
      <c r="G116" s="6" t="s">
        <v>184</v>
      </c>
      <c r="H116" s="6"/>
      <c r="I116" s="24"/>
    </row>
    <row r="117" spans="1:9" ht="165" hidden="1" outlineLevel="1" x14ac:dyDescent="0.25">
      <c r="A117" s="68" t="str">
        <f>'Long Term Vision'!A117</f>
        <v>Peace</v>
      </c>
      <c r="B117" s="23" t="str">
        <f>'Long Term Vision'!B117</f>
        <v>16.2 End abuse, exploitation, trafficking and all forms of violence against and torture of children</v>
      </c>
      <c r="C117" s="23" t="s">
        <v>221</v>
      </c>
      <c r="D117" s="23" t="s">
        <v>452</v>
      </c>
      <c r="E117" s="23" t="s">
        <v>453</v>
      </c>
      <c r="F117" s="23" t="s">
        <v>454</v>
      </c>
      <c r="G117" s="6" t="s">
        <v>184</v>
      </c>
      <c r="H117" s="6"/>
      <c r="I117" s="24"/>
    </row>
    <row r="118" spans="1:9" ht="409.5" hidden="1" outlineLevel="1" x14ac:dyDescent="0.25">
      <c r="A118" s="68" t="str">
        <f>'Long Term Vision'!A118</f>
        <v>Peace</v>
      </c>
      <c r="B118" s="23" t="str">
        <f>'Long Term Vision'!B118</f>
        <v>16.3 Promote the rule of law at the national and international levels and ensure equal access to justice for all</v>
      </c>
      <c r="C118" s="23" t="s">
        <v>221</v>
      </c>
      <c r="D118" s="23" t="s">
        <v>461</v>
      </c>
      <c r="E118" s="23" t="s">
        <v>462</v>
      </c>
      <c r="F118" s="23" t="s">
        <v>463</v>
      </c>
      <c r="G118" s="6" t="s">
        <v>184</v>
      </c>
      <c r="H118" s="6" t="s">
        <v>184</v>
      </c>
      <c r="I118" s="24"/>
    </row>
    <row r="119" spans="1:9" ht="270"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t="s">
        <v>221</v>
      </c>
      <c r="D119" s="23" t="s">
        <v>464</v>
      </c>
      <c r="E119" s="23" t="s">
        <v>465</v>
      </c>
      <c r="F119" s="23" t="s">
        <v>466</v>
      </c>
      <c r="G119" s="6" t="s">
        <v>184</v>
      </c>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409.5" hidden="1" outlineLevel="1" x14ac:dyDescent="0.25">
      <c r="A121" s="68" t="str">
        <f>'Long Term Vision'!A121</f>
        <v>Peace</v>
      </c>
      <c r="B121" s="23" t="str">
        <f>'Long Term Vision'!B121</f>
        <v>16.6 Develop effective, accountable and transparent institutions at all levels</v>
      </c>
      <c r="C121" s="23" t="s">
        <v>221</v>
      </c>
      <c r="D121" s="23" t="s">
        <v>467</v>
      </c>
      <c r="E121" s="23" t="s">
        <v>468</v>
      </c>
      <c r="F121" s="23" t="s">
        <v>469</v>
      </c>
      <c r="G121" s="6" t="s">
        <v>184</v>
      </c>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409.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t="s">
        <v>221</v>
      </c>
      <c r="D135" s="23" t="s">
        <v>470</v>
      </c>
      <c r="E135" s="23" t="s">
        <v>471</v>
      </c>
      <c r="F135" s="23" t="s">
        <v>472</v>
      </c>
      <c r="G135" s="6" t="s">
        <v>184</v>
      </c>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221</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1</v>
      </c>
      <c r="D159" s="33">
        <f>COUNTA(E$26:E$32)</f>
        <v>1</v>
      </c>
      <c r="E159" s="34">
        <f>$C159/'Long Term Vision'!$C159</f>
        <v>0.14285714285714285</v>
      </c>
      <c r="F159" s="53">
        <f>IFERROR($D159/$C159,'developer sheet'!$D$9)</f>
        <v>1</v>
      </c>
      <c r="G159" s="39"/>
      <c r="H159" s="39"/>
      <c r="I159" s="49"/>
    </row>
    <row r="160" spans="1:9" x14ac:dyDescent="0.25">
      <c r="A160" s="36">
        <v>5</v>
      </c>
      <c r="B160" s="37" t="str">
        <f>'Long Term Vision'!B160</f>
        <v>Gender Equality</v>
      </c>
      <c r="C160" s="38">
        <f>COUNTA(G$34:G$39)</f>
        <v>1</v>
      </c>
      <c r="D160" s="38">
        <f>COUNTA(E$34:E$39)</f>
        <v>1</v>
      </c>
      <c r="E160" s="39">
        <f>$C160/'Long Term Vision'!$C160</f>
        <v>0.2</v>
      </c>
      <c r="F160" s="52">
        <f>IFERROR($D160/$C160,'developer sheet'!$D$9)</f>
        <v>1</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1</v>
      </c>
      <c r="D164" s="38">
        <f>COUNTA(E$94:E$98)</f>
        <v>1</v>
      </c>
      <c r="E164" s="39">
        <f>$C164/'Long Term Vision'!$C164</f>
        <v>0.2</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5</v>
      </c>
      <c r="D171" s="33">
        <f>COUNTA(E$116:E$125)</f>
        <v>5</v>
      </c>
      <c r="E171" s="34">
        <f>$C171/'Long Term Vision'!$C171</f>
        <v>0.55555555555555558</v>
      </c>
      <c r="F171" s="53">
        <f>IFERROR($D171/$C171,'developer sheet'!$D$9)</f>
        <v>1</v>
      </c>
      <c r="G171" s="39"/>
      <c r="H171" s="39"/>
      <c r="I171" s="49"/>
    </row>
    <row r="172" spans="1:9" ht="15.75" thickBot="1" x14ac:dyDescent="0.3">
      <c r="A172" s="40">
        <v>17</v>
      </c>
      <c r="B172" s="41" t="str">
        <f>'Long Term Vision'!B172</f>
        <v>Partnerships for the Goals</v>
      </c>
      <c r="C172" s="42">
        <f>COUNTA(G$127:G$145)</f>
        <v>1</v>
      </c>
      <c r="D172" s="42">
        <f>COUNTA(E$127:E$145)</f>
        <v>1</v>
      </c>
      <c r="E172" s="43">
        <f>$C172/'Long Term Vision'!$C172</f>
        <v>6.6666666666666666E-2</v>
      </c>
      <c r="F172" s="54">
        <f>IFERROR($D172/$C172,'developer sheet'!$D$9)</f>
        <v>1</v>
      </c>
      <c r="G172" s="39"/>
      <c r="H172" s="39"/>
      <c r="I172" s="49"/>
    </row>
    <row r="173" spans="1:9" x14ac:dyDescent="0.25">
      <c r="A173" s="49"/>
      <c r="B173" s="49"/>
      <c r="C173" s="49"/>
      <c r="D173" s="45" t="str">
        <f>'Long Term Vision'!F173</f>
        <v>People</v>
      </c>
      <c r="E173" s="46">
        <f>SUM($C$156:$C$160)/SUM('Long Term Vision'!$C$156:$C$160)</f>
        <v>6.6666666666666666E-2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7.1428571428571425E-2</v>
      </c>
      <c r="F175" s="53">
        <f>IFERROR(SUM($D$162:$D$166)/SUM($C$162:$C$166),'developer sheet'!$D$9)</f>
        <v>1</v>
      </c>
      <c r="G175" s="39"/>
      <c r="H175" s="39"/>
      <c r="I175" s="49"/>
    </row>
    <row r="176" spans="1:9" x14ac:dyDescent="0.25">
      <c r="A176" s="49"/>
      <c r="B176" s="49"/>
      <c r="C176" s="49"/>
      <c r="D176" s="44" t="str">
        <f>'Long Term Vision'!F176</f>
        <v>Peace</v>
      </c>
      <c r="E176" s="39">
        <f>$C$171/'Long Term Vision'!$C$171</f>
        <v>0.55555555555555558</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6.6666666666666666E-2</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AD6F4E2E-E77F-4F3F-997C-A5EDD8852A0D}">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4C4B42EB-5AFF-41E8-A3D1-8937278C5F46}">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68ED4003-5097-42F5-9948-509414197AB8}">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47"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330"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t="s">
        <v>222</v>
      </c>
      <c r="D6" s="23" t="s">
        <v>568</v>
      </c>
      <c r="E6" s="23" t="s">
        <v>569</v>
      </c>
      <c r="F6" s="208" t="s">
        <v>571</v>
      </c>
      <c r="G6" s="6" t="s">
        <v>184</v>
      </c>
      <c r="H6" s="6"/>
      <c r="I6" s="24"/>
    </row>
    <row r="7" spans="1:9" ht="375"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222</v>
      </c>
      <c r="D7" s="23" t="s">
        <v>577</v>
      </c>
      <c r="E7" s="23" t="s">
        <v>576</v>
      </c>
      <c r="F7" s="208" t="s">
        <v>571</v>
      </c>
      <c r="G7" s="6" t="s">
        <v>184</v>
      </c>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t="s">
        <v>578</v>
      </c>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90" hidden="1" outlineLevel="1" x14ac:dyDescent="0.25">
      <c r="A16" s="65" t="str">
        <f>'Long Term Vision'!A16</f>
        <v>People</v>
      </c>
      <c r="B16" s="23" t="str">
        <f>'Long Term Vision'!B16</f>
        <v>3.1 By 2030, reduce the global maternal mortality ratio to less than 70 per 100,000 live births</v>
      </c>
      <c r="C16" s="23" t="s">
        <v>222</v>
      </c>
      <c r="D16" s="23" t="s">
        <v>590</v>
      </c>
      <c r="E16" s="23" t="s">
        <v>592</v>
      </c>
      <c r="F16" s="208" t="s">
        <v>594</v>
      </c>
      <c r="G16" s="6" t="s">
        <v>184</v>
      </c>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t="s">
        <v>222</v>
      </c>
      <c r="D17" s="23" t="s">
        <v>568</v>
      </c>
      <c r="E17" s="23" t="s">
        <v>570</v>
      </c>
      <c r="F17" s="208" t="s">
        <v>572</v>
      </c>
      <c r="G17" s="6" t="s">
        <v>184</v>
      </c>
      <c r="H17" s="6"/>
      <c r="I17" s="24"/>
    </row>
    <row r="18" spans="1:9" ht="90"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t="s">
        <v>222</v>
      </c>
      <c r="D18" s="23" t="s">
        <v>590</v>
      </c>
      <c r="E18" s="23" t="s">
        <v>592</v>
      </c>
      <c r="F18" s="208" t="s">
        <v>594</v>
      </c>
      <c r="G18" s="6" t="s">
        <v>184</v>
      </c>
      <c r="H18" s="6"/>
      <c r="I18" s="24"/>
    </row>
    <row r="19" spans="1:9" ht="409.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t="s">
        <v>222</v>
      </c>
      <c r="D19" s="23" t="s">
        <v>595</v>
      </c>
      <c r="E19" s="23" t="s">
        <v>598</v>
      </c>
      <c r="F19" s="208" t="s">
        <v>602</v>
      </c>
      <c r="G19" s="6" t="s">
        <v>185</v>
      </c>
      <c r="H19" s="6"/>
      <c r="I19" s="24"/>
    </row>
    <row r="20" spans="1:9" ht="90" hidden="1" outlineLevel="1" x14ac:dyDescent="0.25">
      <c r="A20" s="65" t="str">
        <f>'Long Term Vision'!A20</f>
        <v>People</v>
      </c>
      <c r="B20" s="23" t="str">
        <f>'Long Term Vision'!B20</f>
        <v>3.5 Strengthen the prevention and treatment of substance abuse, including narcotic drug abuse and harmful use of alcohol</v>
      </c>
      <c r="C20" s="23" t="s">
        <v>222</v>
      </c>
      <c r="D20" s="23" t="s">
        <v>578</v>
      </c>
      <c r="E20" s="23" t="s">
        <v>584</v>
      </c>
      <c r="F20" s="208" t="s">
        <v>582</v>
      </c>
      <c r="G20" s="6" t="s">
        <v>185</v>
      </c>
      <c r="H20" s="6"/>
      <c r="I20" s="24"/>
    </row>
    <row r="21" spans="1:9" ht="90" hidden="1" outlineLevel="1" x14ac:dyDescent="0.25">
      <c r="A21" s="65" t="str">
        <f>'Long Term Vision'!A21</f>
        <v>People</v>
      </c>
      <c r="B21" s="23" t="str">
        <f>'Long Term Vision'!B21</f>
        <v>3.6 By 2020, halve the number of global deaths and injuries from road traffic accidents</v>
      </c>
      <c r="C21" s="23" t="s">
        <v>222</v>
      </c>
      <c r="D21" s="23" t="s">
        <v>578</v>
      </c>
      <c r="E21" s="23" t="s">
        <v>584</v>
      </c>
      <c r="F21" s="208" t="s">
        <v>582</v>
      </c>
      <c r="G21" s="6" t="s">
        <v>184</v>
      </c>
      <c r="H21" s="6"/>
      <c r="I21" s="24"/>
    </row>
    <row r="22" spans="1:9" ht="315"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t="s">
        <v>222</v>
      </c>
      <c r="D22" s="23" t="s">
        <v>591</v>
      </c>
      <c r="E22" s="23" t="s">
        <v>593</v>
      </c>
      <c r="F22" s="208" t="s">
        <v>581</v>
      </c>
      <c r="G22" s="6" t="s">
        <v>184</v>
      </c>
      <c r="H22" s="6"/>
      <c r="I22" s="24"/>
    </row>
    <row r="23" spans="1:9" ht="39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t="s">
        <v>222</v>
      </c>
      <c r="D23" s="23" t="s">
        <v>580</v>
      </c>
      <c r="E23" s="23" t="s">
        <v>587</v>
      </c>
      <c r="F23" s="208" t="s">
        <v>583</v>
      </c>
      <c r="G23" s="6" t="s">
        <v>185</v>
      </c>
      <c r="H23" s="6"/>
      <c r="I23" s="24"/>
    </row>
    <row r="24" spans="1:9" ht="10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t="s">
        <v>222</v>
      </c>
      <c r="D24" s="23" t="s">
        <v>578</v>
      </c>
      <c r="E24" s="23" t="s">
        <v>600</v>
      </c>
      <c r="F24" s="208" t="s">
        <v>601</v>
      </c>
      <c r="G24" s="6" t="s">
        <v>184</v>
      </c>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90"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t="s">
        <v>222</v>
      </c>
      <c r="D39" s="23" t="s">
        <v>590</v>
      </c>
      <c r="E39" s="23" t="s">
        <v>592</v>
      </c>
      <c r="F39" s="208" t="s">
        <v>594</v>
      </c>
      <c r="G39" s="6" t="s">
        <v>184</v>
      </c>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08"/>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08"/>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08"/>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25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t="s">
        <v>222</v>
      </c>
      <c r="D101" s="23" t="s">
        <v>579</v>
      </c>
      <c r="E101" s="23" t="s">
        <v>586</v>
      </c>
      <c r="F101" s="208" t="s">
        <v>581</v>
      </c>
      <c r="G101" s="6" t="s">
        <v>184</v>
      </c>
      <c r="H101" s="6"/>
      <c r="I101" s="24"/>
    </row>
    <row r="102" spans="1:9" ht="345"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t="s">
        <v>222</v>
      </c>
      <c r="D102" s="23" t="s">
        <v>596</v>
      </c>
      <c r="E102" s="23" t="s">
        <v>597</v>
      </c>
      <c r="F102" s="208" t="s">
        <v>599</v>
      </c>
      <c r="G102" s="6" t="s">
        <v>184</v>
      </c>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225" hidden="1" outlineLevel="1" x14ac:dyDescent="0.25">
      <c r="A108" s="67" t="str">
        <f>'Long Term Vision'!A108</f>
        <v>Prosperity</v>
      </c>
      <c r="B108" s="23" t="str">
        <f>'Long Term Vision'!B108</f>
        <v>11.1 By 2030, ensure access for all to adequate, safe and affordable housing and basic services and upgrade slums</v>
      </c>
      <c r="C108" s="23"/>
      <c r="D108" s="23" t="s">
        <v>579</v>
      </c>
      <c r="E108" s="23" t="s">
        <v>585</v>
      </c>
      <c r="F108" s="208" t="s">
        <v>581</v>
      </c>
      <c r="G108" s="6" t="s">
        <v>184</v>
      </c>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270" hidden="1" outlineLevel="1" x14ac:dyDescent="0.25">
      <c r="A121" s="68" t="str">
        <f>'Long Term Vision'!A121</f>
        <v>Peace</v>
      </c>
      <c r="B121" s="23" t="str">
        <f>'Long Term Vision'!B121</f>
        <v>16.6 Develop effective, accountable and transparent institutions at all levels</v>
      </c>
      <c r="C121" s="23" t="s">
        <v>222</v>
      </c>
      <c r="D121" s="23" t="s">
        <v>588</v>
      </c>
      <c r="E121" s="23" t="s">
        <v>589</v>
      </c>
      <c r="F121" s="209" t="s">
        <v>572</v>
      </c>
      <c r="G121" s="6" t="s">
        <v>184</v>
      </c>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180"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t="s">
        <v>222</v>
      </c>
      <c r="D127" s="23" t="s">
        <v>573</v>
      </c>
      <c r="E127" s="23" t="s">
        <v>575</v>
      </c>
      <c r="F127" s="208" t="s">
        <v>574</v>
      </c>
      <c r="G127" s="6" t="s">
        <v>184</v>
      </c>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08"/>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2</v>
      </c>
      <c r="D156" s="38">
        <f>COUNTA(E$4:E$8)</f>
        <v>2</v>
      </c>
      <c r="E156" s="39">
        <f>$C156/'Long Term Vision'!$C156</f>
        <v>0.5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9</v>
      </c>
      <c r="D158" s="38">
        <f>COUNTA(E$16:E$24)</f>
        <v>9</v>
      </c>
      <c r="E158" s="39">
        <f>$C158/'Long Term Vision'!$C158</f>
        <v>1</v>
      </c>
      <c r="F158" s="52">
        <f>IFERROR($D158/$C158,'developer sheet'!$D$9)</f>
        <v>1</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1</v>
      </c>
      <c r="D160" s="38">
        <f>COUNTA(E$34:E$39)</f>
        <v>1</v>
      </c>
      <c r="E160" s="39">
        <f>$C160/'Long Term Vision'!$C160</f>
        <v>0.2</v>
      </c>
      <c r="F160" s="52">
        <f>IFERROR($D160/$C160,'developer sheet'!$D$9)</f>
        <v>1</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2</v>
      </c>
      <c r="D165" s="33">
        <f>COUNTA(E$100:E$106)</f>
        <v>2</v>
      </c>
      <c r="E165" s="34">
        <f>$C165/'Long Term Vision'!$C165</f>
        <v>0.4</v>
      </c>
      <c r="F165" s="53">
        <f>IFERROR($D165/$C165,'developer sheet'!$D$9)</f>
        <v>1</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1</v>
      </c>
      <c r="D171" s="33">
        <f>COUNTA(E$116:E$125)</f>
        <v>1</v>
      </c>
      <c r="E171" s="34">
        <f>$C171/'Long Term Vision'!$C171</f>
        <v>0.1111111111111111</v>
      </c>
      <c r="F171" s="53">
        <f>IFERROR($D171/$C171,'developer sheet'!$D$9)</f>
        <v>1</v>
      </c>
      <c r="G171" s="39"/>
      <c r="H171" s="39"/>
      <c r="I171" s="49"/>
    </row>
    <row r="172" spans="1:9" ht="15.75" thickBot="1" x14ac:dyDescent="0.3">
      <c r="A172" s="40">
        <v>17</v>
      </c>
      <c r="B172" s="41" t="str">
        <f>'Long Term Vision'!B172</f>
        <v>Partnerships for the Goals</v>
      </c>
      <c r="C172" s="42">
        <f>COUNTA(G$127:G$145)</f>
        <v>1</v>
      </c>
      <c r="D172" s="42">
        <f>COUNTA(E$127:E$145)</f>
        <v>1</v>
      </c>
      <c r="E172" s="43">
        <f>$C172/'Long Term Vision'!$C172</f>
        <v>6.6666666666666666E-2</v>
      </c>
      <c r="F172" s="54">
        <f>IFERROR($D172/$C172,'developer sheet'!$D$9)</f>
        <v>1</v>
      </c>
      <c r="G172" s="39"/>
      <c r="H172" s="39"/>
      <c r="I172" s="49"/>
    </row>
    <row r="173" spans="1:9" x14ac:dyDescent="0.25">
      <c r="A173" s="49"/>
      <c r="B173" s="49"/>
      <c r="C173" s="49"/>
      <c r="D173" s="45" t="str">
        <f>'Long Term Vision'!F173</f>
        <v>People</v>
      </c>
      <c r="E173" s="46">
        <f>SUM($C$156:$C$160)/SUM('Long Term Vision'!$C$156:$C$160)</f>
        <v>0.4</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0.10714285714285714</v>
      </c>
      <c r="F175" s="53">
        <f>IFERROR(SUM($D$162:$D$166)/SUM($C$162:$C$166),'developer sheet'!$D$9)</f>
        <v>1</v>
      </c>
      <c r="G175" s="39"/>
      <c r="H175" s="39"/>
      <c r="I175" s="49"/>
    </row>
    <row r="176" spans="1:9" x14ac:dyDescent="0.25">
      <c r="A176" s="49"/>
      <c r="B176" s="49"/>
      <c r="C176" s="49"/>
      <c r="D176" s="44" t="str">
        <f>'Long Term Vision'!F176</f>
        <v>Peace</v>
      </c>
      <c r="E176" s="39">
        <f>$C$171/'Long Term Vision'!$C$171</f>
        <v>0.1111111111111111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6.6666666666666666E-2</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3F4A7FC1-AADD-4DE0-BEE2-789DBF1C9EF7}">
            <xm:f>'Long Term Vision'!$C4="NO"</xm:f>
            <x14:dxf>
              <fill>
                <patternFill>
                  <bgColor theme="0" tint="-0.34998626667073579"/>
                </patternFill>
              </fill>
            </x14:dxf>
          </x14:cfRule>
          <xm:sqref>B10:I14 B26:I32 B48:I55 B57:I59 B61:I67 B69:I77 B79:I81 B83:I92 B94:I98 B4:I8 B127:I145 B116:I120 B122:I125 B121:E121 G121:I121 B108:I114 B41:I46 B16:I24 B34:I39 B100:I106</xm:sqref>
        </x14:conditionalFormatting>
        <x14:conditionalFormatting xmlns:xm="http://schemas.microsoft.com/office/excel/2006/main">
          <x14:cfRule type="expression" priority="67" id="{87C5B378-8CAD-437B-9BA5-4C2CE1DE1EF7}">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44E09190-D4C9-44BE-94F4-E3711621DD28}">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30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604</v>
      </c>
      <c r="D7" s="23" t="s">
        <v>615</v>
      </c>
      <c r="E7" s="23" t="s">
        <v>614</v>
      </c>
      <c r="F7" s="23" t="s">
        <v>607</v>
      </c>
      <c r="G7" s="6" t="s">
        <v>184</v>
      </c>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09.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t="s">
        <v>604</v>
      </c>
      <c r="D26" s="23" t="s">
        <v>622</v>
      </c>
      <c r="E26" s="23" t="s">
        <v>625</v>
      </c>
      <c r="F26" s="23" t="s">
        <v>606</v>
      </c>
      <c r="G26" s="6" t="s">
        <v>184</v>
      </c>
      <c r="H26" s="6"/>
      <c r="I26" s="24"/>
    </row>
    <row r="27" spans="1:9" ht="360"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t="s">
        <v>604</v>
      </c>
      <c r="D27" s="23" t="s">
        <v>623</v>
      </c>
      <c r="E27" s="23" t="s">
        <v>626</v>
      </c>
      <c r="F27" s="23" t="s">
        <v>607</v>
      </c>
      <c r="G27" s="6" t="s">
        <v>185</v>
      </c>
      <c r="H27" s="6"/>
      <c r="I27" s="24"/>
    </row>
    <row r="28" spans="1:9" ht="409.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t="s">
        <v>604</v>
      </c>
      <c r="D28" s="23" t="s">
        <v>624</v>
      </c>
      <c r="E28" s="23" t="s">
        <v>627</v>
      </c>
      <c r="F28" s="23" t="s">
        <v>606</v>
      </c>
      <c r="G28" s="6" t="s">
        <v>184</v>
      </c>
      <c r="H28" s="6"/>
      <c r="I28" s="24"/>
    </row>
    <row r="29" spans="1:9" ht="180"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604</v>
      </c>
      <c r="D29" s="23" t="s">
        <v>619</v>
      </c>
      <c r="E29" s="23" t="s">
        <v>620</v>
      </c>
      <c r="F29" s="23" t="s">
        <v>618</v>
      </c>
      <c r="G29" s="6" t="s">
        <v>184</v>
      </c>
      <c r="H29" s="6"/>
      <c r="I29" s="24"/>
    </row>
    <row r="30" spans="1:9" ht="135"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t="s">
        <v>604</v>
      </c>
      <c r="D30" s="23" t="s">
        <v>611</v>
      </c>
      <c r="E30" s="23" t="s">
        <v>613</v>
      </c>
      <c r="F30" s="23" t="s">
        <v>607</v>
      </c>
      <c r="G30" s="6" t="s">
        <v>184</v>
      </c>
      <c r="H30" s="6"/>
      <c r="I30" s="24"/>
    </row>
    <row r="31" spans="1:9" ht="105" hidden="1" outlineLevel="1" x14ac:dyDescent="0.25">
      <c r="A31" s="65" t="str">
        <f>'Long Term Vision'!A31</f>
        <v>People</v>
      </c>
      <c r="B31" s="23" t="str">
        <f>'Long Term Vision'!B31</f>
        <v>4.6 By 2030, ensure that all youth and a substantial proportion of adults, both men and women, achieve literacy and numeracy</v>
      </c>
      <c r="C31" s="23" t="s">
        <v>604</v>
      </c>
      <c r="D31" s="23" t="s">
        <v>608</v>
      </c>
      <c r="E31" s="23" t="s">
        <v>609</v>
      </c>
      <c r="F31" s="208" t="s">
        <v>610</v>
      </c>
      <c r="G31" s="6" t="s">
        <v>184</v>
      </c>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t="s">
        <v>604</v>
      </c>
      <c r="D32" s="23" t="s">
        <v>608</v>
      </c>
      <c r="E32" s="23" t="s">
        <v>609</v>
      </c>
      <c r="F32" s="208" t="s">
        <v>610</v>
      </c>
      <c r="G32" s="6" t="s">
        <v>184</v>
      </c>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16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t="s">
        <v>604</v>
      </c>
      <c r="D87" s="23" t="s">
        <v>619</v>
      </c>
      <c r="E87" s="23" t="s">
        <v>621</v>
      </c>
      <c r="F87" s="23" t="s">
        <v>618</v>
      </c>
      <c r="G87" s="6" t="s">
        <v>184</v>
      </c>
      <c r="H87" s="6"/>
      <c r="I87" s="24"/>
    </row>
    <row r="88" spans="1:9" ht="90" hidden="1" outlineLevel="1" x14ac:dyDescent="0.25">
      <c r="A88" s="67" t="str">
        <f>'Long Term Vision'!A88</f>
        <v>Prosperity</v>
      </c>
      <c r="B88" s="23" t="str">
        <f>'Long Term Vision'!B88</f>
        <v>8.6 By 2020, substantially reduce the proportion of youth not in employment, education or training</v>
      </c>
      <c r="C88" s="23" t="s">
        <v>604</v>
      </c>
      <c r="D88" s="23" t="s">
        <v>616</v>
      </c>
      <c r="E88" s="23" t="s">
        <v>617</v>
      </c>
      <c r="F88" s="23" t="s">
        <v>618</v>
      </c>
      <c r="G88" s="6" t="s">
        <v>184</v>
      </c>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10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t="s">
        <v>604</v>
      </c>
      <c r="D101" s="23" t="s">
        <v>612</v>
      </c>
      <c r="E101" s="23" t="s">
        <v>609</v>
      </c>
      <c r="F101" s="208" t="s">
        <v>610</v>
      </c>
      <c r="G101" s="6" t="s">
        <v>184</v>
      </c>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10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t="s">
        <v>604</v>
      </c>
      <c r="D127" s="23" t="s">
        <v>603</v>
      </c>
      <c r="E127" s="23" t="s">
        <v>605</v>
      </c>
      <c r="F127" s="23" t="s">
        <v>606</v>
      </c>
      <c r="G127" s="6" t="s">
        <v>184</v>
      </c>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223</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7</v>
      </c>
      <c r="D159" s="33">
        <f>COUNTA(E$26:E$32)</f>
        <v>7</v>
      </c>
      <c r="E159" s="34">
        <f>$C159/'Long Term Vision'!$C159</f>
        <v>1</v>
      </c>
      <c r="F159" s="53">
        <f>IFERROR($D159/$C159,'developer sheet'!$D$9)</f>
        <v>1</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2</v>
      </c>
      <c r="D163" s="33">
        <f>COUNTA(E$83:E$92)</f>
        <v>2</v>
      </c>
      <c r="E163" s="34">
        <f>$C163/'Long Term Vision'!$C163</f>
        <v>0.25</v>
      </c>
      <c r="F163" s="53">
        <f>IFERROR($D163/$C163,'developer sheet'!$D$9)</f>
        <v>1</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1</v>
      </c>
      <c r="D165" s="33">
        <f>COUNTA(E$100:E$106)</f>
        <v>1</v>
      </c>
      <c r="E165" s="34">
        <f>$C165/'Long Term Vision'!$C165</f>
        <v>0.2</v>
      </c>
      <c r="F165" s="53">
        <f>IFERROR($D165/$C165,'developer sheet'!$D$9)</f>
        <v>1</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1</v>
      </c>
      <c r="D172" s="42">
        <f>COUNTA(E$127:E$145)</f>
        <v>1</v>
      </c>
      <c r="E172" s="43">
        <f>$C172/'Long Term Vision'!$C172</f>
        <v>6.6666666666666666E-2</v>
      </c>
      <c r="F172" s="54">
        <f>IFERROR($D172/$C172,'developer sheet'!$D$9)</f>
        <v>1</v>
      </c>
      <c r="G172" s="39"/>
      <c r="H172" s="39"/>
      <c r="I172" s="49"/>
    </row>
    <row r="173" spans="1:9" x14ac:dyDescent="0.25">
      <c r="A173" s="49"/>
      <c r="B173" s="49"/>
      <c r="C173" s="49"/>
      <c r="D173" s="45" t="str">
        <f>'Long Term Vision'!F173</f>
        <v>People</v>
      </c>
      <c r="E173" s="46">
        <f>SUM($C$156:$C$160)/SUM('Long Term Vision'!$C$156:$C$160)</f>
        <v>0.26666666666666666</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0.10714285714285714</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6.6666666666666666E-2</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7F24A308-E36A-402C-A959-58B9DD62ED60}">
            <xm:f>'Long Term Vision'!$C4="NO"</xm:f>
            <x14:dxf>
              <fill>
                <patternFill>
                  <bgColor theme="0" tint="-0.34998626667073579"/>
                </patternFill>
              </fill>
            </x14:dxf>
          </x14:cfRule>
          <xm:sqref>B4:I8 B10:I14 B16:I24 B34:I39 B41:I46 B48:I55 B57:I59 B61:I67 B69:I77 B79:I81 B94:I98 B108:I114 B116:I125 B127:I145 B26:I32 B100:I106 B83:I92</xm:sqref>
        </x14:conditionalFormatting>
        <x14:conditionalFormatting xmlns:xm="http://schemas.microsoft.com/office/excel/2006/main">
          <x14:cfRule type="expression" priority="67" id="{EEAE2BCF-2C8B-4032-814A-355A8EE43C77}">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4302C5CA-22DA-4E87-98B6-CC1EB1D6BFDA}">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09.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t="s">
        <v>628</v>
      </c>
      <c r="D5" s="23" t="s">
        <v>689</v>
      </c>
      <c r="E5" s="23" t="s">
        <v>692</v>
      </c>
      <c r="F5" s="23" t="s">
        <v>642</v>
      </c>
      <c r="G5" s="6" t="s">
        <v>185</v>
      </c>
      <c r="H5" s="6"/>
      <c r="I5" s="24"/>
    </row>
    <row r="6" spans="1:9" ht="409.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t="s">
        <v>628</v>
      </c>
      <c r="D6" s="23" t="s">
        <v>632</v>
      </c>
      <c r="E6" s="23" t="s">
        <v>637</v>
      </c>
      <c r="F6" s="23" t="s">
        <v>635</v>
      </c>
      <c r="G6" s="6" t="s">
        <v>634</v>
      </c>
      <c r="H6" s="6"/>
      <c r="I6" s="24"/>
    </row>
    <row r="7" spans="1:9" ht="409.5"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628</v>
      </c>
      <c r="D7" s="23" t="s">
        <v>652</v>
      </c>
      <c r="E7" s="23" t="s">
        <v>656</v>
      </c>
      <c r="F7" s="23" t="s">
        <v>657</v>
      </c>
      <c r="G7" s="6" t="s">
        <v>634</v>
      </c>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0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t="s">
        <v>628</v>
      </c>
      <c r="D10" s="23" t="s">
        <v>629</v>
      </c>
      <c r="E10" s="23" t="s">
        <v>630</v>
      </c>
      <c r="F10" s="23" t="s">
        <v>631</v>
      </c>
      <c r="G10" s="6" t="s">
        <v>185</v>
      </c>
      <c r="H10" s="6"/>
      <c r="I10" s="24"/>
    </row>
    <row r="11" spans="1:9" ht="40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t="s">
        <v>628</v>
      </c>
      <c r="D11" s="23" t="s">
        <v>629</v>
      </c>
      <c r="E11" s="23" t="s">
        <v>630</v>
      </c>
      <c r="F11" s="23" t="s">
        <v>631</v>
      </c>
      <c r="G11" s="6" t="s">
        <v>184</v>
      </c>
      <c r="H11" s="6"/>
      <c r="I11" s="24"/>
    </row>
    <row r="12" spans="1:9" ht="405"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t="s">
        <v>628</v>
      </c>
      <c r="D12" s="23" t="s">
        <v>629</v>
      </c>
      <c r="E12" s="23" t="s">
        <v>630</v>
      </c>
      <c r="F12" s="23" t="s">
        <v>631</v>
      </c>
      <c r="G12" s="6" t="s">
        <v>184</v>
      </c>
      <c r="H12" s="6"/>
      <c r="I12" s="24"/>
    </row>
    <row r="13" spans="1:9" ht="405"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t="s">
        <v>628</v>
      </c>
      <c r="D13" s="23" t="s">
        <v>629</v>
      </c>
      <c r="E13" s="23" t="s">
        <v>630</v>
      </c>
      <c r="F13" s="23" t="s">
        <v>631</v>
      </c>
      <c r="G13" s="6" t="s">
        <v>185</v>
      </c>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0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t="s">
        <v>628</v>
      </c>
      <c r="D19" s="23" t="s">
        <v>629</v>
      </c>
      <c r="E19" s="23" t="s">
        <v>630</v>
      </c>
      <c r="F19" s="23" t="s">
        <v>631</v>
      </c>
      <c r="G19" s="6" t="s">
        <v>185</v>
      </c>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409.5" hidden="1" outlineLevel="1" x14ac:dyDescent="0.25">
      <c r="A34" s="65" t="str">
        <f>'Long Term Vision'!A34</f>
        <v>People</v>
      </c>
      <c r="B34" s="23" t="str">
        <f>'Long Term Vision'!B34</f>
        <v>5.1 End all forms of discrimination against all women and girls everywhere</v>
      </c>
      <c r="C34" s="23" t="s">
        <v>628</v>
      </c>
      <c r="D34" s="23" t="s">
        <v>687</v>
      </c>
      <c r="E34" s="23" t="s">
        <v>667</v>
      </c>
      <c r="F34" s="23" t="s">
        <v>668</v>
      </c>
      <c r="G34" s="6" t="s">
        <v>184</v>
      </c>
      <c r="H34" s="6"/>
      <c r="I34" s="24"/>
    </row>
    <row r="35" spans="1:9" ht="90"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t="s">
        <v>628</v>
      </c>
      <c r="D35" s="23" t="s">
        <v>660</v>
      </c>
      <c r="E35" s="23" t="s">
        <v>666</v>
      </c>
      <c r="F35" s="23"/>
      <c r="G35" s="6" t="s">
        <v>184</v>
      </c>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33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t="s">
        <v>628</v>
      </c>
      <c r="D37" s="23" t="s">
        <v>632</v>
      </c>
      <c r="E37" s="23" t="s">
        <v>633</v>
      </c>
      <c r="F37" s="23" t="s">
        <v>635</v>
      </c>
      <c r="G37" s="6" t="s">
        <v>184</v>
      </c>
      <c r="H37" s="6"/>
      <c r="I37" s="24"/>
    </row>
    <row r="38" spans="1:9" ht="120"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t="s">
        <v>628</v>
      </c>
      <c r="D38" s="23" t="s">
        <v>688</v>
      </c>
      <c r="E38" s="23" t="s">
        <v>690</v>
      </c>
      <c r="F38" s="23"/>
      <c r="G38" s="6" t="s">
        <v>184</v>
      </c>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285" hidden="1" outlineLevel="1" x14ac:dyDescent="0.25">
      <c r="A41" s="66" t="str">
        <f>'Long Term Vision'!A41</f>
        <v>Planet</v>
      </c>
      <c r="B41" s="23" t="str">
        <f>'Long Term Vision'!B41</f>
        <v>6.1 By 2030, achieve universal and equitable access to safe and affordable drinking water for all</v>
      </c>
      <c r="C41" s="23" t="s">
        <v>628</v>
      </c>
      <c r="D41" s="23" t="s">
        <v>653</v>
      </c>
      <c r="E41" s="23" t="s">
        <v>655</v>
      </c>
      <c r="F41" s="23" t="s">
        <v>658</v>
      </c>
      <c r="G41" s="6" t="s">
        <v>184</v>
      </c>
      <c r="H41" s="6"/>
      <c r="I41" s="24"/>
    </row>
    <row r="42" spans="1:9" ht="285"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t="s">
        <v>628</v>
      </c>
      <c r="D42" s="23" t="s">
        <v>653</v>
      </c>
      <c r="E42" s="23" t="s">
        <v>655</v>
      </c>
      <c r="F42" s="23" t="s">
        <v>658</v>
      </c>
      <c r="G42" s="6" t="s">
        <v>184</v>
      </c>
      <c r="H42" s="6"/>
      <c r="I42" s="24"/>
    </row>
    <row r="43" spans="1:9" ht="28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t="s">
        <v>628</v>
      </c>
      <c r="D43" s="23" t="s">
        <v>653</v>
      </c>
      <c r="E43" s="23" t="s">
        <v>655</v>
      </c>
      <c r="F43" s="23" t="s">
        <v>658</v>
      </c>
      <c r="G43" s="6" t="s">
        <v>184</v>
      </c>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409.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t="s">
        <v>628</v>
      </c>
      <c r="D85" s="23" t="s">
        <v>645</v>
      </c>
      <c r="E85" s="23" t="s">
        <v>646</v>
      </c>
      <c r="F85" s="23" t="s">
        <v>640</v>
      </c>
      <c r="G85" s="6" t="s">
        <v>185</v>
      </c>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09.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t="s">
        <v>636</v>
      </c>
      <c r="E87" s="23" t="s">
        <v>638</v>
      </c>
      <c r="F87" s="23" t="s">
        <v>651</v>
      </c>
      <c r="G87" s="6" t="s">
        <v>634</v>
      </c>
      <c r="H87" s="6"/>
      <c r="I87" s="24"/>
    </row>
    <row r="88" spans="1:9" ht="409.5" hidden="1" outlineLevel="1" x14ac:dyDescent="0.25">
      <c r="A88" s="67" t="str">
        <f>'Long Term Vision'!A88</f>
        <v>Prosperity</v>
      </c>
      <c r="B88" s="23" t="str">
        <f>'Long Term Vision'!B88</f>
        <v>8.6 By 2020, substantially reduce the proportion of youth not in employment, education or training</v>
      </c>
      <c r="C88" s="23"/>
      <c r="D88" s="23" t="s">
        <v>636</v>
      </c>
      <c r="E88" s="23" t="s">
        <v>637</v>
      </c>
      <c r="F88" s="23" t="s">
        <v>639</v>
      </c>
      <c r="G88" s="6" t="s">
        <v>185</v>
      </c>
      <c r="H88" s="6"/>
      <c r="I88" s="24"/>
    </row>
    <row r="89" spans="1:9" ht="90"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t="s">
        <v>660</v>
      </c>
      <c r="E89" s="23" t="s">
        <v>666</v>
      </c>
      <c r="F89" s="23"/>
      <c r="G89" s="6"/>
      <c r="H89" s="6"/>
      <c r="I89" s="24"/>
    </row>
    <row r="90" spans="1:9" ht="409.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t="s">
        <v>660</v>
      </c>
      <c r="E90" s="23" t="s">
        <v>666</v>
      </c>
      <c r="F90" s="23" t="s">
        <v>669</v>
      </c>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409.5"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628</v>
      </c>
      <c r="D94" s="23" t="s">
        <v>660</v>
      </c>
      <c r="E94" s="23" t="s">
        <v>666</v>
      </c>
      <c r="F94" s="23" t="s">
        <v>669</v>
      </c>
      <c r="G94" s="6" t="s">
        <v>184</v>
      </c>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33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t="s">
        <v>628</v>
      </c>
      <c r="D96" s="23" t="s">
        <v>632</v>
      </c>
      <c r="E96" s="23" t="s">
        <v>633</v>
      </c>
      <c r="F96" s="23" t="s">
        <v>635</v>
      </c>
      <c r="G96" s="6" t="s">
        <v>634</v>
      </c>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390"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t="s">
        <v>628</v>
      </c>
      <c r="D100" s="23" t="s">
        <v>686</v>
      </c>
      <c r="E100" s="23" t="s">
        <v>691</v>
      </c>
      <c r="F100" s="23" t="s">
        <v>635</v>
      </c>
      <c r="G100" s="6" t="s">
        <v>185</v>
      </c>
      <c r="H100" s="6"/>
      <c r="I100" s="24"/>
    </row>
    <row r="101" spans="1:9" ht="409.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t="s">
        <v>628</v>
      </c>
      <c r="D101" s="23" t="s">
        <v>661</v>
      </c>
      <c r="E101" s="23" t="s">
        <v>637</v>
      </c>
      <c r="F101" s="23" t="s">
        <v>635</v>
      </c>
      <c r="G101" s="6" t="s">
        <v>184</v>
      </c>
      <c r="H101" s="6"/>
      <c r="I101" s="24"/>
    </row>
    <row r="102" spans="1:9" ht="409.5"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t="s">
        <v>628</v>
      </c>
      <c r="D102" s="23" t="s">
        <v>679</v>
      </c>
      <c r="E102" s="23" t="s">
        <v>680</v>
      </c>
      <c r="F102" s="23" t="s">
        <v>670</v>
      </c>
      <c r="G102" s="6" t="s">
        <v>185</v>
      </c>
      <c r="H102" s="6"/>
      <c r="I102" s="24"/>
    </row>
    <row r="103" spans="1:9" ht="409.5" hidden="1" outlineLevel="1" x14ac:dyDescent="0.25">
      <c r="A103" s="67" t="str">
        <f>'Long Term Vision'!A103</f>
        <v>Prosperity</v>
      </c>
      <c r="B103" s="23" t="str">
        <f>'Long Term Vision'!B103</f>
        <v>10.4 Adopt policies, especially fiscal, wage and social protection policies, and progressively achieve greater equality</v>
      </c>
      <c r="C103" s="23" t="s">
        <v>693</v>
      </c>
      <c r="D103" s="23" t="s">
        <v>660</v>
      </c>
      <c r="E103" s="23" t="s">
        <v>666</v>
      </c>
      <c r="F103" s="23" t="s">
        <v>669</v>
      </c>
      <c r="G103" s="6" t="s">
        <v>184</v>
      </c>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09.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t="s">
        <v>693</v>
      </c>
      <c r="D106" s="23" t="s">
        <v>660</v>
      </c>
      <c r="E106" s="23" t="s">
        <v>666</v>
      </c>
      <c r="F106" s="23" t="s">
        <v>669</v>
      </c>
      <c r="G106" s="6" t="s">
        <v>184</v>
      </c>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90" hidden="1" outlineLevel="1" x14ac:dyDescent="0.25">
      <c r="A108" s="67" t="str">
        <f>'Long Term Vision'!A108</f>
        <v>Prosperity</v>
      </c>
      <c r="B108" s="23" t="str">
        <f>'Long Term Vision'!B108</f>
        <v>11.1 By 2030, ensure access for all to adequate, safe and affordable housing and basic services and upgrade slums</v>
      </c>
      <c r="C108" s="23"/>
      <c r="D108" s="23" t="s">
        <v>662</v>
      </c>
      <c r="E108" s="23" t="s">
        <v>665</v>
      </c>
      <c r="F108" s="23" t="s">
        <v>658</v>
      </c>
      <c r="G108" s="6" t="s">
        <v>184</v>
      </c>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09.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t="s">
        <v>628</v>
      </c>
      <c r="D110" s="23" t="s">
        <v>654</v>
      </c>
      <c r="E110" s="23" t="s">
        <v>641</v>
      </c>
      <c r="F110" s="23" t="s">
        <v>659</v>
      </c>
      <c r="G110" s="6" t="s">
        <v>184</v>
      </c>
      <c r="H110" s="6"/>
      <c r="I110" s="24"/>
    </row>
    <row r="111" spans="1:9" ht="285" hidden="1" outlineLevel="1" x14ac:dyDescent="0.25">
      <c r="A111" s="67" t="str">
        <f>'Long Term Vision'!A111</f>
        <v>Prosperity</v>
      </c>
      <c r="B111" s="23" t="str">
        <f>'Long Term Vision'!B111</f>
        <v>11.4 Strengthen efforts to protect and safeguard the world’s cultural and natural heritage</v>
      </c>
      <c r="C111" s="23"/>
      <c r="D111" s="23" t="s">
        <v>653</v>
      </c>
      <c r="E111" s="23" t="s">
        <v>655</v>
      </c>
      <c r="F111" s="23" t="s">
        <v>658</v>
      </c>
      <c r="G111" s="6" t="s">
        <v>184</v>
      </c>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09.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t="s">
        <v>662</v>
      </c>
      <c r="E114" s="23" t="s">
        <v>664</v>
      </c>
      <c r="F114" s="23" t="s">
        <v>671</v>
      </c>
      <c r="G114" s="6" t="s">
        <v>184</v>
      </c>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105" hidden="1" outlineLevel="1" x14ac:dyDescent="0.25">
      <c r="A116" s="68" t="str">
        <f>'Long Term Vision'!A116</f>
        <v>Peace</v>
      </c>
      <c r="B116" s="23" t="str">
        <f>'Long Term Vision'!B116</f>
        <v>16.1 Significantly reduce all forms of violence and related death rates everywhere</v>
      </c>
      <c r="C116" s="23"/>
      <c r="D116" s="23" t="s">
        <v>660</v>
      </c>
      <c r="E116" s="23" t="s">
        <v>663</v>
      </c>
      <c r="F116" s="23"/>
      <c r="G116" s="6" t="s">
        <v>184</v>
      </c>
      <c r="H116" s="6"/>
      <c r="I116" s="24"/>
    </row>
    <row r="117" spans="1:9" ht="409.5" hidden="1" outlineLevel="1" x14ac:dyDescent="0.25">
      <c r="A117" s="68" t="str">
        <f>'Long Term Vision'!A117</f>
        <v>Peace</v>
      </c>
      <c r="B117" s="23" t="str">
        <f>'Long Term Vision'!B117</f>
        <v>16.2 End abuse, exploitation, trafficking and all forms of violence against and torture of children</v>
      </c>
      <c r="C117" s="23"/>
      <c r="D117" s="23" t="s">
        <v>660</v>
      </c>
      <c r="E117" s="23" t="s">
        <v>663</v>
      </c>
      <c r="F117" s="23" t="s">
        <v>669</v>
      </c>
      <c r="G117" s="6" t="s">
        <v>184</v>
      </c>
      <c r="H117" s="6"/>
      <c r="I117" s="24"/>
    </row>
    <row r="118" spans="1:9" ht="409.5" hidden="1" outlineLevel="1" x14ac:dyDescent="0.25">
      <c r="A118" s="68" t="str">
        <f>'Long Term Vision'!A118</f>
        <v>Peace</v>
      </c>
      <c r="B118" s="23" t="str">
        <f>'Long Term Vision'!B118</f>
        <v>16.3 Promote the rule of law at the national and international levels and ensure equal access to justice for all</v>
      </c>
      <c r="C118" s="23"/>
      <c r="D118" s="23" t="s">
        <v>672</v>
      </c>
      <c r="E118" s="23" t="s">
        <v>675</v>
      </c>
      <c r="F118" s="23" t="s">
        <v>677</v>
      </c>
      <c r="G118" s="6" t="s">
        <v>184</v>
      </c>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409.5" hidden="1" outlineLevel="1" x14ac:dyDescent="0.25">
      <c r="A121" s="68" t="str">
        <f>'Long Term Vision'!A121</f>
        <v>Peace</v>
      </c>
      <c r="B121" s="23" t="str">
        <f>'Long Term Vision'!B121</f>
        <v>16.6 Develop effective, accountable and transparent institutions at all levels</v>
      </c>
      <c r="C121" s="23" t="s">
        <v>628</v>
      </c>
      <c r="D121" s="23" t="s">
        <v>678</v>
      </c>
      <c r="E121" s="23" t="s">
        <v>681</v>
      </c>
      <c r="F121" s="23" t="s">
        <v>684</v>
      </c>
      <c r="G121" s="6" t="s">
        <v>184</v>
      </c>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150"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t="s">
        <v>628</v>
      </c>
      <c r="D125" s="23" t="s">
        <v>673</v>
      </c>
      <c r="E125" s="23" t="s">
        <v>674</v>
      </c>
      <c r="F125" s="23" t="s">
        <v>676</v>
      </c>
      <c r="G125" s="6" t="s">
        <v>185</v>
      </c>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75" hidden="1" outlineLevel="1" x14ac:dyDescent="0.25">
      <c r="A129" s="69" t="str">
        <f>'Long Term Vision'!A129</f>
        <v>Partnerships</v>
      </c>
      <c r="B129" s="23" t="str">
        <f>'Long Term Vision'!B129</f>
        <v>Finance 17.3 Mobilize additional financial resources for developing countries from multiple sources</v>
      </c>
      <c r="C129" s="23" t="s">
        <v>628</v>
      </c>
      <c r="D129" s="23" t="s">
        <v>644</v>
      </c>
      <c r="E129" s="23" t="s">
        <v>647</v>
      </c>
      <c r="F129" s="23" t="s">
        <v>650</v>
      </c>
      <c r="G129" s="6" t="s">
        <v>184</v>
      </c>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409.5"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t="s">
        <v>628</v>
      </c>
      <c r="D143" s="23" t="s">
        <v>643</v>
      </c>
      <c r="E143" s="23" t="s">
        <v>648</v>
      </c>
      <c r="F143" s="23" t="s">
        <v>649</v>
      </c>
      <c r="G143" s="6" t="s">
        <v>184</v>
      </c>
      <c r="H143" s="6"/>
      <c r="I143" s="24"/>
    </row>
    <row r="144" spans="1:9" ht="16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t="s">
        <v>628</v>
      </c>
      <c r="D144" s="23" t="s">
        <v>685</v>
      </c>
      <c r="E144" s="23" t="s">
        <v>682</v>
      </c>
      <c r="F144" s="23" t="s">
        <v>683</v>
      </c>
      <c r="G144" s="6" t="s">
        <v>184</v>
      </c>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224</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3</v>
      </c>
      <c r="D156" s="38">
        <f>COUNTA(E$4:E$8)</f>
        <v>3</v>
      </c>
      <c r="E156" s="39">
        <f>$C156/'Long Term Vision'!$C156</f>
        <v>0.75</v>
      </c>
      <c r="F156" s="52">
        <f>IFERROR($D156/$C156,'developer sheet'!$D$9)</f>
        <v>1</v>
      </c>
      <c r="G156" s="39"/>
      <c r="H156" s="39"/>
      <c r="I156" s="49"/>
    </row>
    <row r="157" spans="1:9" x14ac:dyDescent="0.25">
      <c r="A157" s="31">
        <v>2</v>
      </c>
      <c r="B157" s="32" t="str">
        <f>'Long Term Vision'!B157</f>
        <v>Zero Hunger</v>
      </c>
      <c r="C157" s="33">
        <f>COUNTA(G$10:G$14)</f>
        <v>4</v>
      </c>
      <c r="D157" s="33">
        <f>COUNTA(E$10:E$14)</f>
        <v>4</v>
      </c>
      <c r="E157" s="34">
        <f>$C157/'Long Term Vision'!$C157</f>
        <v>0.8</v>
      </c>
      <c r="F157" s="53">
        <f>IFERROR($D157/$C157,'developer sheet'!$D$9)</f>
        <v>1</v>
      </c>
      <c r="G157" s="39"/>
      <c r="H157" s="39"/>
      <c r="I157" s="49"/>
    </row>
    <row r="158" spans="1:9" x14ac:dyDescent="0.25">
      <c r="A158" s="36">
        <v>3</v>
      </c>
      <c r="B158" s="37" t="str">
        <f>'Long Term Vision'!B158</f>
        <v>Good Health and Well-being</v>
      </c>
      <c r="C158" s="38">
        <f>COUNTA(G$16:G$24)</f>
        <v>1</v>
      </c>
      <c r="D158" s="38">
        <f>COUNTA(E$16:E$24)</f>
        <v>1</v>
      </c>
      <c r="E158" s="39">
        <f>$C158/'Long Term Vision'!$C158</f>
        <v>0.1111111111111111</v>
      </c>
      <c r="F158" s="52">
        <f>IFERROR($D158/$C158,'developer sheet'!$D$9)</f>
        <v>1</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4</v>
      </c>
      <c r="D160" s="38">
        <f>COUNTA(E$34:E$39)</f>
        <v>4</v>
      </c>
      <c r="E160" s="39">
        <f>$C160/'Long Term Vision'!$C160</f>
        <v>0.8</v>
      </c>
      <c r="F160" s="52">
        <f>IFERROR($D160/$C160,'developer sheet'!$D$9)</f>
        <v>1</v>
      </c>
      <c r="G160" s="39"/>
      <c r="H160" s="39"/>
      <c r="I160" s="49"/>
    </row>
    <row r="161" spans="1:9" x14ac:dyDescent="0.25">
      <c r="A161" s="31">
        <v>6</v>
      </c>
      <c r="B161" s="32" t="str">
        <f>'Long Term Vision'!B161</f>
        <v>Clean Water and Sanitation</v>
      </c>
      <c r="C161" s="33">
        <f>COUNTA(G$41:G$46)</f>
        <v>3</v>
      </c>
      <c r="D161" s="33">
        <f>COUNTA(E$41:E$46)</f>
        <v>3</v>
      </c>
      <c r="E161" s="34">
        <f>$C161/'Long Term Vision'!$C161</f>
        <v>0.5</v>
      </c>
      <c r="F161" s="53">
        <f>IFERROR($D161/$C161,'developer sheet'!$D$9)</f>
        <v>1</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3</v>
      </c>
      <c r="D163" s="33">
        <f>COUNTA(E$83:E$92)</f>
        <v>5</v>
      </c>
      <c r="E163" s="34">
        <f>$C163/'Long Term Vision'!$C163</f>
        <v>0.375</v>
      </c>
      <c r="F163" s="53">
        <f>IFERROR($D163/$C163,'developer sheet'!$D$9)</f>
        <v>1.6666666666666667</v>
      </c>
      <c r="G163" s="39"/>
      <c r="H163" s="39"/>
      <c r="I163" s="49"/>
    </row>
    <row r="164" spans="1:9" x14ac:dyDescent="0.25">
      <c r="A164" s="36">
        <v>9</v>
      </c>
      <c r="B164" s="37" t="str">
        <f>'Long Term Vision'!B164</f>
        <v>Industry, Innovation, and Infrastructure</v>
      </c>
      <c r="C164" s="38">
        <f>COUNTA(G$94:G$98)</f>
        <v>2</v>
      </c>
      <c r="D164" s="38">
        <f>COUNTA(E$94:E$98)</f>
        <v>2</v>
      </c>
      <c r="E164" s="39">
        <f>$C164/'Long Term Vision'!$C164</f>
        <v>0.4</v>
      </c>
      <c r="F164" s="52">
        <f>IFERROR($D164/$C164,'developer sheet'!$D$9)</f>
        <v>1</v>
      </c>
      <c r="G164" s="39"/>
      <c r="H164" s="39"/>
      <c r="I164" s="49"/>
    </row>
    <row r="165" spans="1:9" x14ac:dyDescent="0.25">
      <c r="A165" s="31">
        <v>10</v>
      </c>
      <c r="B165" s="32" t="str">
        <f>'Long Term Vision'!B165</f>
        <v>Reduced Inequalities</v>
      </c>
      <c r="C165" s="33">
        <f>COUNTA(G$100:G$106)</f>
        <v>5</v>
      </c>
      <c r="D165" s="33">
        <f>COUNTA(E$100:E$106)</f>
        <v>5</v>
      </c>
      <c r="E165" s="34">
        <f>$C165/'Long Term Vision'!$C165</f>
        <v>1</v>
      </c>
      <c r="F165" s="53">
        <f>IFERROR($D165/$C165,'developer sheet'!$D$9)</f>
        <v>1</v>
      </c>
      <c r="G165" s="39"/>
      <c r="H165" s="39"/>
      <c r="I165" s="49"/>
    </row>
    <row r="166" spans="1:9" x14ac:dyDescent="0.25">
      <c r="A166" s="36">
        <v>11</v>
      </c>
      <c r="B166" s="37" t="str">
        <f>'Long Term Vision'!B166</f>
        <v>Sustainable Cities and Communities</v>
      </c>
      <c r="C166" s="38">
        <f>COUNTA(G$108:G$114)</f>
        <v>4</v>
      </c>
      <c r="D166" s="38">
        <f>COUNTA(E$108:E$114)</f>
        <v>4</v>
      </c>
      <c r="E166" s="39">
        <f>$C166/'Long Term Vision'!$C166</f>
        <v>0.5714285714285714</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5</v>
      </c>
      <c r="D171" s="33">
        <f>COUNTA(E$116:E$125)</f>
        <v>5</v>
      </c>
      <c r="E171" s="34">
        <f>$C171/'Long Term Vision'!$C171</f>
        <v>0.55555555555555558</v>
      </c>
      <c r="F171" s="53">
        <f>IFERROR($D171/$C171,'developer sheet'!$D$9)</f>
        <v>1</v>
      </c>
      <c r="G171" s="39"/>
      <c r="H171" s="39"/>
      <c r="I171" s="49"/>
    </row>
    <row r="172" spans="1:9" ht="15.75" thickBot="1" x14ac:dyDescent="0.3">
      <c r="A172" s="40">
        <v>17</v>
      </c>
      <c r="B172" s="41" t="str">
        <f>'Long Term Vision'!B172</f>
        <v>Partnerships for the Goals</v>
      </c>
      <c r="C172" s="42">
        <f>COUNTA(G$127:G$145)</f>
        <v>3</v>
      </c>
      <c r="D172" s="42">
        <f>COUNTA(E$127:E$145)</f>
        <v>3</v>
      </c>
      <c r="E172" s="43">
        <f>$C172/'Long Term Vision'!$C172</f>
        <v>0.2</v>
      </c>
      <c r="F172" s="54">
        <f>IFERROR($D172/$C172,'developer sheet'!$D$9)</f>
        <v>1</v>
      </c>
      <c r="G172" s="39"/>
      <c r="H172" s="39"/>
      <c r="I172" s="49"/>
    </row>
    <row r="173" spans="1:9" x14ac:dyDescent="0.25">
      <c r="A173" s="49"/>
      <c r="B173" s="49"/>
      <c r="C173" s="49"/>
      <c r="D173" s="45" t="str">
        <f>'Long Term Vision'!F173</f>
        <v>People</v>
      </c>
      <c r="E173" s="46">
        <f>SUM($C$156:$C$160)/SUM('Long Term Vision'!$C$156:$C$160)</f>
        <v>0.4</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9.375E-2</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0.5</v>
      </c>
      <c r="F175" s="53">
        <f>IFERROR(SUM($D$162:$D$166)/SUM($C$162:$C$166),'developer sheet'!$D$9)</f>
        <v>1.1428571428571428</v>
      </c>
      <c r="G175" s="39"/>
      <c r="H175" s="39"/>
      <c r="I175" s="49"/>
    </row>
    <row r="176" spans="1:9" x14ac:dyDescent="0.25">
      <c r="A176" s="49"/>
      <c r="B176" s="49"/>
      <c r="C176" s="49"/>
      <c r="D176" s="44" t="str">
        <f>'Long Term Vision'!F176</f>
        <v>Peace</v>
      </c>
      <c r="E176" s="39">
        <f>$C$171/'Long Term Vision'!$C$171</f>
        <v>0.55555555555555558</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0.2</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83:H92 G108:H114 G100:H106">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67750BD6-027B-45A9-8D38-8E8B6EADC567}">
            <xm:f>'Long Term Vision'!$C4="NO"</xm:f>
            <x14:dxf>
              <fill>
                <patternFill>
                  <bgColor theme="0" tint="-0.34998626667073579"/>
                </patternFill>
              </fill>
            </x14:dxf>
          </x14:cfRule>
          <xm:sqref>B26:I32 B48:I55 B57:I59 B61:I67 B69:I77 B79:I81 B108:I114 B127:I145 B16:I24 B10:I14 B4:I8 B34:I39 B94:I98 B100:I106 B41:I46 B116:I125 B83:I92</xm:sqref>
        </x14:conditionalFormatting>
        <x14:conditionalFormatting xmlns:xm="http://schemas.microsoft.com/office/excel/2006/main">
          <x14:cfRule type="expression" priority="67" id="{9614FFEC-DAAC-4844-8759-1F343260FE9B}">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93B36331-F189-4F24-A115-AB8430B4EB0C}">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375"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233</v>
      </c>
      <c r="D7" s="23" t="s">
        <v>236</v>
      </c>
      <c r="E7" s="23" t="s">
        <v>237</v>
      </c>
      <c r="F7" s="23" t="s">
        <v>234</v>
      </c>
      <c r="G7" s="6" t="s">
        <v>184</v>
      </c>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225"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t="s">
        <v>233</v>
      </c>
      <c r="D12" s="23" t="s">
        <v>238</v>
      </c>
      <c r="E12" s="23" t="s">
        <v>239</v>
      </c>
      <c r="F12" s="23" t="s">
        <v>234</v>
      </c>
      <c r="G12" s="6" t="s">
        <v>184</v>
      </c>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210" hidden="1" outlineLevel="1" x14ac:dyDescent="0.25">
      <c r="A58" s="66" t="str">
        <f>'Long Term Vision'!A58</f>
        <v>Planet</v>
      </c>
      <c r="B58" s="23" t="str">
        <f>'Long Term Vision'!B58</f>
        <v>13.2 Integrate climate change measures into national policies, strategies and planning</v>
      </c>
      <c r="C58" s="23" t="s">
        <v>233</v>
      </c>
      <c r="D58" s="23" t="s">
        <v>246</v>
      </c>
      <c r="E58" s="23" t="s">
        <v>248</v>
      </c>
      <c r="F58" s="23" t="s">
        <v>250</v>
      </c>
      <c r="G58" s="6" t="s">
        <v>184</v>
      </c>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22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t="s">
        <v>233</v>
      </c>
      <c r="D101" s="23" t="s">
        <v>238</v>
      </c>
      <c r="E101" s="23" t="s">
        <v>239</v>
      </c>
      <c r="F101" s="23" t="s">
        <v>234</v>
      </c>
      <c r="G101" s="6" t="s">
        <v>184</v>
      </c>
      <c r="H101" s="6"/>
      <c r="I101" s="24" t="s">
        <v>243</v>
      </c>
    </row>
    <row r="102" spans="1:9" ht="375"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t="s">
        <v>233</v>
      </c>
      <c r="D102" s="23" t="s">
        <v>240</v>
      </c>
      <c r="E102" s="23" t="s">
        <v>241</v>
      </c>
      <c r="F102" s="23" t="s">
        <v>242</v>
      </c>
      <c r="G102" s="6" t="s">
        <v>184</v>
      </c>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210"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t="s">
        <v>233</v>
      </c>
      <c r="D109" s="23" t="s">
        <v>246</v>
      </c>
      <c r="E109" s="23" t="s">
        <v>248</v>
      </c>
      <c r="F109" s="23" t="s">
        <v>250</v>
      </c>
      <c r="G109" s="6" t="s">
        <v>184</v>
      </c>
      <c r="H109" s="6"/>
      <c r="I109" s="24"/>
    </row>
    <row r="110" spans="1:9" ht="360"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t="s">
        <v>233</v>
      </c>
      <c r="D110" s="23" t="s">
        <v>247</v>
      </c>
      <c r="E110" s="23" t="s">
        <v>249</v>
      </c>
      <c r="F110" s="23" t="s">
        <v>234</v>
      </c>
      <c r="G110" s="6" t="s">
        <v>184</v>
      </c>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210"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t="s">
        <v>233</v>
      </c>
      <c r="D112" s="23" t="s">
        <v>246</v>
      </c>
      <c r="E112" s="23" t="s">
        <v>248</v>
      </c>
      <c r="F112" s="23" t="s">
        <v>250</v>
      </c>
      <c r="G112" s="6" t="s">
        <v>184</v>
      </c>
      <c r="H112" s="6"/>
      <c r="I112" s="24" t="s">
        <v>251</v>
      </c>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210"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t="s">
        <v>233</v>
      </c>
      <c r="D114" s="23" t="s">
        <v>246</v>
      </c>
      <c r="E114" s="23" t="s">
        <v>248</v>
      </c>
      <c r="F114" s="23" t="s">
        <v>250</v>
      </c>
      <c r="G114" s="6" t="s">
        <v>184</v>
      </c>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t="45"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t="s">
        <v>243</v>
      </c>
    </row>
    <row r="121" spans="1:9" ht="165" hidden="1" outlineLevel="1" x14ac:dyDescent="0.25">
      <c r="A121" s="68" t="str">
        <f>'Long Term Vision'!A121</f>
        <v>Peace</v>
      </c>
      <c r="B121" s="23" t="str">
        <f>'Long Term Vision'!B121</f>
        <v>16.6 Develop effective, accountable and transparent institutions at all levels</v>
      </c>
      <c r="C121" s="23" t="s">
        <v>233</v>
      </c>
      <c r="D121" s="23" t="s">
        <v>244</v>
      </c>
      <c r="E121" s="23" t="s">
        <v>245</v>
      </c>
      <c r="F121" s="23" t="s">
        <v>242</v>
      </c>
      <c r="G121" s="6" t="s">
        <v>184</v>
      </c>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6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t="s">
        <v>235</v>
      </c>
    </row>
    <row r="124" spans="1:9" ht="6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t="s">
        <v>235</v>
      </c>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225</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1</v>
      </c>
      <c r="D157" s="33">
        <f>COUNTA(E$10:E$14)</f>
        <v>1</v>
      </c>
      <c r="E157" s="34">
        <f>$C157/'Long Term Vision'!$C157</f>
        <v>0.2</v>
      </c>
      <c r="F157" s="53">
        <f>IFERROR($D157/$C157,'developer sheet'!$D$9)</f>
        <v>1</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2</v>
      </c>
      <c r="D165" s="33">
        <f>COUNTA(E$100:E$106)</f>
        <v>2</v>
      </c>
      <c r="E165" s="34">
        <f>$C165/'Long Term Vision'!$C165</f>
        <v>0.4</v>
      </c>
      <c r="F165" s="53">
        <f>IFERROR($D165/$C165,'developer sheet'!$D$9)</f>
        <v>1</v>
      </c>
      <c r="G165" s="39"/>
      <c r="H165" s="39"/>
      <c r="I165" s="49"/>
    </row>
    <row r="166" spans="1:9" x14ac:dyDescent="0.25">
      <c r="A166" s="36">
        <v>11</v>
      </c>
      <c r="B166" s="37" t="str">
        <f>'Long Term Vision'!B166</f>
        <v>Sustainable Cities and Communities</v>
      </c>
      <c r="C166" s="38">
        <f>COUNTA(G$108:G$114)</f>
        <v>4</v>
      </c>
      <c r="D166" s="38">
        <f>COUNTA(E$108:E$114)</f>
        <v>4</v>
      </c>
      <c r="E166" s="39">
        <f>$C166/'Long Term Vision'!$C166</f>
        <v>0.5714285714285714</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1</v>
      </c>
      <c r="D168" s="38">
        <f>COUNTA(E$57:E$59)</f>
        <v>1</v>
      </c>
      <c r="E168" s="39">
        <f>$C168/'Long Term Vision'!$C168</f>
        <v>0.33333333333333331</v>
      </c>
      <c r="F168" s="52">
        <f>IFERROR($D168/$C168,'developer sheet'!$D$9)</f>
        <v>1</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1</v>
      </c>
      <c r="D171" s="33">
        <f>COUNTA(E$116:E$125)</f>
        <v>1</v>
      </c>
      <c r="E171" s="34">
        <f>$C171/'Long Term Vision'!$C171</f>
        <v>0.1111111111111111</v>
      </c>
      <c r="F171" s="53">
        <f>IFERROR($D171/$C171,'developer sheet'!$D$9)</f>
        <v>1</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6.6666666666666666E-2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3.125E-2</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0.21428571428571427</v>
      </c>
      <c r="F175" s="53">
        <f>IFERROR(SUM($D$162:$D$166)/SUM($C$162:$C$166),'developer sheet'!$D$9)</f>
        <v>1</v>
      </c>
      <c r="G175" s="39"/>
      <c r="H175" s="39"/>
      <c r="I175" s="49"/>
    </row>
    <row r="176" spans="1:9" x14ac:dyDescent="0.25">
      <c r="A176" s="49"/>
      <c r="B176" s="49"/>
      <c r="C176" s="49"/>
      <c r="D176" s="44" t="str">
        <f>'Long Term Vision'!F176</f>
        <v>Peace</v>
      </c>
      <c r="E176" s="39">
        <f>$C$171/'Long Term Vision'!$C$171</f>
        <v>0.1111111111111111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83:H92 G16:H24 G26:H32 G34:H39 G41:H46 G48:H55 G57:H59 G61:H67 G69:H77 G79:H81 G4:H8 G94:H98 G100:H106 G10:H14 G108:H114">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15D2DAC6-C2BF-4BEA-858C-C48D014ED176}">
            <xm:f>'Long Term Vision'!$C4="NO"</xm:f>
            <x14:dxf>
              <fill>
                <patternFill>
                  <bgColor theme="0" tint="-0.34998626667073579"/>
                </patternFill>
              </fill>
            </x14:dxf>
          </x14:cfRule>
          <xm:sqref>B4:I8 B16:I24 B26:I32 B34:I39 B41:I46 B48:I55 B61:I67 B69:I77 B79:I81 B83:I92 B94:I98 B127:I145 B10:I14 B100:I106 B116:I125 B108:I114 B57:I59</xm:sqref>
        </x14:conditionalFormatting>
        <x14:conditionalFormatting xmlns:xm="http://schemas.microsoft.com/office/excel/2006/main">
          <x14:cfRule type="expression" priority="67" id="{E69C0EB7-A579-4B99-B7BA-1A08D60891DE}">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FE182019-4B13-4B97-8601-31F44335D50B}">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409.5"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226</v>
      </c>
      <c r="D7" s="23" t="s">
        <v>256</v>
      </c>
      <c r="E7" s="23" t="s">
        <v>257</v>
      </c>
      <c r="F7" s="23" t="s">
        <v>258</v>
      </c>
      <c r="G7" s="6" t="s">
        <v>184</v>
      </c>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409.5" hidden="1" outlineLevel="1" x14ac:dyDescent="0.25">
      <c r="A41" s="66" t="str">
        <f>'Long Term Vision'!A41</f>
        <v>Planet</v>
      </c>
      <c r="B41" s="23" t="str">
        <f>'Long Term Vision'!B41</f>
        <v>6.1 By 2030, achieve universal and equitable access to safe and affordable drinking water for all</v>
      </c>
      <c r="C41" s="23" t="s">
        <v>226</v>
      </c>
      <c r="D41" s="23" t="s">
        <v>256</v>
      </c>
      <c r="E41" s="23" t="s">
        <v>257</v>
      </c>
      <c r="F41" s="23" t="s">
        <v>258</v>
      </c>
      <c r="G41" s="6" t="s">
        <v>185</v>
      </c>
      <c r="H41" s="6"/>
      <c r="I41" s="24"/>
    </row>
    <row r="42" spans="1:9" ht="409.5"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t="s">
        <v>226</v>
      </c>
      <c r="D42" s="23" t="s">
        <v>256</v>
      </c>
      <c r="E42" s="23" t="s">
        <v>257</v>
      </c>
      <c r="F42" s="23" t="s">
        <v>258</v>
      </c>
      <c r="G42" s="6" t="s">
        <v>184</v>
      </c>
      <c r="H42" s="6"/>
      <c r="I42" s="24" t="s">
        <v>259</v>
      </c>
    </row>
    <row r="43" spans="1:9" ht="409.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t="s">
        <v>226</v>
      </c>
      <c r="D43" s="23" t="s">
        <v>256</v>
      </c>
      <c r="E43" s="23" t="s">
        <v>257</v>
      </c>
      <c r="F43" s="23" t="s">
        <v>258</v>
      </c>
      <c r="G43" s="6" t="s">
        <v>184</v>
      </c>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409.5" hidden="1" outlineLevel="1" x14ac:dyDescent="0.25">
      <c r="A79" s="67" t="str">
        <f>'Long Term Vision'!A79</f>
        <v>Prosperity</v>
      </c>
      <c r="B79" s="23" t="str">
        <f>'Long Term Vision'!B79</f>
        <v>7.1 By 2030, ensure universal access to affordable, reliable and modern energy services</v>
      </c>
      <c r="C79" s="23" t="s">
        <v>226</v>
      </c>
      <c r="D79" s="23" t="s">
        <v>256</v>
      </c>
      <c r="E79" s="23" t="s">
        <v>257</v>
      </c>
      <c r="F79" s="23" t="s">
        <v>258</v>
      </c>
      <c r="G79" s="6" t="s">
        <v>185</v>
      </c>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409.5"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226</v>
      </c>
      <c r="D94" s="23" t="s">
        <v>262</v>
      </c>
      <c r="E94" s="23" t="s">
        <v>263</v>
      </c>
      <c r="F94" s="23" t="s">
        <v>260</v>
      </c>
      <c r="G94" s="6" t="s">
        <v>184</v>
      </c>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409.5"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t="s">
        <v>226</v>
      </c>
      <c r="D98" s="23" t="s">
        <v>265</v>
      </c>
      <c r="E98" s="23" t="s">
        <v>264</v>
      </c>
      <c r="F98" s="23" t="s">
        <v>261</v>
      </c>
      <c r="G98" s="6" t="s">
        <v>184</v>
      </c>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150"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t="s">
        <v>226</v>
      </c>
      <c r="D109" s="23" t="s">
        <v>252</v>
      </c>
      <c r="E109" s="23" t="s">
        <v>253</v>
      </c>
      <c r="F109" s="23" t="s">
        <v>254</v>
      </c>
      <c r="G109" s="6" t="s">
        <v>184</v>
      </c>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45"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t="s">
        <v>255</v>
      </c>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226</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3</v>
      </c>
      <c r="D161" s="33">
        <f>COUNTA(E$41:E$46)</f>
        <v>3</v>
      </c>
      <c r="E161" s="34">
        <f>$C161/'Long Term Vision'!$C161</f>
        <v>0.5</v>
      </c>
      <c r="F161" s="53">
        <f>IFERROR($D161/$C161,'developer sheet'!$D$9)</f>
        <v>1</v>
      </c>
      <c r="G161" s="39"/>
      <c r="H161" s="39"/>
      <c r="I161" s="49"/>
    </row>
    <row r="162" spans="1:9" x14ac:dyDescent="0.25">
      <c r="A162" s="36">
        <v>7</v>
      </c>
      <c r="B162" s="37" t="str">
        <f>'Long Term Vision'!B162</f>
        <v>Affordable and Clean Energy</v>
      </c>
      <c r="C162" s="38">
        <f>COUNTA(G$79:G$81)</f>
        <v>1</v>
      </c>
      <c r="D162" s="38">
        <f>COUNTA(E$79:E$81)</f>
        <v>1</v>
      </c>
      <c r="E162" s="39">
        <f>$C162/'Long Term Vision'!$C162</f>
        <v>0.33333333333333331</v>
      </c>
      <c r="F162" s="52">
        <f>IFERROR($D162/$C162,'developer sheet'!$D$9)</f>
        <v>1</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2</v>
      </c>
      <c r="D164" s="38">
        <f>COUNTA(E$94:E$98)</f>
        <v>2</v>
      </c>
      <c r="E164" s="39">
        <f>$C164/'Long Term Vision'!$C164</f>
        <v>0.4</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3.3333333333333333E-2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9.375E-2</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0.14285714285714285</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83:H92 G48:H55 G57:H59 G61:H67 G69:H77 G79:H81 G4:H8 G94:H98 G100:H106 G108:H114 G41:H46">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AF5EDD2A-8357-4ED8-AA4A-8E60F3E77661}">
            <xm:f>'Long Term Vision'!$C4="NO"</xm:f>
            <x14:dxf>
              <fill>
                <patternFill>
                  <bgColor theme="0" tint="-0.34998626667073579"/>
                </patternFill>
              </fill>
            </x14:dxf>
          </x14:cfRule>
          <xm:sqref>B10:I14 B16:I24 B26:I32 B34:I39 B48:I55 B57:I59 B61:I67 B69:I77 B83:I92 B100:I106 B116:I125 B127:I145 B108:I114 B79:I81 B4:I8 B41:I46 B94:I98</xm:sqref>
        </x14:conditionalFormatting>
        <x14:conditionalFormatting xmlns:xm="http://schemas.microsoft.com/office/excel/2006/main">
          <x14:cfRule type="expression" priority="67" id="{D5F0C200-130C-4FA6-808F-E5F66DCDF137}">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9895D455-F725-49DE-81E2-61CCF04CE483}">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120" hidden="1" outlineLevel="1" x14ac:dyDescent="0.25">
      <c r="A58" s="66" t="str">
        <f>'Long Term Vision'!A58</f>
        <v>Planet</v>
      </c>
      <c r="B58" s="23" t="str">
        <f>'Long Term Vision'!B58</f>
        <v>13.2 Integrate climate change measures into national policies, strategies and planning</v>
      </c>
      <c r="C58" s="23" t="s">
        <v>227</v>
      </c>
      <c r="D58" s="23" t="s">
        <v>266</v>
      </c>
      <c r="E58" s="23" t="s">
        <v>267</v>
      </c>
      <c r="F58" s="23" t="s">
        <v>268</v>
      </c>
      <c r="G58" s="6" t="s">
        <v>184</v>
      </c>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409.5"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227</v>
      </c>
      <c r="D94" s="23" t="s">
        <v>273</v>
      </c>
      <c r="E94" s="23" t="s">
        <v>274</v>
      </c>
      <c r="F94" s="23" t="s">
        <v>275</v>
      </c>
      <c r="G94" s="6" t="s">
        <v>184</v>
      </c>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t="s">
        <v>272</v>
      </c>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240"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t="s">
        <v>227</v>
      </c>
      <c r="D109" s="23" t="s">
        <v>269</v>
      </c>
      <c r="E109" s="23" t="s">
        <v>270</v>
      </c>
      <c r="F109" s="23" t="s">
        <v>271</v>
      </c>
      <c r="G109" s="6" t="s">
        <v>185</v>
      </c>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227</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1</v>
      </c>
      <c r="D164" s="38">
        <f>COUNTA(E$94:E$98)</f>
        <v>1</v>
      </c>
      <c r="E164" s="39">
        <f>$C164/'Long Term Vision'!$C164</f>
        <v>0.2</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1</v>
      </c>
      <c r="D168" s="38">
        <f>COUNTA(E$57:E$59)</f>
        <v>1</v>
      </c>
      <c r="E168" s="39">
        <f>$C168/'Long Term Vision'!$C168</f>
        <v>0.33333333333333331</v>
      </c>
      <c r="F168" s="52">
        <f>IFERROR($D168/$C168,'developer sheet'!$D$9)</f>
        <v>1</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3.125E-2</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7.1428571428571425E-2</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150896D1-A180-436D-B0A6-49C8CE496675}">
            <xm:f>'Long Term Vision'!$C4="NO"</xm:f>
            <x14:dxf>
              <fill>
                <patternFill>
                  <bgColor theme="0" tint="-0.34998626667073579"/>
                </patternFill>
              </fill>
            </x14:dxf>
          </x14:cfRule>
          <xm:sqref>B4:I8 B10:I14 B16:I24 B26:I32 B34:I39 B41:I46 B48:I55 B61:I67 B69:I77 B79:I81 B83:I92 B100:I106 B108:I114 B116:I125 B127:I145 B57:I59 B94:I98</xm:sqref>
        </x14:conditionalFormatting>
        <x14:conditionalFormatting xmlns:xm="http://schemas.microsoft.com/office/excel/2006/main">
          <x14:cfRule type="expression" priority="67" id="{A502BA84-05D9-4453-AD04-668A4E4564ED}">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90740AC1-D418-4D7D-ADAA-387E70B87A26}">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18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t="s">
        <v>228</v>
      </c>
      <c r="D8" s="23" t="s">
        <v>283</v>
      </c>
      <c r="E8" s="23" t="s">
        <v>284</v>
      </c>
      <c r="F8" s="23" t="s">
        <v>285</v>
      </c>
      <c r="G8" s="6" t="s">
        <v>184</v>
      </c>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25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t="s">
        <v>228</v>
      </c>
      <c r="D43" s="23" t="s">
        <v>291</v>
      </c>
      <c r="E43" s="23" t="s">
        <v>292</v>
      </c>
      <c r="F43" s="23" t="s">
        <v>293</v>
      </c>
      <c r="G43" s="6" t="s">
        <v>184</v>
      </c>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195" hidden="1" outlineLevel="1" x14ac:dyDescent="0.25">
      <c r="A49" s="66" t="str">
        <f>'Long Term Vision'!A49</f>
        <v>Planet</v>
      </c>
      <c r="B49" s="23" t="str">
        <f>'Long Term Vision'!B49</f>
        <v>12.2 By 2030, achieve the sustainable management and efficient use of natural resources</v>
      </c>
      <c r="C49" s="23" t="s">
        <v>228</v>
      </c>
      <c r="D49" s="23" t="s">
        <v>286</v>
      </c>
      <c r="E49" s="23" t="s">
        <v>287</v>
      </c>
      <c r="F49" s="23" t="s">
        <v>288</v>
      </c>
      <c r="G49" s="6" t="s">
        <v>184</v>
      </c>
      <c r="H49" s="6"/>
      <c r="I49" s="24"/>
    </row>
    <row r="50" spans="1:9" ht="60"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t="s">
        <v>294</v>
      </c>
    </row>
    <row r="51" spans="1:9" ht="25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t="s">
        <v>228</v>
      </c>
      <c r="D51" s="23" t="s">
        <v>291</v>
      </c>
      <c r="E51" s="23" t="s">
        <v>292</v>
      </c>
      <c r="F51" s="23" t="s">
        <v>293</v>
      </c>
      <c r="G51" s="6" t="s">
        <v>185</v>
      </c>
      <c r="H51" s="6"/>
      <c r="I51" s="24"/>
    </row>
    <row r="52" spans="1:9" ht="255" hidden="1" outlineLevel="1" x14ac:dyDescent="0.25">
      <c r="A52" s="66" t="str">
        <f>'Long Term Vision'!A52</f>
        <v>Planet</v>
      </c>
      <c r="B52" s="23" t="str">
        <f>'Long Term Vision'!B52</f>
        <v>12.5 By 2030, substantially reduce waste generation through prevention, reduction, recycling and reuse</v>
      </c>
      <c r="C52" s="23" t="s">
        <v>228</v>
      </c>
      <c r="D52" s="23" t="s">
        <v>291</v>
      </c>
      <c r="E52" s="23" t="s">
        <v>292</v>
      </c>
      <c r="F52" s="23" t="s">
        <v>293</v>
      </c>
      <c r="G52" s="6" t="s">
        <v>185</v>
      </c>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285" hidden="1" outlineLevel="1" x14ac:dyDescent="0.25">
      <c r="A57" s="66" t="str">
        <f>'Long Term Vision'!A57</f>
        <v>Planet</v>
      </c>
      <c r="B57" s="23" t="str">
        <f>'Long Term Vision'!B57</f>
        <v>13.1 Strengthen resilience and adaptive capacity to climate-related hazards and natural disasters in all countries</v>
      </c>
      <c r="C57" s="23" t="s">
        <v>228</v>
      </c>
      <c r="D57" s="23" t="s">
        <v>276</v>
      </c>
      <c r="E57" s="23" t="s">
        <v>277</v>
      </c>
      <c r="F57" s="23" t="s">
        <v>278</v>
      </c>
      <c r="G57" s="6" t="s">
        <v>184</v>
      </c>
      <c r="H57" s="6"/>
      <c r="I57" s="24"/>
    </row>
    <row r="58" spans="1:9" ht="180" hidden="1" outlineLevel="1" x14ac:dyDescent="0.25">
      <c r="A58" s="66" t="str">
        <f>'Long Term Vision'!A58</f>
        <v>Planet</v>
      </c>
      <c r="B58" s="23" t="str">
        <f>'Long Term Vision'!B58</f>
        <v>13.2 Integrate climate change measures into national policies, strategies and planning</v>
      </c>
      <c r="C58" s="23" t="s">
        <v>228</v>
      </c>
      <c r="D58" s="23" t="s">
        <v>283</v>
      </c>
      <c r="E58" s="23" t="s">
        <v>284</v>
      </c>
      <c r="F58" s="23" t="s">
        <v>285</v>
      </c>
      <c r="G58" s="6" t="s">
        <v>185</v>
      </c>
      <c r="H58" s="6"/>
      <c r="I58" s="24"/>
    </row>
    <row r="59" spans="1:9" ht="409.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t="s">
        <v>228</v>
      </c>
      <c r="D59" s="23" t="s">
        <v>280</v>
      </c>
      <c r="E59" s="23" t="s">
        <v>281</v>
      </c>
      <c r="F59" s="23" t="s">
        <v>282</v>
      </c>
      <c r="G59" s="6" t="s">
        <v>185</v>
      </c>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t="s">
        <v>289</v>
      </c>
    </row>
    <row r="62" spans="1:9" ht="195"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t="s">
        <v>228</v>
      </c>
      <c r="D62" s="23" t="s">
        <v>286</v>
      </c>
      <c r="E62" s="23" t="s">
        <v>287</v>
      </c>
      <c r="F62" s="23" t="s">
        <v>288</v>
      </c>
      <c r="G62" s="6" t="s">
        <v>185</v>
      </c>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195"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t="s">
        <v>228</v>
      </c>
      <c r="D64" s="23" t="s">
        <v>286</v>
      </c>
      <c r="E64" s="23" t="s">
        <v>287</v>
      </c>
      <c r="F64" s="23" t="s">
        <v>288</v>
      </c>
      <c r="G64" s="6" t="s">
        <v>185</v>
      </c>
      <c r="H64" s="6"/>
      <c r="I64" s="24"/>
    </row>
    <row r="65" spans="1:9" ht="19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t="s">
        <v>228</v>
      </c>
      <c r="D65" s="23" t="s">
        <v>286</v>
      </c>
      <c r="E65" s="23" t="s">
        <v>287</v>
      </c>
      <c r="F65" s="23" t="s">
        <v>288</v>
      </c>
      <c r="G65" s="6" t="s">
        <v>184</v>
      </c>
      <c r="H65" s="6"/>
      <c r="I65" s="24"/>
    </row>
    <row r="66" spans="1:9" ht="195"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t="s">
        <v>228</v>
      </c>
      <c r="D66" s="23" t="s">
        <v>286</v>
      </c>
      <c r="E66" s="23" t="s">
        <v>287</v>
      </c>
      <c r="F66" s="23" t="s">
        <v>288</v>
      </c>
      <c r="G66" s="6" t="s">
        <v>184</v>
      </c>
      <c r="H66" s="6"/>
      <c r="I66" s="24" t="s">
        <v>290</v>
      </c>
    </row>
    <row r="67" spans="1:9" ht="195"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t="s">
        <v>228</v>
      </c>
      <c r="D67" s="23" t="s">
        <v>286</v>
      </c>
      <c r="E67" s="23" t="s">
        <v>287</v>
      </c>
      <c r="F67" s="23" t="s">
        <v>288</v>
      </c>
      <c r="G67" s="6" t="s">
        <v>185</v>
      </c>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195"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t="s">
        <v>228</v>
      </c>
      <c r="D69" s="23" t="s">
        <v>286</v>
      </c>
      <c r="E69" s="23" t="s">
        <v>287</v>
      </c>
      <c r="F69" s="23" t="s">
        <v>288</v>
      </c>
      <c r="G69" s="6" t="s">
        <v>184</v>
      </c>
      <c r="H69" s="6"/>
      <c r="I69" s="24"/>
    </row>
    <row r="70" spans="1:9" ht="195"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t="s">
        <v>228</v>
      </c>
      <c r="D70" s="23" t="s">
        <v>286</v>
      </c>
      <c r="E70" s="23" t="s">
        <v>287</v>
      </c>
      <c r="F70" s="23" t="s">
        <v>288</v>
      </c>
      <c r="G70" s="6" t="s">
        <v>184</v>
      </c>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t="s">
        <v>289</v>
      </c>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t="s">
        <v>289</v>
      </c>
    </row>
    <row r="73" spans="1:9" ht="19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t="s">
        <v>228</v>
      </c>
      <c r="D73" s="23" t="s">
        <v>286</v>
      </c>
      <c r="E73" s="23" t="s">
        <v>287</v>
      </c>
      <c r="F73" s="23" t="s">
        <v>288</v>
      </c>
      <c r="G73" s="6" t="s">
        <v>185</v>
      </c>
      <c r="H73" s="6"/>
      <c r="I73" s="24"/>
    </row>
    <row r="74" spans="1:9" ht="19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t="s">
        <v>228</v>
      </c>
      <c r="D74" s="23" t="s">
        <v>286</v>
      </c>
      <c r="E74" s="23" t="s">
        <v>287</v>
      </c>
      <c r="F74" s="23" t="s">
        <v>288</v>
      </c>
      <c r="G74" s="6" t="s">
        <v>185</v>
      </c>
      <c r="H74" s="6"/>
      <c r="I74" s="24" t="s">
        <v>290</v>
      </c>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195"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t="s">
        <v>228</v>
      </c>
      <c r="D76" s="23" t="s">
        <v>286</v>
      </c>
      <c r="E76" s="23" t="s">
        <v>287</v>
      </c>
      <c r="F76" s="23" t="s">
        <v>288</v>
      </c>
      <c r="G76" s="6" t="s">
        <v>184</v>
      </c>
      <c r="H76" s="6"/>
      <c r="I76" s="24"/>
    </row>
    <row r="77" spans="1:9" ht="19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t="s">
        <v>228</v>
      </c>
      <c r="D77" s="23" t="s">
        <v>286</v>
      </c>
      <c r="E77" s="23" t="s">
        <v>287</v>
      </c>
      <c r="F77" s="23" t="s">
        <v>288</v>
      </c>
      <c r="G77" s="6" t="s">
        <v>184</v>
      </c>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285" hidden="1" outlineLevel="1" x14ac:dyDescent="0.25">
      <c r="A79" s="67" t="str">
        <f>'Long Term Vision'!A79</f>
        <v>Prosperity</v>
      </c>
      <c r="B79" s="23" t="str">
        <f>'Long Term Vision'!B79</f>
        <v>7.1 By 2030, ensure universal access to affordable, reliable and modern energy services</v>
      </c>
      <c r="C79" s="23" t="s">
        <v>228</v>
      </c>
      <c r="D79" s="23" t="s">
        <v>276</v>
      </c>
      <c r="E79" s="23" t="s">
        <v>277</v>
      </c>
      <c r="F79" s="23" t="s">
        <v>278</v>
      </c>
      <c r="G79" s="6" t="s">
        <v>184</v>
      </c>
      <c r="H79" s="6"/>
      <c r="I79" s="24"/>
    </row>
    <row r="80" spans="1:9" ht="285" hidden="1" outlineLevel="1" x14ac:dyDescent="0.25">
      <c r="A80" s="67" t="str">
        <f>'Long Term Vision'!A80</f>
        <v>Prosperity</v>
      </c>
      <c r="B80" s="23" t="str">
        <f>'Long Term Vision'!B80</f>
        <v>7.2 By 2030, increase substantially the share of renewable energy in the global energy mix</v>
      </c>
      <c r="C80" s="23" t="s">
        <v>228</v>
      </c>
      <c r="D80" s="23" t="s">
        <v>276</v>
      </c>
      <c r="E80" s="23" t="s">
        <v>277</v>
      </c>
      <c r="F80" s="23" t="s">
        <v>278</v>
      </c>
      <c r="G80" s="6" t="s">
        <v>185</v>
      </c>
      <c r="H80" s="6"/>
      <c r="I80" s="24"/>
    </row>
    <row r="81" spans="1:9" ht="285" hidden="1" outlineLevel="1" x14ac:dyDescent="0.25">
      <c r="A81" s="67" t="str">
        <f>'Long Term Vision'!A81</f>
        <v>Prosperity</v>
      </c>
      <c r="B81" s="23" t="str">
        <f>'Long Term Vision'!B81</f>
        <v>7.3 By 2030, double the global rate of improvement in energy efficiency</v>
      </c>
      <c r="C81" s="23" t="s">
        <v>228</v>
      </c>
      <c r="D81" s="23" t="s">
        <v>276</v>
      </c>
      <c r="E81" s="23" t="s">
        <v>277</v>
      </c>
      <c r="F81" s="23" t="s">
        <v>278</v>
      </c>
      <c r="G81" s="6" t="s">
        <v>184</v>
      </c>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25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t="s">
        <v>228</v>
      </c>
      <c r="D97" s="23" t="s">
        <v>291</v>
      </c>
      <c r="E97" s="23" t="s">
        <v>292</v>
      </c>
      <c r="F97" s="23" t="s">
        <v>293</v>
      </c>
      <c r="G97" s="6" t="s">
        <v>184</v>
      </c>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180"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t="s">
        <v>228</v>
      </c>
      <c r="D112" s="23" t="s">
        <v>283</v>
      </c>
      <c r="E112" s="23" t="s">
        <v>284</v>
      </c>
      <c r="F112" s="23" t="s">
        <v>285</v>
      </c>
      <c r="G112" s="6" t="s">
        <v>185</v>
      </c>
      <c r="H112" s="6"/>
      <c r="I112" s="24"/>
    </row>
    <row r="113" spans="1:9" ht="25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t="s">
        <v>228</v>
      </c>
      <c r="D113" s="23" t="s">
        <v>291</v>
      </c>
      <c r="E113" s="23" t="s">
        <v>292</v>
      </c>
      <c r="F113" s="23" t="s">
        <v>293</v>
      </c>
      <c r="G113" s="6" t="s">
        <v>185</v>
      </c>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75"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t="s">
        <v>279</v>
      </c>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228</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1</v>
      </c>
      <c r="D161" s="33">
        <f>COUNTA(E$41:E$46)</f>
        <v>1</v>
      </c>
      <c r="E161" s="34">
        <f>$C161/'Long Term Vision'!$C161</f>
        <v>0.16666666666666666</v>
      </c>
      <c r="F161" s="53">
        <f>IFERROR($D161/$C161,'developer sheet'!$D$9)</f>
        <v>1</v>
      </c>
      <c r="G161" s="39"/>
      <c r="H161" s="39"/>
      <c r="I161" s="49"/>
    </row>
    <row r="162" spans="1:9" x14ac:dyDescent="0.25">
      <c r="A162" s="36">
        <v>7</v>
      </c>
      <c r="B162" s="37" t="str">
        <f>'Long Term Vision'!B162</f>
        <v>Affordable and Clean Energy</v>
      </c>
      <c r="C162" s="38">
        <f>COUNTA(G$79:G$81)</f>
        <v>3</v>
      </c>
      <c r="D162" s="38">
        <f>COUNTA(E$79:E$81)</f>
        <v>3</v>
      </c>
      <c r="E162" s="39">
        <f>$C162/'Long Term Vision'!$C162</f>
        <v>1</v>
      </c>
      <c r="F162" s="52">
        <f>IFERROR($D162/$C162,'developer sheet'!$D$9)</f>
        <v>1</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1</v>
      </c>
      <c r="D164" s="38">
        <f>COUNTA(E$94:E$98)</f>
        <v>1</v>
      </c>
      <c r="E164" s="39">
        <f>$C164/'Long Term Vision'!$C164</f>
        <v>0.2</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2</v>
      </c>
      <c r="D166" s="38">
        <f>COUNTA(E$108:E$114)</f>
        <v>2</v>
      </c>
      <c r="E166" s="39">
        <f>$C166/'Long Term Vision'!$C166</f>
        <v>0.2857142857142857</v>
      </c>
      <c r="F166" s="52">
        <f>IFERROR($D166/$C166,'developer sheet'!$D$9)</f>
        <v>1</v>
      </c>
      <c r="G166" s="39"/>
      <c r="H166" s="39"/>
      <c r="I166" s="49"/>
    </row>
    <row r="167" spans="1:9" x14ac:dyDescent="0.25">
      <c r="A167" s="31">
        <v>12</v>
      </c>
      <c r="B167" s="32" t="str">
        <f>'Long Term Vision'!B167</f>
        <v>Responsible Consumption and Production</v>
      </c>
      <c r="C167" s="33">
        <f>COUNTA(G$48:G$55)</f>
        <v>3</v>
      </c>
      <c r="D167" s="33">
        <f>COUNTA(E$48:E$55)</f>
        <v>3</v>
      </c>
      <c r="E167" s="34">
        <f>$C167/'Long Term Vision'!$C167</f>
        <v>0.42857142857142855</v>
      </c>
      <c r="F167" s="53">
        <f>IFERROR($D167/$C167,'developer sheet'!$D$9)</f>
        <v>1</v>
      </c>
      <c r="G167" s="39"/>
      <c r="H167" s="39"/>
      <c r="I167" s="49"/>
    </row>
    <row r="168" spans="1:9" x14ac:dyDescent="0.25">
      <c r="A168" s="36">
        <v>13</v>
      </c>
      <c r="B168" s="37" t="str">
        <f>'Long Term Vision'!B168</f>
        <v>Climate Action</v>
      </c>
      <c r="C168" s="38">
        <f>COUNTA(G$57:G$59)</f>
        <v>3</v>
      </c>
      <c r="D168" s="38">
        <f>COUNTA(E$57:E$59)</f>
        <v>3</v>
      </c>
      <c r="E168" s="39">
        <f>$C168/'Long Term Vision'!$C168</f>
        <v>1</v>
      </c>
      <c r="F168" s="52">
        <f>IFERROR($D168/$C168,'developer sheet'!$D$9)</f>
        <v>1</v>
      </c>
      <c r="G168" s="39"/>
      <c r="H168" s="39"/>
      <c r="I168" s="49"/>
    </row>
    <row r="169" spans="1:9" x14ac:dyDescent="0.25">
      <c r="A169" s="31">
        <v>14</v>
      </c>
      <c r="B169" s="32" t="str">
        <f>'Long Term Vision'!B169</f>
        <v>Life below Water</v>
      </c>
      <c r="C169" s="33">
        <f>COUNTA(G$61:G$67)</f>
        <v>5</v>
      </c>
      <c r="D169" s="33">
        <f>COUNTA(E$61:E$67)</f>
        <v>5</v>
      </c>
      <c r="E169" s="34">
        <f>$C169/'Long Term Vision'!$C169</f>
        <v>0.7142857142857143</v>
      </c>
      <c r="F169" s="53">
        <f>IFERROR($D169/$C169,'developer sheet'!$D$9)</f>
        <v>1</v>
      </c>
      <c r="G169" s="39"/>
      <c r="H169" s="39"/>
      <c r="I169" s="49"/>
    </row>
    <row r="170" spans="1:9" x14ac:dyDescent="0.25">
      <c r="A170" s="36">
        <v>15</v>
      </c>
      <c r="B170" s="37" t="str">
        <f>'Long Term Vision'!B170</f>
        <v>Life on Land</v>
      </c>
      <c r="C170" s="38">
        <f>COUNTA(G$69:G$77)</f>
        <v>6</v>
      </c>
      <c r="D170" s="38">
        <f>COUNTA(E$69:E$77)</f>
        <v>6</v>
      </c>
      <c r="E170" s="39">
        <f>$C170/'Long Term Vision'!$C170</f>
        <v>0.66666666666666663</v>
      </c>
      <c r="F170" s="52">
        <f>IFERROR($D170/$C170,'developer sheet'!$D$9)</f>
        <v>1</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3.3333333333333333E-2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0.5625</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0.21428571428571427</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B6E42458-3377-4207-8C19-5D93395D803A}">
            <xm:f>'Long Term Vision'!$C4="NO"</xm:f>
            <x14:dxf>
              <fill>
                <patternFill>
                  <bgColor theme="0" tint="-0.34998626667073579"/>
                </patternFill>
              </fill>
            </x14:dxf>
          </x14:cfRule>
          <xm:sqref>B10:I14 B16:I24 B26:I32 B34:I39 B83:I92 B100:I106 B116:I125 B127:I145 B79:I81 B57:I59 B4:I8 B69:I77 B61:I67 B48:I55 B41:I46 B94:I98 B108:I114</xm:sqref>
        </x14:conditionalFormatting>
        <x14:conditionalFormatting xmlns:xm="http://schemas.microsoft.com/office/excel/2006/main">
          <x14:cfRule type="expression" priority="67" id="{A2398B61-5ACB-4E64-9DD2-6877E978F18B}">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33C97384-C998-4AC1-AA5C-F70D0E0D0480}">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10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t="s">
        <v>477</v>
      </c>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105"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478</v>
      </c>
      <c r="D7" s="23" t="s">
        <v>479</v>
      </c>
      <c r="E7" s="23" t="s">
        <v>480</v>
      </c>
      <c r="F7" s="23" t="s">
        <v>481</v>
      </c>
      <c r="G7" s="6" t="s">
        <v>184</v>
      </c>
      <c r="H7" s="6" t="s">
        <v>184</v>
      </c>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90" hidden="1" outlineLevel="1" x14ac:dyDescent="0.25">
      <c r="A31" s="65" t="str">
        <f>'Long Term Vision'!A31</f>
        <v>People</v>
      </c>
      <c r="B31" s="23" t="str">
        <f>'Long Term Vision'!B31</f>
        <v>4.6 By 2030, ensure that all youth and a substantial proportion of adults, both men and women, achieve literacy and numeracy</v>
      </c>
      <c r="C31" s="23" t="s">
        <v>482</v>
      </c>
      <c r="D31" s="23" t="s">
        <v>479</v>
      </c>
      <c r="E31" s="23" t="s">
        <v>483</v>
      </c>
      <c r="F31" s="23" t="s">
        <v>481</v>
      </c>
      <c r="G31" s="6" t="s">
        <v>184</v>
      </c>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t="s">
        <v>482</v>
      </c>
      <c r="D32" s="23" t="s">
        <v>479</v>
      </c>
      <c r="E32" s="23" t="s">
        <v>480</v>
      </c>
      <c r="F32" s="23" t="s">
        <v>484</v>
      </c>
      <c r="G32" s="6" t="s">
        <v>184</v>
      </c>
      <c r="H32" s="6" t="s">
        <v>184</v>
      </c>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165"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t="s">
        <v>478</v>
      </c>
      <c r="D83" s="23" t="s">
        <v>485</v>
      </c>
      <c r="E83" s="23" t="s">
        <v>486</v>
      </c>
      <c r="F83" s="23" t="s">
        <v>487</v>
      </c>
      <c r="G83" s="6" t="s">
        <v>184</v>
      </c>
      <c r="H83" s="6"/>
      <c r="I83" s="24" t="s">
        <v>488</v>
      </c>
    </row>
    <row r="84" spans="1:9" ht="7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t="s">
        <v>478</v>
      </c>
      <c r="D84" s="23" t="s">
        <v>489</v>
      </c>
      <c r="E84" s="23" t="s">
        <v>490</v>
      </c>
      <c r="F84" s="23" t="s">
        <v>491</v>
      </c>
      <c r="G84" s="6" t="s">
        <v>184</v>
      </c>
      <c r="H84" s="6"/>
      <c r="I84" s="24"/>
    </row>
    <row r="85" spans="1:9" ht="13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t="s">
        <v>184</v>
      </c>
      <c r="H85" s="6"/>
      <c r="I85" s="24" t="s">
        <v>492</v>
      </c>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16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t="s">
        <v>493</v>
      </c>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90"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t="s">
        <v>482</v>
      </c>
      <c r="D92" s="23" t="s">
        <v>494</v>
      </c>
      <c r="E92" s="23" t="s">
        <v>495</v>
      </c>
      <c r="F92" s="23" t="s">
        <v>496</v>
      </c>
      <c r="G92" s="6" t="s">
        <v>184</v>
      </c>
      <c r="H92" s="6"/>
      <c r="I92" s="24" t="s">
        <v>497</v>
      </c>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135"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482</v>
      </c>
      <c r="D94" s="23" t="s">
        <v>498</v>
      </c>
      <c r="E94" s="23" t="s">
        <v>499</v>
      </c>
      <c r="F94" s="23" t="s">
        <v>500</v>
      </c>
      <c r="G94" s="6" t="s">
        <v>184</v>
      </c>
      <c r="H94" s="6"/>
      <c r="I94" s="24"/>
    </row>
    <row r="95" spans="1:9" ht="135"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t="s">
        <v>478</v>
      </c>
      <c r="D95" s="23" t="s">
        <v>498</v>
      </c>
      <c r="E95" s="23" t="s">
        <v>499</v>
      </c>
      <c r="F95" s="23" t="s">
        <v>500</v>
      </c>
      <c r="G95" s="6" t="s">
        <v>184</v>
      </c>
      <c r="H95" s="6"/>
      <c r="I95" s="24"/>
    </row>
    <row r="96" spans="1:9" ht="135"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t="s">
        <v>482</v>
      </c>
      <c r="D96" s="23" t="s">
        <v>501</v>
      </c>
      <c r="E96" s="23" t="s">
        <v>502</v>
      </c>
      <c r="F96" s="23" t="s">
        <v>500</v>
      </c>
      <c r="G96" s="6" t="s">
        <v>184</v>
      </c>
      <c r="H96" s="6"/>
      <c r="I96" s="24" t="s">
        <v>503</v>
      </c>
    </row>
    <row r="97" spans="1:9" ht="120"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t="s">
        <v>478</v>
      </c>
      <c r="D97" s="23" t="s">
        <v>498</v>
      </c>
      <c r="E97" s="23" t="s">
        <v>499</v>
      </c>
      <c r="F97" s="23" t="s">
        <v>504</v>
      </c>
      <c r="G97" s="6" t="s">
        <v>184</v>
      </c>
      <c r="H97" s="6"/>
      <c r="I97" s="24"/>
    </row>
    <row r="98" spans="1:9" ht="135"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t="s">
        <v>482</v>
      </c>
      <c r="D98" s="23" t="s">
        <v>498</v>
      </c>
      <c r="E98" s="23" t="s">
        <v>499</v>
      </c>
      <c r="F98" s="23" t="s">
        <v>500</v>
      </c>
      <c r="G98" s="6" t="s">
        <v>184</v>
      </c>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6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t="s">
        <v>505</v>
      </c>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409.5" hidden="1" outlineLevel="1" x14ac:dyDescent="0.25">
      <c r="A121" s="68" t="str">
        <f>'Long Term Vision'!A121</f>
        <v>Peace</v>
      </c>
      <c r="B121" s="23" t="str">
        <f>'Long Term Vision'!B121</f>
        <v>16.6 Develop effective, accountable and transparent institutions at all levels</v>
      </c>
      <c r="C121" s="23" t="s">
        <v>478</v>
      </c>
      <c r="D121" s="23" t="s">
        <v>506</v>
      </c>
      <c r="E121" s="23" t="s">
        <v>507</v>
      </c>
      <c r="F121" s="23" t="s">
        <v>508</v>
      </c>
      <c r="G121" s="6" t="s">
        <v>184</v>
      </c>
      <c r="H121" s="6"/>
      <c r="I121" s="24" t="s">
        <v>509</v>
      </c>
    </row>
    <row r="122" spans="1:9" ht="9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t="s">
        <v>510</v>
      </c>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300"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t="s">
        <v>478</v>
      </c>
      <c r="D127" s="23" t="s">
        <v>511</v>
      </c>
      <c r="E127" s="23" t="s">
        <v>512</v>
      </c>
      <c r="F127" s="23" t="s">
        <v>513</v>
      </c>
      <c r="G127" s="6" t="s">
        <v>184</v>
      </c>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180" hidden="1" outlineLevel="1" x14ac:dyDescent="0.25">
      <c r="A129" s="69" t="str">
        <f>'Long Term Vision'!A129</f>
        <v>Partnerships</v>
      </c>
      <c r="B129" s="23" t="str">
        <f>'Long Term Vision'!B129</f>
        <v>Finance 17.3 Mobilize additional financial resources for developing countries from multiple sources</v>
      </c>
      <c r="C129" s="23" t="s">
        <v>478</v>
      </c>
      <c r="D129" s="23" t="s">
        <v>514</v>
      </c>
      <c r="E129" s="23" t="s">
        <v>515</v>
      </c>
      <c r="F129" s="23" t="s">
        <v>487</v>
      </c>
      <c r="G129" s="6" t="s">
        <v>184</v>
      </c>
      <c r="H129" s="6"/>
      <c r="I129" s="24" t="s">
        <v>516</v>
      </c>
    </row>
    <row r="130" spans="1:9" ht="19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t="s">
        <v>517</v>
      </c>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180"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t="s">
        <v>478</v>
      </c>
      <c r="D133" s="23" t="s">
        <v>518</v>
      </c>
      <c r="E133" s="23" t="s">
        <v>490</v>
      </c>
      <c r="F133" s="23" t="s">
        <v>491</v>
      </c>
      <c r="G133" s="6" t="s">
        <v>184</v>
      </c>
      <c r="H133" s="6"/>
      <c r="I133" s="24" t="s">
        <v>519</v>
      </c>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90"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t="s">
        <v>478</v>
      </c>
      <c r="D137" s="23" t="s">
        <v>498</v>
      </c>
      <c r="E137" s="23" t="s">
        <v>502</v>
      </c>
      <c r="F137" s="23" t="s">
        <v>520</v>
      </c>
      <c r="G137" s="6" t="s">
        <v>184</v>
      </c>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13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t="s">
        <v>478</v>
      </c>
      <c r="D139" s="23" t="s">
        <v>521</v>
      </c>
      <c r="E139" s="23" t="s">
        <v>522</v>
      </c>
      <c r="F139" s="23" t="s">
        <v>523</v>
      </c>
      <c r="G139" s="6" t="s">
        <v>184</v>
      </c>
      <c r="H139" s="6"/>
      <c r="I139" s="24"/>
    </row>
    <row r="140" spans="1:9" ht="165" hidden="1" outlineLevel="1" x14ac:dyDescent="0.25">
      <c r="A140" s="69" t="str">
        <f>'Long Term Vision'!A140</f>
        <v>Partnerships</v>
      </c>
      <c r="B140" s="23" t="str">
        <f>'Long Term Vision'!B140</f>
        <v>Policy and institutional coherence 17.14 Enhance policy coherence for sustainable development</v>
      </c>
      <c r="C140" s="23" t="s">
        <v>478</v>
      </c>
      <c r="D140" s="23" t="s">
        <v>524</v>
      </c>
      <c r="E140" s="23" t="s">
        <v>525</v>
      </c>
      <c r="F140" s="23" t="s">
        <v>513</v>
      </c>
      <c r="G140" s="6" t="s">
        <v>184</v>
      </c>
      <c r="H140" s="6"/>
      <c r="I140" s="24" t="s">
        <v>526</v>
      </c>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18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t="s">
        <v>478</v>
      </c>
      <c r="D142" s="23" t="s">
        <v>527</v>
      </c>
      <c r="E142" s="23" t="s">
        <v>528</v>
      </c>
      <c r="F142" s="23" t="s">
        <v>529</v>
      </c>
      <c r="G142" s="6" t="s">
        <v>184</v>
      </c>
      <c r="H142" s="6"/>
      <c r="I142" s="24"/>
    </row>
    <row r="143" spans="1:9" ht="75"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t="s">
        <v>478</v>
      </c>
      <c r="D143" s="23" t="s">
        <v>530</v>
      </c>
      <c r="E143" s="23" t="s">
        <v>486</v>
      </c>
      <c r="F143" s="23" t="s">
        <v>487</v>
      </c>
      <c r="G143" s="6" t="s">
        <v>184</v>
      </c>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210.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t="s">
        <v>478</v>
      </c>
      <c r="D145" s="25" t="s">
        <v>531</v>
      </c>
      <c r="E145" s="25" t="s">
        <v>532</v>
      </c>
      <c r="F145" s="25" t="s">
        <v>533</v>
      </c>
      <c r="G145" s="9" t="s">
        <v>184</v>
      </c>
      <c r="H145" s="9"/>
      <c r="I145" s="26" t="s">
        <v>534</v>
      </c>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229</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2</v>
      </c>
      <c r="D159" s="33">
        <f>COUNTA(E$26:E$32)</f>
        <v>2</v>
      </c>
      <c r="E159" s="34">
        <f>$C159/'Long Term Vision'!$C159</f>
        <v>0.2857142857142857</v>
      </c>
      <c r="F159" s="53">
        <f>IFERROR($D159/$C159,'developer sheet'!$D$9)</f>
        <v>1</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4</v>
      </c>
      <c r="D163" s="33">
        <f>COUNTA(E$83:E$92)</f>
        <v>3</v>
      </c>
      <c r="E163" s="34">
        <f>$C163/'Long Term Vision'!$C163</f>
        <v>0.5</v>
      </c>
      <c r="F163" s="53">
        <f>IFERROR($D163/$C163,'developer sheet'!$D$9)</f>
        <v>0.75</v>
      </c>
      <c r="G163" s="39"/>
      <c r="H163" s="39"/>
      <c r="I163" s="49"/>
    </row>
    <row r="164" spans="1:9" x14ac:dyDescent="0.25">
      <c r="A164" s="36">
        <v>9</v>
      </c>
      <c r="B164" s="37" t="str">
        <f>'Long Term Vision'!B164</f>
        <v>Industry, Innovation, and Infrastructure</v>
      </c>
      <c r="C164" s="38">
        <f>COUNTA(G$94:G$98)</f>
        <v>5</v>
      </c>
      <c r="D164" s="38">
        <f>COUNTA(E$94:E$98)</f>
        <v>5</v>
      </c>
      <c r="E164" s="39">
        <f>$C164/'Long Term Vision'!$C164</f>
        <v>1</v>
      </c>
      <c r="F164" s="52">
        <f>IFERROR($D164/$C164,'developer sheet'!$D$9)</f>
        <v>1</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1</v>
      </c>
      <c r="D171" s="33">
        <f>COUNTA(E$116:E$125)</f>
        <v>1</v>
      </c>
      <c r="E171" s="34">
        <f>$C171/'Long Term Vision'!$C171</f>
        <v>0.1111111111111111</v>
      </c>
      <c r="F171" s="53">
        <f>IFERROR($D171/$C171,'developer sheet'!$D$9)</f>
        <v>1</v>
      </c>
      <c r="G171" s="39"/>
      <c r="H171" s="39"/>
      <c r="I171" s="49"/>
    </row>
    <row r="172" spans="1:9" ht="15.75" thickBot="1" x14ac:dyDescent="0.3">
      <c r="A172" s="40">
        <v>17</v>
      </c>
      <c r="B172" s="41" t="str">
        <f>'Long Term Vision'!B172</f>
        <v>Partnerships for the Goals</v>
      </c>
      <c r="C172" s="42">
        <f>COUNTA(G$127:G$145)</f>
        <v>9</v>
      </c>
      <c r="D172" s="42">
        <f>COUNTA(E$127:E$145)</f>
        <v>9</v>
      </c>
      <c r="E172" s="43">
        <f>$C172/'Long Term Vision'!$C172</f>
        <v>0.6</v>
      </c>
      <c r="F172" s="54">
        <f>IFERROR($D172/$C172,'developer sheet'!$D$9)</f>
        <v>1</v>
      </c>
      <c r="G172" s="39"/>
      <c r="H172" s="39"/>
      <c r="I172" s="49"/>
    </row>
    <row r="173" spans="1:9" x14ac:dyDescent="0.25">
      <c r="A173" s="49"/>
      <c r="B173" s="49"/>
      <c r="C173" s="49"/>
      <c r="D173" s="45" t="str">
        <f>'Long Term Vision'!F173</f>
        <v>People</v>
      </c>
      <c r="E173" s="46">
        <f>SUM($C$156:$C$160)/SUM('Long Term Vision'!$C$156:$C$160)</f>
        <v>0.1</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0.32142857142857145</v>
      </c>
      <c r="F175" s="53">
        <f>IFERROR(SUM($D$162:$D$166)/SUM($C$162:$C$166),'developer sheet'!$D$9)</f>
        <v>0.88888888888888884</v>
      </c>
      <c r="G175" s="39"/>
      <c r="H175" s="39"/>
      <c r="I175" s="49"/>
    </row>
    <row r="176" spans="1:9" x14ac:dyDescent="0.25">
      <c r="A176" s="49"/>
      <c r="B176" s="49"/>
      <c r="C176" s="49"/>
      <c r="D176" s="44" t="str">
        <f>'Long Term Vision'!F176</f>
        <v>Peace</v>
      </c>
      <c r="E176" s="39">
        <f>$C$171/'Long Term Vision'!$C$171</f>
        <v>0.1111111111111111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0.6</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4894993B-F063-40C9-BC09-B4BA80892DCD}">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4FC4A91C-C5A3-4008-8D5F-5C6649593AF4}">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576399C1-7195-4A6F-9B75-EFE206DA0F43}">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12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t="s">
        <v>473</v>
      </c>
      <c r="D7" s="23" t="s">
        <v>474</v>
      </c>
      <c r="E7" s="23" t="s">
        <v>475</v>
      </c>
      <c r="F7" s="23" t="s">
        <v>476</v>
      </c>
      <c r="G7" s="6" t="s">
        <v>184</v>
      </c>
      <c r="H7" s="6" t="s">
        <v>184</v>
      </c>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210"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t="s">
        <v>473</v>
      </c>
      <c r="D28" s="23" t="s">
        <v>535</v>
      </c>
      <c r="E28" s="23" t="s">
        <v>536</v>
      </c>
      <c r="F28" s="23" t="s">
        <v>537</v>
      </c>
      <c r="G28" s="6" t="s">
        <v>184</v>
      </c>
      <c r="H28" s="6" t="s">
        <v>184</v>
      </c>
      <c r="I28" s="24"/>
    </row>
    <row r="29" spans="1:9" ht="19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473</v>
      </c>
      <c r="D29" s="23" t="s">
        <v>535</v>
      </c>
      <c r="E29" s="23" t="s">
        <v>538</v>
      </c>
      <c r="F29" s="23" t="s">
        <v>539</v>
      </c>
      <c r="G29" s="6" t="s">
        <v>184</v>
      </c>
      <c r="H29" s="6"/>
      <c r="I29" s="24"/>
    </row>
    <row r="30" spans="1:9" ht="9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t="s">
        <v>540</v>
      </c>
    </row>
    <row r="31" spans="1:9" ht="120" hidden="1" outlineLevel="1" x14ac:dyDescent="0.25">
      <c r="A31" s="65" t="str">
        <f>'Long Term Vision'!A31</f>
        <v>People</v>
      </c>
      <c r="B31" s="23" t="str">
        <f>'Long Term Vision'!B31</f>
        <v>4.6 By 2030, ensure that all youth and a substantial proportion of adults, both men and women, achieve literacy and numeracy</v>
      </c>
      <c r="C31" s="23" t="s">
        <v>473</v>
      </c>
      <c r="D31" s="23" t="s">
        <v>541</v>
      </c>
      <c r="E31" s="23" t="s">
        <v>542</v>
      </c>
      <c r="F31" s="23" t="s">
        <v>543</v>
      </c>
      <c r="G31" s="6" t="s">
        <v>184</v>
      </c>
      <c r="H31" s="6"/>
      <c r="I31" s="24" t="s">
        <v>540</v>
      </c>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t="s">
        <v>540</v>
      </c>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150"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t="s">
        <v>473</v>
      </c>
      <c r="D84" s="23" t="s">
        <v>544</v>
      </c>
      <c r="E84" s="23" t="s">
        <v>545</v>
      </c>
      <c r="F84" s="23" t="s">
        <v>546</v>
      </c>
      <c r="G84" s="6" t="s">
        <v>184</v>
      </c>
      <c r="H84" s="6"/>
      <c r="I84" s="24"/>
    </row>
    <row r="85" spans="1:9" ht="28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t="s">
        <v>473</v>
      </c>
      <c r="D85" s="23" t="s">
        <v>547</v>
      </c>
      <c r="E85" s="23" t="s">
        <v>548</v>
      </c>
      <c r="F85" s="23" t="s">
        <v>549</v>
      </c>
      <c r="G85" s="6" t="s">
        <v>184</v>
      </c>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120"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t="s">
        <v>473</v>
      </c>
      <c r="D87" s="23" t="s">
        <v>550</v>
      </c>
      <c r="E87" s="23" t="s">
        <v>551</v>
      </c>
      <c r="F87" s="23" t="s">
        <v>552</v>
      </c>
      <c r="G87" s="6" t="s">
        <v>184</v>
      </c>
      <c r="H87" s="6"/>
      <c r="I87" s="24"/>
    </row>
    <row r="88" spans="1:9" ht="15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t="s">
        <v>553</v>
      </c>
    </row>
    <row r="89" spans="1:9" ht="150"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t="s">
        <v>553</v>
      </c>
    </row>
    <row r="90" spans="1:9" ht="120"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t="s">
        <v>473</v>
      </c>
      <c r="D90" s="23" t="s">
        <v>550</v>
      </c>
      <c r="E90" s="23" t="s">
        <v>551</v>
      </c>
      <c r="F90" s="23" t="s">
        <v>552</v>
      </c>
      <c r="G90" s="6" t="s">
        <v>184</v>
      </c>
      <c r="H90" s="6" t="s">
        <v>184</v>
      </c>
      <c r="I90" s="24"/>
    </row>
    <row r="91" spans="1:9" ht="150"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t="s">
        <v>553</v>
      </c>
    </row>
    <row r="92" spans="1:9" ht="150"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t="s">
        <v>553</v>
      </c>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15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t="s">
        <v>554</v>
      </c>
    </row>
    <row r="95" spans="1:9" ht="12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t="s">
        <v>473</v>
      </c>
      <c r="D95" s="23" t="s">
        <v>555</v>
      </c>
      <c r="E95" s="23" t="s">
        <v>556</v>
      </c>
      <c r="F95" s="23" t="s">
        <v>415</v>
      </c>
      <c r="G95" s="6" t="s">
        <v>184</v>
      </c>
      <c r="H95" s="6"/>
      <c r="I95" s="24"/>
    </row>
    <row r="96" spans="1:9" ht="12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t="s">
        <v>473</v>
      </c>
      <c r="D96" s="23" t="s">
        <v>555</v>
      </c>
      <c r="E96" s="23" t="s">
        <v>556</v>
      </c>
      <c r="F96" s="23" t="s">
        <v>557</v>
      </c>
      <c r="G96" s="6" t="s">
        <v>184</v>
      </c>
      <c r="H96" s="6"/>
      <c r="I96" s="24"/>
    </row>
    <row r="97" spans="1:9" ht="120"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t="s">
        <v>473</v>
      </c>
      <c r="D97" s="23" t="s">
        <v>555</v>
      </c>
      <c r="E97" s="23" t="s">
        <v>556</v>
      </c>
      <c r="F97" s="23" t="s">
        <v>557</v>
      </c>
      <c r="G97" s="6" t="s">
        <v>184</v>
      </c>
      <c r="H97" s="6"/>
      <c r="I97" s="24"/>
    </row>
    <row r="98" spans="1:9" ht="12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t="s">
        <v>473</v>
      </c>
      <c r="D98" s="23" t="s">
        <v>555</v>
      </c>
      <c r="E98" s="23" t="s">
        <v>556</v>
      </c>
      <c r="F98" s="23" t="s">
        <v>557</v>
      </c>
      <c r="G98" s="6" t="s">
        <v>184</v>
      </c>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120"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t="s">
        <v>473</v>
      </c>
      <c r="D106" s="23" t="s">
        <v>550</v>
      </c>
      <c r="E106" s="23" t="s">
        <v>551</v>
      </c>
      <c r="F106" s="23" t="s">
        <v>552</v>
      </c>
      <c r="G106" s="6" t="s">
        <v>184</v>
      </c>
      <c r="H106" s="6"/>
      <c r="I106" s="24" t="s">
        <v>558</v>
      </c>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t="105"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t="s">
        <v>559</v>
      </c>
    </row>
    <row r="121" spans="1:9" ht="225" hidden="1" outlineLevel="1" x14ac:dyDescent="0.25">
      <c r="A121" s="68" t="str">
        <f>'Long Term Vision'!A121</f>
        <v>Peace</v>
      </c>
      <c r="B121" s="23" t="str">
        <f>'Long Term Vision'!B121</f>
        <v>16.6 Develop effective, accountable and transparent institutions at all levels</v>
      </c>
      <c r="C121" s="23" t="s">
        <v>473</v>
      </c>
      <c r="D121" s="23" t="s">
        <v>560</v>
      </c>
      <c r="E121" s="23" t="s">
        <v>561</v>
      </c>
      <c r="F121" s="23" t="s">
        <v>562</v>
      </c>
      <c r="G121" s="6"/>
      <c r="H121" s="6"/>
      <c r="I121" s="24" t="s">
        <v>563</v>
      </c>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12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t="s">
        <v>473</v>
      </c>
      <c r="D136" s="23" t="s">
        <v>564</v>
      </c>
      <c r="E136" s="23" t="s">
        <v>565</v>
      </c>
      <c r="F136" s="23" t="s">
        <v>566</v>
      </c>
      <c r="G136" s="6" t="s">
        <v>184</v>
      </c>
      <c r="H136" s="6"/>
      <c r="I136" s="24"/>
    </row>
    <row r="137" spans="1:9" ht="120"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t="s">
        <v>473</v>
      </c>
      <c r="D137" s="23" t="s">
        <v>564</v>
      </c>
      <c r="E137" s="23" t="s">
        <v>567</v>
      </c>
      <c r="F137" s="23" t="s">
        <v>566</v>
      </c>
      <c r="G137" s="6" t="s">
        <v>566</v>
      </c>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t="s">
        <v>563</v>
      </c>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230</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1</v>
      </c>
      <c r="D156" s="38">
        <f>COUNTA(E$4:E$8)</f>
        <v>1</v>
      </c>
      <c r="E156" s="39">
        <f>$C156/'Long Term Vision'!$C156</f>
        <v>0.25</v>
      </c>
      <c r="F156" s="52">
        <f>IFERROR($D156/$C156,'developer sheet'!$D$9)</f>
        <v>1</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3</v>
      </c>
      <c r="D159" s="33">
        <f>COUNTA(E$26:E$32)</f>
        <v>3</v>
      </c>
      <c r="E159" s="34">
        <f>$C159/'Long Term Vision'!$C159</f>
        <v>0.42857142857142855</v>
      </c>
      <c r="F159" s="53">
        <f>IFERROR($D159/$C159,'developer sheet'!$D$9)</f>
        <v>1</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4</v>
      </c>
      <c r="D163" s="33">
        <f>COUNTA(E$83:E$92)</f>
        <v>4</v>
      </c>
      <c r="E163" s="34">
        <f>$C163/'Long Term Vision'!$C163</f>
        <v>0.5</v>
      </c>
      <c r="F163" s="53">
        <f>IFERROR($D163/$C163,'developer sheet'!$D$9)</f>
        <v>1</v>
      </c>
      <c r="G163" s="39"/>
      <c r="H163" s="39"/>
      <c r="I163" s="49"/>
    </row>
    <row r="164" spans="1:9" x14ac:dyDescent="0.25">
      <c r="A164" s="36">
        <v>9</v>
      </c>
      <c r="B164" s="37" t="str">
        <f>'Long Term Vision'!B164</f>
        <v>Industry, Innovation, and Infrastructure</v>
      </c>
      <c r="C164" s="38">
        <f>COUNTA(G$94:G$98)</f>
        <v>4</v>
      </c>
      <c r="D164" s="38">
        <f>COUNTA(E$94:E$98)</f>
        <v>4</v>
      </c>
      <c r="E164" s="39">
        <f>$C164/'Long Term Vision'!$C164</f>
        <v>0.8</v>
      </c>
      <c r="F164" s="52">
        <f>IFERROR($D164/$C164,'developer sheet'!$D$9)</f>
        <v>1</v>
      </c>
      <c r="G164" s="39"/>
      <c r="H164" s="39"/>
      <c r="I164" s="49"/>
    </row>
    <row r="165" spans="1:9" x14ac:dyDescent="0.25">
      <c r="A165" s="31">
        <v>10</v>
      </c>
      <c r="B165" s="32" t="str">
        <f>'Long Term Vision'!B165</f>
        <v>Reduced Inequalities</v>
      </c>
      <c r="C165" s="33">
        <f>COUNTA(G$100:G$106)</f>
        <v>1</v>
      </c>
      <c r="D165" s="33">
        <f>COUNTA(E$100:E$106)</f>
        <v>1</v>
      </c>
      <c r="E165" s="34">
        <f>$C165/'Long Term Vision'!$C165</f>
        <v>0.2</v>
      </c>
      <c r="F165" s="53">
        <f>IFERROR($D165/$C165,'developer sheet'!$D$9)</f>
        <v>1</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1</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2</v>
      </c>
      <c r="D172" s="42">
        <f>COUNTA(E$127:E$145)</f>
        <v>2</v>
      </c>
      <c r="E172" s="43">
        <f>$C172/'Long Term Vision'!$C172</f>
        <v>0.13333333333333333</v>
      </c>
      <c r="F172" s="54">
        <f>IFERROR($D172/$C172,'developer sheet'!$D$9)</f>
        <v>1</v>
      </c>
      <c r="G172" s="39"/>
      <c r="H172" s="39"/>
      <c r="I172" s="49"/>
    </row>
    <row r="173" spans="1:9" x14ac:dyDescent="0.25">
      <c r="A173" s="49"/>
      <c r="B173" s="49"/>
      <c r="C173" s="49"/>
      <c r="D173" s="45" t="str">
        <f>'Long Term Vision'!F173</f>
        <v>People</v>
      </c>
      <c r="E173" s="46">
        <f>SUM($C$156:$C$160)/SUM('Long Term Vision'!$C$156:$C$160)</f>
        <v>0.13333333333333333</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0.32142857142857145</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0.13333333333333333</v>
      </c>
      <c r="F177" s="56">
        <f>IFERROR($D$172/$C$172,'developer sheet'!$D$9)</f>
        <v>1</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9E079339-89CE-48B3-9BDE-F85B84749852}">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E467E340-0324-4CEE-A03F-14094889A8A5}">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D6993198-F2AC-4E67-BB4A-5775DA18E5E9}">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15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t="s">
        <v>314</v>
      </c>
      <c r="D12" s="23" t="s">
        <v>321</v>
      </c>
      <c r="E12" s="23" t="s">
        <v>322</v>
      </c>
      <c r="F12" s="23" t="s">
        <v>323</v>
      </c>
      <c r="G12" s="6" t="s">
        <v>184</v>
      </c>
      <c r="H12" s="6"/>
      <c r="I12" s="24"/>
    </row>
    <row r="13" spans="1:9" ht="105"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t="s">
        <v>314</v>
      </c>
      <c r="D13" s="23" t="s">
        <v>316</v>
      </c>
      <c r="E13" s="23" t="s">
        <v>317</v>
      </c>
      <c r="F13" s="23" t="s">
        <v>315</v>
      </c>
      <c r="G13" s="6" t="s">
        <v>184</v>
      </c>
      <c r="H13" s="6"/>
      <c r="I13" s="24" t="s">
        <v>324</v>
      </c>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60"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t="s">
        <v>310</v>
      </c>
    </row>
    <row r="27" spans="1:9" ht="60"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t="s">
        <v>310</v>
      </c>
    </row>
    <row r="28" spans="1:9" ht="210" hidden="1" outlineLevel="1" x14ac:dyDescent="0.25">
      <c r="A28" s="65" t="str">
        <f>'Long Term Vision'!A28</f>
        <v>People</v>
      </c>
      <c r="B28" s="23" t="str">
        <f>'Long Term Vision'!B28</f>
        <v>4.3 By 2030, ensure equal access for all women and men to affordable and quality technical, vocational and tertiary education, including university</v>
      </c>
      <c r="H28" s="6"/>
      <c r="I28" s="24" t="s">
        <v>358</v>
      </c>
    </row>
    <row r="29" spans="1:9" ht="409.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327</v>
      </c>
      <c r="D29" s="23" t="s">
        <v>328</v>
      </c>
      <c r="E29" s="23" t="s">
        <v>330</v>
      </c>
      <c r="F29" s="23" t="s">
        <v>331</v>
      </c>
      <c r="G29" s="6" t="s">
        <v>184</v>
      </c>
      <c r="H29" s="6"/>
      <c r="I29" s="24" t="s">
        <v>329</v>
      </c>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45"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t="s">
        <v>299</v>
      </c>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t="s">
        <v>355</v>
      </c>
      <c r="E32" s="23"/>
      <c r="F32" s="23" t="s">
        <v>357</v>
      </c>
      <c r="G32" s="6" t="s">
        <v>184</v>
      </c>
      <c r="H32" s="6"/>
      <c r="I32" s="24" t="s">
        <v>356</v>
      </c>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45"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t="s">
        <v>299</v>
      </c>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330"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t="s">
        <v>295</v>
      </c>
      <c r="D53" s="23" t="s">
        <v>297</v>
      </c>
      <c r="E53" s="23" t="s">
        <v>296</v>
      </c>
      <c r="F53" s="23" t="s">
        <v>298</v>
      </c>
      <c r="G53" s="6" t="s">
        <v>184</v>
      </c>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18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t="s">
        <v>314</v>
      </c>
      <c r="D67" s="23" t="s">
        <v>320</v>
      </c>
      <c r="E67" s="23" t="s">
        <v>325</v>
      </c>
      <c r="F67" s="23" t="s">
        <v>323</v>
      </c>
      <c r="G67" s="6" t="s">
        <v>184</v>
      </c>
      <c r="H67" s="6"/>
      <c r="I67" s="24" t="s">
        <v>326</v>
      </c>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t="s">
        <v>319</v>
      </c>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t="s">
        <v>314</v>
      </c>
      <c r="D77" s="23" t="s">
        <v>316</v>
      </c>
      <c r="E77" s="23" t="s">
        <v>317</v>
      </c>
      <c r="F77" s="23" t="s">
        <v>315</v>
      </c>
      <c r="G77" s="6" t="s">
        <v>184</v>
      </c>
      <c r="H77" s="6"/>
      <c r="I77" s="24" t="s">
        <v>318</v>
      </c>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09.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t="s">
        <v>342</v>
      </c>
      <c r="D84" s="23" t="s">
        <v>347</v>
      </c>
      <c r="E84" s="23" t="s">
        <v>348</v>
      </c>
      <c r="F84" s="23" t="s">
        <v>349</v>
      </c>
      <c r="G84" s="6" t="s">
        <v>184</v>
      </c>
      <c r="H84" s="6"/>
      <c r="I84" s="24" t="s">
        <v>359</v>
      </c>
    </row>
    <row r="85" spans="1:9" ht="409.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t="s">
        <v>342</v>
      </c>
      <c r="D85" s="23" t="s">
        <v>343</v>
      </c>
      <c r="E85" s="23" t="s">
        <v>344</v>
      </c>
      <c r="F85" s="23" t="s">
        <v>345</v>
      </c>
      <c r="G85" s="6" t="s">
        <v>184</v>
      </c>
      <c r="H85" s="6"/>
      <c r="I85" s="24" t="s">
        <v>346</v>
      </c>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330" hidden="1" outlineLevel="1" x14ac:dyDescent="0.25">
      <c r="A91" s="67" t="str">
        <f>'Long Term Vision'!A91</f>
        <v>Prosperity</v>
      </c>
      <c r="B91" s="23" t="str">
        <f>'Long Term Vision'!B91</f>
        <v>8.9 By 2030, devise and implement policies to promote sustainable tourism that creates jobs and promotes local culture and products</v>
      </c>
      <c r="C91" s="23" t="s">
        <v>295</v>
      </c>
      <c r="D91" s="23" t="s">
        <v>301</v>
      </c>
      <c r="E91" s="23" t="s">
        <v>296</v>
      </c>
      <c r="F91" s="23" t="s">
        <v>302</v>
      </c>
      <c r="G91" s="6" t="s">
        <v>185</v>
      </c>
      <c r="H91" s="6"/>
      <c r="I91" s="24" t="s">
        <v>300</v>
      </c>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33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t="s">
        <v>295</v>
      </c>
      <c r="D94" s="23" t="s">
        <v>297</v>
      </c>
      <c r="E94" s="23" t="s">
        <v>296</v>
      </c>
      <c r="F94" s="23" t="s">
        <v>298</v>
      </c>
      <c r="G94" s="6" t="s">
        <v>184</v>
      </c>
      <c r="H94" s="6"/>
      <c r="I94" s="24"/>
    </row>
    <row r="95" spans="1:9" ht="105"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t="s">
        <v>337</v>
      </c>
      <c r="D95" s="23" t="s">
        <v>338</v>
      </c>
      <c r="E95" s="23" t="s">
        <v>339</v>
      </c>
      <c r="F95" s="23" t="s">
        <v>340</v>
      </c>
      <c r="G95" s="6" t="s">
        <v>184</v>
      </c>
      <c r="H95" s="6"/>
      <c r="I95" s="24" t="s">
        <v>341</v>
      </c>
    </row>
    <row r="96" spans="1:9" ht="105"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t="s">
        <v>337</v>
      </c>
      <c r="D96" s="23" t="s">
        <v>338</v>
      </c>
      <c r="E96" s="23" t="s">
        <v>339</v>
      </c>
      <c r="F96" s="23" t="s">
        <v>340</v>
      </c>
      <c r="G96" s="6" t="s">
        <v>184</v>
      </c>
      <c r="H96" s="6"/>
      <c r="I96" s="24"/>
    </row>
    <row r="97" spans="1:9" ht="330"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t="s">
        <v>295</v>
      </c>
      <c r="D97" s="23" t="s">
        <v>297</v>
      </c>
      <c r="E97" s="23" t="s">
        <v>296</v>
      </c>
      <c r="F97" s="23" t="s">
        <v>298</v>
      </c>
      <c r="G97" s="6" t="s">
        <v>184</v>
      </c>
      <c r="H97" s="6"/>
      <c r="I97" s="24"/>
    </row>
    <row r="98" spans="1:9" ht="27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t="s">
        <v>308</v>
      </c>
      <c r="D98" s="23" t="s">
        <v>309</v>
      </c>
      <c r="E98" s="23" t="s">
        <v>311</v>
      </c>
      <c r="F98" s="23" t="s">
        <v>312</v>
      </c>
      <c r="G98" s="6" t="s">
        <v>184</v>
      </c>
      <c r="H98" s="6"/>
      <c r="I98" s="24" t="s">
        <v>313</v>
      </c>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10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t="s">
        <v>304</v>
      </c>
      <c r="D106" s="23" t="s">
        <v>305</v>
      </c>
      <c r="E106" s="23" t="s">
        <v>306</v>
      </c>
      <c r="F106" s="23" t="s">
        <v>307</v>
      </c>
      <c r="G106" s="6" t="s">
        <v>184</v>
      </c>
      <c r="H106" s="6"/>
      <c r="I106" s="24" t="s">
        <v>303</v>
      </c>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90" hidden="1" outlineLevel="1" x14ac:dyDescent="0.25">
      <c r="A121" s="68" t="str">
        <f>'Long Term Vision'!A121</f>
        <v>Peace</v>
      </c>
      <c r="B121" s="23" t="str">
        <f>'Long Term Vision'!B121</f>
        <v>16.6 Develop effective, accountable and transparent institutions at all levels</v>
      </c>
      <c r="C121" s="23" t="s">
        <v>350</v>
      </c>
      <c r="D121" s="23" t="s">
        <v>351</v>
      </c>
      <c r="E121" s="23" t="s">
        <v>352</v>
      </c>
      <c r="F121" s="23" t="s">
        <v>353</v>
      </c>
      <c r="G121" s="6" t="s">
        <v>184</v>
      </c>
      <c r="H121" s="6"/>
      <c r="I121" s="24" t="s">
        <v>354</v>
      </c>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45" hidden="1" outlineLevel="1" x14ac:dyDescent="0.25">
      <c r="A131" s="69" t="str">
        <f>'Long Term Vision'!A131</f>
        <v>Partnerships</v>
      </c>
      <c r="B131" s="23" t="str">
        <f>'Long Term Vision'!B131</f>
        <v>Finance 17.5 Adopt and implement investment promotion regimes for least developed countries</v>
      </c>
      <c r="C131" s="23" t="s">
        <v>314</v>
      </c>
      <c r="D131" s="23" t="s">
        <v>332</v>
      </c>
      <c r="E131" s="23"/>
      <c r="F131" s="23" t="s">
        <v>333</v>
      </c>
      <c r="G131" s="6" t="s">
        <v>184</v>
      </c>
      <c r="H131" s="6"/>
      <c r="I131" s="24" t="s">
        <v>334</v>
      </c>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330"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t="s">
        <v>295</v>
      </c>
      <c r="D137" s="23" t="s">
        <v>297</v>
      </c>
      <c r="E137" s="23" t="s">
        <v>296</v>
      </c>
      <c r="F137" s="23" t="s">
        <v>298</v>
      </c>
      <c r="G137" s="6" t="s">
        <v>184</v>
      </c>
      <c r="H137" s="6"/>
      <c r="I137" s="24" t="s">
        <v>300</v>
      </c>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45"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t="s">
        <v>335</v>
      </c>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t="s">
        <v>336</v>
      </c>
    </row>
    <row r="143" spans="1:9" ht="33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t="s">
        <v>295</v>
      </c>
      <c r="D143" s="23" t="s">
        <v>297</v>
      </c>
      <c r="E143" s="23" t="s">
        <v>296</v>
      </c>
      <c r="F143" s="23" t="s">
        <v>298</v>
      </c>
      <c r="G143" s="6" t="s">
        <v>184</v>
      </c>
      <c r="H143" s="6"/>
      <c r="I143" s="24" t="s">
        <v>300</v>
      </c>
    </row>
    <row r="144" spans="1:9" ht="330"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t="s">
        <v>295</v>
      </c>
      <c r="D144" s="23" t="s">
        <v>297</v>
      </c>
      <c r="E144" s="23" t="s">
        <v>296</v>
      </c>
      <c r="F144" s="23" t="s">
        <v>298</v>
      </c>
      <c r="G144" s="6" t="s">
        <v>184</v>
      </c>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231</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2</v>
      </c>
      <c r="D157" s="33">
        <f>COUNTA(E$10:E$14)</f>
        <v>2</v>
      </c>
      <c r="E157" s="34">
        <f>$C157/'Long Term Vision'!$C157</f>
        <v>0.4</v>
      </c>
      <c r="F157" s="53">
        <f>IFERROR($D157/$C157,'developer sheet'!$D$9)</f>
        <v>1</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2</v>
      </c>
      <c r="D159" s="33">
        <f>COUNTA(E$26:E$32)</f>
        <v>1</v>
      </c>
      <c r="E159" s="34">
        <f>$C159/'Long Term Vision'!$C159</f>
        <v>0.2857142857142857</v>
      </c>
      <c r="F159" s="53">
        <f>IFERROR($D159/$C159,'developer sheet'!$D$9)</f>
        <v>0.5</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3</v>
      </c>
      <c r="D163" s="33">
        <f>COUNTA(E$83:E$92)</f>
        <v>3</v>
      </c>
      <c r="E163" s="34">
        <f>$C163/'Long Term Vision'!$C163</f>
        <v>0.375</v>
      </c>
      <c r="F163" s="53">
        <f>IFERROR($D163/$C163,'developer sheet'!$D$9)</f>
        <v>1</v>
      </c>
      <c r="G163" s="39"/>
      <c r="H163" s="39"/>
      <c r="I163" s="49"/>
    </row>
    <row r="164" spans="1:9" x14ac:dyDescent="0.25">
      <c r="A164" s="36">
        <v>9</v>
      </c>
      <c r="B164" s="37" t="str">
        <f>'Long Term Vision'!B164</f>
        <v>Industry, Innovation, and Infrastructure</v>
      </c>
      <c r="C164" s="38">
        <f>COUNTA(G$94:G$98)</f>
        <v>5</v>
      </c>
      <c r="D164" s="38">
        <f>COUNTA(E$94:E$98)</f>
        <v>5</v>
      </c>
      <c r="E164" s="39">
        <f>$C164/'Long Term Vision'!$C164</f>
        <v>1</v>
      </c>
      <c r="F164" s="52">
        <f>IFERROR($D164/$C164,'developer sheet'!$D$9)</f>
        <v>1</v>
      </c>
      <c r="G164" s="39"/>
      <c r="H164" s="39"/>
      <c r="I164" s="49"/>
    </row>
    <row r="165" spans="1:9" x14ac:dyDescent="0.25">
      <c r="A165" s="31">
        <v>10</v>
      </c>
      <c r="B165" s="32" t="str">
        <f>'Long Term Vision'!B165</f>
        <v>Reduced Inequalities</v>
      </c>
      <c r="C165" s="33">
        <f>COUNTA(G$100:G$106)</f>
        <v>1</v>
      </c>
      <c r="D165" s="33">
        <f>COUNTA(E$100:E$106)</f>
        <v>1</v>
      </c>
      <c r="E165" s="34">
        <f>$C165/'Long Term Vision'!$C165</f>
        <v>0.2</v>
      </c>
      <c r="F165" s="53">
        <f>IFERROR($D165/$C165,'developer sheet'!$D$9)</f>
        <v>1</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1</v>
      </c>
      <c r="D167" s="33">
        <f>COUNTA(E$48:E$55)</f>
        <v>1</v>
      </c>
      <c r="E167" s="34">
        <f>$C167/'Long Term Vision'!$C167</f>
        <v>0.14285714285714285</v>
      </c>
      <c r="F167" s="53">
        <f>IFERROR($D167/$C167,'developer sheet'!$D$9)</f>
        <v>1</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1</v>
      </c>
      <c r="D169" s="33">
        <f>COUNTA(E$61:E$67)</f>
        <v>1</v>
      </c>
      <c r="E169" s="34">
        <f>$C169/'Long Term Vision'!$C169</f>
        <v>0.14285714285714285</v>
      </c>
      <c r="F169" s="53">
        <f>IFERROR($D169/$C169,'developer sheet'!$D$9)</f>
        <v>1</v>
      </c>
      <c r="G169" s="39"/>
      <c r="H169" s="39"/>
      <c r="I169" s="49"/>
    </row>
    <row r="170" spans="1:9" x14ac:dyDescent="0.25">
      <c r="A170" s="36">
        <v>15</v>
      </c>
      <c r="B170" s="37" t="str">
        <f>'Long Term Vision'!B170</f>
        <v>Life on Land</v>
      </c>
      <c r="C170" s="38">
        <f>COUNTA(G$69:G$77)</f>
        <v>1</v>
      </c>
      <c r="D170" s="38">
        <f>COUNTA(E$69:E$77)</f>
        <v>1</v>
      </c>
      <c r="E170" s="39">
        <f>$C170/'Long Term Vision'!$C170</f>
        <v>0.1111111111111111</v>
      </c>
      <c r="F170" s="52">
        <f>IFERROR($D170/$C170,'developer sheet'!$D$9)</f>
        <v>1</v>
      </c>
      <c r="G170" s="39"/>
      <c r="H170" s="39"/>
      <c r="I170" s="49"/>
    </row>
    <row r="171" spans="1:9" x14ac:dyDescent="0.25">
      <c r="A171" s="31">
        <v>16</v>
      </c>
      <c r="B171" s="32" t="str">
        <f>'Long Term Vision'!B171</f>
        <v>Peace, Justice, and Strong Institutions</v>
      </c>
      <c r="C171" s="33">
        <f>COUNTA(G$116:G$125)</f>
        <v>1</v>
      </c>
      <c r="D171" s="33">
        <f>COUNTA(E$116:E$125)</f>
        <v>1</v>
      </c>
      <c r="E171" s="34">
        <f>$C171/'Long Term Vision'!$C171</f>
        <v>0.1111111111111111</v>
      </c>
      <c r="F171" s="53">
        <f>IFERROR($D171/$C171,'developer sheet'!$D$9)</f>
        <v>1</v>
      </c>
      <c r="G171" s="39"/>
      <c r="H171" s="39"/>
      <c r="I171" s="49"/>
    </row>
    <row r="172" spans="1:9" ht="15.75" thickBot="1" x14ac:dyDescent="0.3">
      <c r="A172" s="40">
        <v>17</v>
      </c>
      <c r="B172" s="41" t="str">
        <f>'Long Term Vision'!B172</f>
        <v>Partnerships for the Goals</v>
      </c>
      <c r="C172" s="42">
        <f>COUNTA(G$127:G$145)</f>
        <v>4</v>
      </c>
      <c r="D172" s="42">
        <f>COUNTA(E$127:E$145)</f>
        <v>3</v>
      </c>
      <c r="E172" s="43">
        <f>$C172/'Long Term Vision'!$C172</f>
        <v>0.26666666666666666</v>
      </c>
      <c r="F172" s="54">
        <f>IFERROR($D172/$C172,'developer sheet'!$D$9)</f>
        <v>0.75</v>
      </c>
      <c r="G172" s="39"/>
      <c r="H172" s="39"/>
      <c r="I172" s="49"/>
    </row>
    <row r="173" spans="1:9" x14ac:dyDescent="0.25">
      <c r="A173" s="49"/>
      <c r="B173" s="49"/>
      <c r="C173" s="49"/>
      <c r="D173" s="45" t="str">
        <f>'Long Term Vision'!F173</f>
        <v>People</v>
      </c>
      <c r="E173" s="46">
        <f>SUM($C$156:$C$160)/SUM('Long Term Vision'!$C$156:$C$160)</f>
        <v>0.13333333333333333</v>
      </c>
      <c r="F173" s="55">
        <f>IFERROR(SUM($D$156:$D$160)/SUM($C$156:$C$160),'developer sheet'!$D$9)</f>
        <v>0.75</v>
      </c>
      <c r="G173" s="39"/>
      <c r="H173" s="39"/>
      <c r="I173" s="49"/>
    </row>
    <row r="174" spans="1:9" x14ac:dyDescent="0.25">
      <c r="A174" s="49"/>
      <c r="B174" s="49"/>
      <c r="C174" s="49"/>
      <c r="D174" s="44" t="str">
        <f>'Long Term Vision'!F174</f>
        <v>Planet</v>
      </c>
      <c r="E174" s="39">
        <f>SUM($C$161,$C$167:$C$170)/SUM('Long Term Vision'!$C$161,'Long Term Vision'!$C$167:$C$170)</f>
        <v>9.375E-2</v>
      </c>
      <c r="F174" s="52">
        <f>IFERROR(SUM($D$161,$D$167:$D$170)/SUM($C$161,$C$167:$C$170),'developer sheet'!$D$9)</f>
        <v>1</v>
      </c>
      <c r="G174" s="39"/>
      <c r="H174" s="39"/>
      <c r="I174" s="49"/>
    </row>
    <row r="175" spans="1:9" x14ac:dyDescent="0.25">
      <c r="A175" s="49"/>
      <c r="B175" s="49"/>
      <c r="C175" s="49"/>
      <c r="D175" s="47" t="str">
        <f>'Long Term Vision'!F175</f>
        <v>Prosperity</v>
      </c>
      <c r="E175" s="34">
        <f>SUM($C$162:$C$166)/SUM('Long Term Vision'!$C$162:$C$166)</f>
        <v>0.32142857142857145</v>
      </c>
      <c r="F175" s="53">
        <f>IFERROR(SUM($D$162:$D$166)/SUM($C$162:$C$166),'developer sheet'!$D$9)</f>
        <v>1</v>
      </c>
      <c r="G175" s="39"/>
      <c r="H175" s="39"/>
      <c r="I175" s="49"/>
    </row>
    <row r="176" spans="1:9" x14ac:dyDescent="0.25">
      <c r="A176" s="49"/>
      <c r="B176" s="49"/>
      <c r="C176" s="49"/>
      <c r="D176" s="44" t="str">
        <f>'Long Term Vision'!F176</f>
        <v>Peace</v>
      </c>
      <c r="E176" s="39">
        <f>$C$171/'Long Term Vision'!$C$171</f>
        <v>0.1111111111111111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0.26666666666666666</v>
      </c>
      <c r="F177" s="56">
        <f>IFERROR($D$172/$C$172,'developer sheet'!$D$9)</f>
        <v>0.75</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00:H106 G10:H14 G16:H24 G61:H67 G34:H39 G41:H46 G48:H55 G57:H59 G83:H92 G69:H77 G79:H81 G4:H8 H28 G127:H145 G108:H114 G94:H98 G26:H27 G29:H32 G116:H125">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9" id="{28F2E789-DAE5-452E-93E0-088075451F59}">
            <xm:f>'Long Term Vision'!$C4="NO"</xm:f>
            <x14:dxf>
              <fill>
                <patternFill>
                  <bgColor theme="0" tint="-0.34998626667073579"/>
                </patternFill>
              </fill>
            </x14:dxf>
          </x14:cfRule>
          <xm:sqref>B4:I8 B16:I24 B34:I39 B41:I46 B57:I59 B79:I81 B108:I114 B48:I55 B100:I106 B69:I77 B10:I14 B61:I67 B26:I27 B29:I32 B28 H28:I28 B127:I145 B94:I98 B116:I125 B83:I92</xm:sqref>
        </x14:conditionalFormatting>
        <x14:conditionalFormatting xmlns:xm="http://schemas.microsoft.com/office/excel/2006/main">
          <x14:cfRule type="expression" priority="68" id="{2D7D4E3A-E191-4807-A176-8980FE84A5C1}">
            <xm:f>'Long Term Vision'!$D4="NO"</xm:f>
            <x14:dxf>
              <fill>
                <patternFill>
                  <bgColor theme="0" tint="-0.34998626667073579"/>
                </patternFill>
              </fill>
            </x14:dxf>
          </x14:cfRule>
          <xm:sqref>H4:H8 H10:H14 H16:H24 H26:H32 H34:H39 H41:H46 H48:H55 H57:H59 H61:H67 H69:H77 H79:H81 H83:H92 H94:H98 H108:H114 H116:H125 H127:H145 H100:H106</xm:sqref>
        </x14:conditionalFormatting>
        <x14:conditionalFormatting xmlns:xm="http://schemas.microsoft.com/office/excel/2006/main">
          <x14:cfRule type="expression" priority="66" id="{68FD19B8-6B1E-4705-9A95-0D26AA3BD347}">
            <xm:f>AND('Long Term Vision'!$F4&lt;&gt;"",$D4="")</xm:f>
            <x14:dxf>
              <font>
                <color rgb="FFFF0000"/>
              </font>
            </x14:dxf>
          </x14:cfRule>
          <xm:sqref>B4:B8 B10:B14 B16:B24 B26:B27 B29:B32 B34:B39 B41:B46 B48:B55 B57:B59 B61:B67 B69:B77 B79:B81 B83:B86 B88:B92 B94:B98 B100:B106 B108:B114 B116:B125 B127:B145</xm:sqref>
        </x14:conditionalFormatting>
        <x14:conditionalFormatting xmlns:xm="http://schemas.microsoft.com/office/excel/2006/main">
          <x14:cfRule type="expression" priority="978" id="{68FD19B8-6B1E-4705-9A95-0D26AA3BD347}">
            <xm:f>AND('Long Term Vision'!$F28&lt;&gt;"",$D87="")</xm:f>
            <x14:dxf>
              <font>
                <color rgb="FFFF0000"/>
              </font>
            </x14:dxf>
          </x14:cfRule>
          <xm:sqref>B28</xm:sqref>
        </x14:conditionalFormatting>
        <x14:conditionalFormatting xmlns:xm="http://schemas.microsoft.com/office/excel/2006/main">
          <x14:cfRule type="expression" priority="987" id="{68FD19B8-6B1E-4705-9A95-0D26AA3BD347}">
            <xm:f>AND('Long Term Vision'!$F87&lt;&gt;"",#REF!="")</xm:f>
            <x14:dxf>
              <font>
                <color rgb="FFFF0000"/>
              </font>
            </x14:dxf>
          </x14:cfRule>
          <xm:sqref>B87</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300"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232</v>
      </c>
      <c r="D29" s="23" t="s">
        <v>367</v>
      </c>
      <c r="E29" s="23" t="s">
        <v>364</v>
      </c>
      <c r="F29" s="23" t="s">
        <v>365</v>
      </c>
      <c r="G29" s="6" t="s">
        <v>184</v>
      </c>
      <c r="H29" s="6"/>
      <c r="I29" s="24" t="s">
        <v>366</v>
      </c>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60"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t="s">
        <v>232</v>
      </c>
      <c r="D87" s="23" t="s">
        <v>360</v>
      </c>
      <c r="E87" s="23" t="s">
        <v>361</v>
      </c>
      <c r="F87" s="23" t="s">
        <v>362</v>
      </c>
      <c r="G87" s="6" t="s">
        <v>184</v>
      </c>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25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t="s">
        <v>232</v>
      </c>
      <c r="D89" s="23" t="s">
        <v>368</v>
      </c>
      <c r="E89" s="23" t="s">
        <v>369</v>
      </c>
      <c r="F89" s="23" t="s">
        <v>370</v>
      </c>
      <c r="G89" s="6" t="s">
        <v>184</v>
      </c>
      <c r="H89" s="6"/>
      <c r="I89" s="24"/>
    </row>
    <row r="90" spans="1:9" ht="25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t="s">
        <v>232</v>
      </c>
      <c r="D90" s="23" t="s">
        <v>368</v>
      </c>
      <c r="E90" s="23" t="s">
        <v>369</v>
      </c>
      <c r="F90" s="23" t="s">
        <v>370</v>
      </c>
      <c r="G90" s="6" t="s">
        <v>185</v>
      </c>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45"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t="s">
        <v>363</v>
      </c>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t="75" hidden="1" outlineLevel="1" x14ac:dyDescent="0.25">
      <c r="A120" s="68" t="str">
        <f>'Long Term Vision'!A120</f>
        <v>Peace</v>
      </c>
      <c r="B120" s="23" t="str">
        <f>'Long Term Vision'!B120</f>
        <v>16.5 Substantially reduce corruption and bribery in all their forms</v>
      </c>
      <c r="C120" s="23" t="s">
        <v>232</v>
      </c>
      <c r="D120" s="23" t="s">
        <v>372</v>
      </c>
      <c r="E120" s="23" t="s">
        <v>371</v>
      </c>
      <c r="F120" s="23" t="s">
        <v>373</v>
      </c>
      <c r="G120" s="6" t="s">
        <v>184</v>
      </c>
      <c r="H120" s="6"/>
      <c r="I120" s="24" t="s">
        <v>374</v>
      </c>
    </row>
    <row r="121" spans="1:9" ht="75" hidden="1" outlineLevel="1" x14ac:dyDescent="0.25">
      <c r="A121" s="68" t="str">
        <f>'Long Term Vision'!A121</f>
        <v>Peace</v>
      </c>
      <c r="B121" s="23" t="str">
        <f>'Long Term Vision'!B121</f>
        <v>16.6 Develop effective, accountable and transparent institutions at all levels</v>
      </c>
      <c r="C121" s="23" t="s">
        <v>232</v>
      </c>
      <c r="D121" s="23" t="s">
        <v>372</v>
      </c>
      <c r="E121" s="23" t="s">
        <v>371</v>
      </c>
      <c r="F121" s="23" t="s">
        <v>373</v>
      </c>
      <c r="G121" s="6" t="s">
        <v>184</v>
      </c>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232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1</v>
      </c>
      <c r="D159" s="33">
        <f>COUNTA(E$26:E$32)</f>
        <v>1</v>
      </c>
      <c r="E159" s="34">
        <f>$C159/'Long Term Vision'!$C159</f>
        <v>0.14285714285714285</v>
      </c>
      <c r="F159" s="53">
        <f>IFERROR($D159/$C159,'developer sheet'!$D$9)</f>
        <v>1</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3</v>
      </c>
      <c r="D163" s="33">
        <f>COUNTA(E$83:E$92)</f>
        <v>3</v>
      </c>
      <c r="E163" s="34">
        <f>$C163/'Long Term Vision'!$C163</f>
        <v>0.375</v>
      </c>
      <c r="F163" s="53">
        <f>IFERROR($D163/$C163,'developer sheet'!$D$9)</f>
        <v>1</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2</v>
      </c>
      <c r="D171" s="33">
        <f>COUNTA(E$116:E$125)</f>
        <v>2</v>
      </c>
      <c r="E171" s="34">
        <f>$C171/'Long Term Vision'!$C171</f>
        <v>0.22222222222222221</v>
      </c>
      <c r="F171" s="53">
        <f>IFERROR($D171/$C171,'developer sheet'!$D$9)</f>
        <v>1</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3.3333333333333333E-2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0.10714285714285714</v>
      </c>
      <c r="F175" s="53">
        <f>IFERROR(SUM($D$162:$D$166)/SUM($C$162:$C$166),'developer sheet'!$D$9)</f>
        <v>1</v>
      </c>
      <c r="G175" s="39"/>
      <c r="H175" s="39"/>
      <c r="I175" s="49"/>
    </row>
    <row r="176" spans="1:9" x14ac:dyDescent="0.25">
      <c r="A176" s="49"/>
      <c r="B176" s="49"/>
      <c r="C176" s="49"/>
      <c r="D176" s="44" t="str">
        <f>'Long Term Vision'!F176</f>
        <v>Peace</v>
      </c>
      <c r="E176" s="39">
        <f>$C$171/'Long Term Vision'!$C$171</f>
        <v>0.22222222222222221</v>
      </c>
      <c r="F176" s="52">
        <f>IFERROR($D$171/$C$171,'developer sheet'!$D$9)</f>
        <v>1</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9BD3BDE7-1527-4677-90B7-A416DA902AEE}">
            <xm:f>'Long Term Vision'!$C4="NO"</xm:f>
            <x14:dxf>
              <fill>
                <patternFill>
                  <bgColor theme="0" tint="-0.34998626667073579"/>
                </patternFill>
              </fill>
            </x14:dxf>
          </x14:cfRule>
          <xm:sqref>B4:I8 B10:I14 B16:I24 B34:I39 B41:I46 B48:I55 B57:I59 B61:I67 B69:I77 B79:I81 B94:I98 B100:I106 B108:I114 B127:I145 B26:I32 B83:I92 B116:I125</xm:sqref>
        </x14:conditionalFormatting>
        <x14:conditionalFormatting xmlns:xm="http://schemas.microsoft.com/office/excel/2006/main">
          <x14:cfRule type="expression" priority="67" id="{A8165E39-0D28-458B-A3E1-6EC4060C58E2}">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5FA285B6-6B9B-4BFA-8A6A-B4461471ACE8}">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B150" sqref="B150"/>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t="s">
        <v>386</v>
      </c>
    </row>
    <row r="29" spans="1:9" ht="60"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t="s">
        <v>375</v>
      </c>
      <c r="D29" s="23" t="s">
        <v>384</v>
      </c>
      <c r="E29" s="23" t="s">
        <v>381</v>
      </c>
      <c r="F29" s="23" t="s">
        <v>378</v>
      </c>
      <c r="G29" s="6" t="s">
        <v>184</v>
      </c>
      <c r="H29" s="6"/>
      <c r="I29" s="24" t="s">
        <v>379</v>
      </c>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t="s">
        <v>375</v>
      </c>
      <c r="D32" s="23" t="s">
        <v>376</v>
      </c>
      <c r="E32" s="23" t="s">
        <v>377</v>
      </c>
      <c r="F32" s="23" t="s">
        <v>378</v>
      </c>
      <c r="G32" s="6" t="s">
        <v>184</v>
      </c>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60"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t="s">
        <v>375</v>
      </c>
      <c r="D84" s="23" t="s">
        <v>384</v>
      </c>
      <c r="E84" s="23" t="s">
        <v>381</v>
      </c>
      <c r="F84" s="23" t="s">
        <v>378</v>
      </c>
      <c r="G84" s="6" t="s">
        <v>184</v>
      </c>
      <c r="H84" s="6"/>
      <c r="I84" s="24" t="s">
        <v>382</v>
      </c>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t="s">
        <v>375</v>
      </c>
      <c r="D85" s="23" t="s">
        <v>385</v>
      </c>
      <c r="E85" s="23" t="s">
        <v>380</v>
      </c>
      <c r="F85" s="23" t="s">
        <v>383</v>
      </c>
      <c r="G85" s="6" t="s">
        <v>184</v>
      </c>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t="s">
        <v>375</v>
      </c>
      <c r="D91" s="23" t="s">
        <v>376</v>
      </c>
      <c r="E91" s="23" t="s">
        <v>377</v>
      </c>
      <c r="F91" s="23" t="s">
        <v>378</v>
      </c>
      <c r="G91" s="6" t="s">
        <v>184</v>
      </c>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45" hidden="1" outlineLevel="1" x14ac:dyDescent="0.25">
      <c r="A111" s="67" t="str">
        <f>'Long Term Vision'!A111</f>
        <v>Prosperity</v>
      </c>
      <c r="B111" s="23" t="str">
        <f>'Long Term Vision'!B111</f>
        <v>11.4 Strengthen efforts to protect and safeguard the world’s cultural and natural heritage</v>
      </c>
      <c r="C111" s="23" t="s">
        <v>375</v>
      </c>
      <c r="D111" s="23" t="s">
        <v>376</v>
      </c>
      <c r="E111" s="23" t="s">
        <v>377</v>
      </c>
      <c r="F111" s="23" t="s">
        <v>378</v>
      </c>
      <c r="G111" s="6" t="s">
        <v>184</v>
      </c>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375</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2</v>
      </c>
      <c r="D159" s="33">
        <f>COUNTA(E$26:E$32)</f>
        <v>2</v>
      </c>
      <c r="E159" s="34">
        <f>$C159/'Long Term Vision'!$C159</f>
        <v>0.2857142857142857</v>
      </c>
      <c r="F159" s="53">
        <f>IFERROR($D159/$C159,'developer sheet'!$D$9)</f>
        <v>1</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3</v>
      </c>
      <c r="D163" s="33">
        <f>COUNTA(E$83:E$92)</f>
        <v>3</v>
      </c>
      <c r="E163" s="34">
        <f>$C163/'Long Term Vision'!$C163</f>
        <v>0.375</v>
      </c>
      <c r="F163" s="53">
        <f>IFERROR($D163/$C163,'developer sheet'!$D$9)</f>
        <v>1</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1</v>
      </c>
      <c r="D166" s="38">
        <f>COUNTA(E$108:E$114)</f>
        <v>1</v>
      </c>
      <c r="E166" s="39">
        <f>$C166/'Long Term Vision'!$C166</f>
        <v>0.14285714285714285</v>
      </c>
      <c r="F166" s="52">
        <f>IFERROR($D166/$C166,'developer sheet'!$D$9)</f>
        <v>1</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6.6666666666666666E-2</v>
      </c>
      <c r="F173" s="55">
        <f>IFERROR(SUM($D$156:$D$160)/SUM($C$156:$C$160),'developer sheet'!$D$9)</f>
        <v>1</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0.14285714285714285</v>
      </c>
      <c r="F175" s="53">
        <f>IFERROR(SUM($D$162:$D$166)/SUM($C$162:$C$166),'developer sheet'!$D$9)</f>
        <v>1</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108:H114 G34:H39 G41:H46 G48:H55 G57:H59 G61:H67 G69:H77 G79:H81 G4:H8 G94:H98 G100:H106 G83:H92 G26:H3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AE69B08A-048A-43DD-B799-1238BF0CE9F5}">
            <xm:f>'Long Term Vision'!$C4="NO"</xm:f>
            <x14:dxf>
              <fill>
                <patternFill>
                  <bgColor theme="0" tint="-0.34998626667073579"/>
                </patternFill>
              </fill>
            </x14:dxf>
          </x14:cfRule>
          <xm:sqref>B4:I8 B10:I14 B16:I24 B34:I39 B41:I46 B48:I55 B57:I59 B61:I67 B69:I77 B79:I81 B94:I98 B100:I106 B116:I125 B127:I145 B108:I114 B83:I92 B26:I32</xm:sqref>
        </x14:conditionalFormatting>
        <x14:conditionalFormatting xmlns:xm="http://schemas.microsoft.com/office/excel/2006/main">
          <x14:cfRule type="expression" priority="67" id="{08337A83-EAE3-4847-B5A3-9BA26027B576}">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2ACF885F-E218-4184-9ECB-7F2D5D1E95E3}">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131"/>
  <sheetViews>
    <sheetView zoomScale="85" zoomScaleNormal="85" workbookViewId="0">
      <pane xSplit="1" ySplit="1" topLeftCell="B92" activePane="bottomRight" state="frozen"/>
      <selection pane="topRight" activeCell="B1" sqref="B1"/>
      <selection pane="bottomLeft" activeCell="A2" sqref="A2"/>
      <selection pane="bottomRight" activeCell="AK106" sqref="AK106"/>
    </sheetView>
  </sheetViews>
  <sheetFormatPr defaultRowHeight="15" outlineLevelCol="1" x14ac:dyDescent="0.25"/>
  <cols>
    <col min="1" max="1" width="9" style="19" bestFit="1" customWidth="1"/>
    <col min="2" max="4" width="9.140625" style="19"/>
    <col min="5" max="12" width="9.140625" style="19" customWidth="1" outlineLevel="1"/>
    <col min="13" max="13" width="9.140625" style="19"/>
    <col min="14" max="22" width="9.140625" style="19" customWidth="1" outlineLevel="1"/>
    <col min="23" max="23" width="9.140625" style="19"/>
    <col min="24" max="32" width="9.140625" style="19" hidden="1" customWidth="1" outlineLevel="1"/>
    <col min="33" max="33" width="9.140625" style="19" collapsed="1"/>
    <col min="34" max="38" width="9.140625" style="19"/>
    <col min="39" max="39" width="11.7109375" style="19" bestFit="1" customWidth="1"/>
    <col min="40" max="40" width="10.5703125" style="19" bestFit="1" customWidth="1"/>
    <col min="41" max="16384" width="9.140625" style="19"/>
  </cols>
  <sheetData>
    <row r="1" spans="1:41" ht="69" x14ac:dyDescent="0.25">
      <c r="B1" s="127" t="str">
        <f>IF('Long Term Vision'!$B$150="enter name here","Long Term Vision",'Long Term Vision'!$B$150)</f>
        <v>Long Term Vision</v>
      </c>
      <c r="C1" s="123" t="str">
        <f>IF('Mid-term Plan'!$B$150="enter name here","Mid-term Plan",'Mid-term Plan'!$B$150)</f>
        <v>Mid-term Plan</v>
      </c>
      <c r="D1" s="124" t="str">
        <f>IF('Sectoral Plan 1'!$B$150="enter name here","Sectoral Plan 1",'Sectoral Plan 1'!$B$150)</f>
        <v>Goal 1: Modern Open Accountable Government</v>
      </c>
      <c r="E1" s="124" t="str">
        <f>IF('Sectoral Plan 2'!$B$150="enter name here","Sectoral Plan 2",'Sectoral Plan 2'!$B$150)</f>
        <v>Goal 2: Well Governed Public Institutions</v>
      </c>
      <c r="F1" s="124" t="str">
        <f>IF('Sectoral Plan 3'!$B$150="enter name here","Sectoral Plan 3",'Sectoral Plan 3'!$B$150)</f>
        <v>Goal 3: Respect for the Rule of Law</v>
      </c>
      <c r="G1" s="124" t="str">
        <f>IF('Sectoral Plan 4'!$B$150="enter name here","Sectoral Plan 4",'Sectoral Plan 4'!$B$150)</f>
        <v>Goal 4: Administration of Justice</v>
      </c>
      <c r="H1" s="124" t="str">
        <f>IF('Sectoral Plan 5'!$B$150="enter name here","Sectoral Plan 5",'Sectoral Plan 5'!$B$150)</f>
        <v>Goal 5: Modern, Sustainable &amp; Universally Accessible Health Care System</v>
      </c>
      <c r="I1" s="124" t="str">
        <f>IF('Sectoral Plan 6'!$B$150="enter name here","Sectoral Plan 6",'Sectoral Plan 6'!$B$150)</f>
        <v>Goal 6: Education</v>
      </c>
      <c r="J1" s="124" t="str">
        <f>IF('Sectoral Plan 7'!$B$150="enter name here","Sectoral Plan 7",'Sectoral Plan 7'!$B$150)</f>
        <v>Goal 7: Poverty and Discrimination</v>
      </c>
      <c r="K1" s="124" t="str">
        <f>IF('Sectoral Plan 8'!$B$150="enter name here","Sectoral Plan 8",'Sectoral Plan 8'!$B$150)</f>
        <v>Goal 8: Land Administration</v>
      </c>
      <c r="L1" s="124" t="str">
        <f>IF('Sectoral Plan 9'!$B$150="enter name here","Sectoral Plan 9",'Sectoral Plan 9'!$B$150)</f>
        <v>Goal 9: Modern Infrastructure</v>
      </c>
      <c r="M1" s="124" t="str">
        <f>IF('Sectoral Plan 10'!$B$150="enter name here","Sectoral Plan 10",'Sectoral Plan 10'!$B$150)</f>
        <v>Goal 10: Interconnected Transport</v>
      </c>
      <c r="N1" s="124" t="str">
        <f>IF('Sectoral Plan 11'!$B$150="enter name here","Sectoral Plan 11",'Sectoral Plan 11'!$B$150)</f>
        <v>Goal 11: Natural Environment</v>
      </c>
      <c r="O1" s="124" t="str">
        <f>IF('Sectoral Plan 12'!$B$150="enter name here","Sectoral Plan 12",'Sectoral Plan 12'!$B$150)</f>
        <v>Goal 12: Healthy Macro economy</v>
      </c>
      <c r="P1" s="124" t="str">
        <f>IF('Sectoral Plan 13'!$B$150="enter name here","Sectoral Plan 13",'Sectoral Plan 13'!$B$150)</f>
        <v>Goal 13: Competitive Business Environment</v>
      </c>
      <c r="Q1" s="124" t="str">
        <f>IF('Sectoral Plan 14'!$B$150="enter name here","Sectoral Plan 14",'Sectoral Plan 14'!$B$150)</f>
        <v>Goal 14: Diversified Economy</v>
      </c>
      <c r="R1" s="124" t="str">
        <f>IF('Sectoral Plan 15'!$B$150="enter name here","Sectoral Plan 15",'Sectoral Plan 15'!$B$150)</f>
        <v>Goal 15: Fair Labour Regime</v>
      </c>
      <c r="S1" s="124" t="str">
        <f>IF('Sectoral Plan 16'!$B$150="enter name here","Sectoral Plan 16",'Sectoral Plan 16'!$B$150)</f>
        <v>Goal 16: Culture</v>
      </c>
      <c r="T1" s="124" t="str">
        <f>IF('Sectoral Plan 17'!$B$150="enter name here","Sectoral Plan 17",'Sectoral Plan 17'!$B$150)</f>
        <v>Sectoral Plan 17</v>
      </c>
      <c r="U1" s="124" t="str">
        <f>IF('Sectoral Plan 18'!$B$150="enter name here","Sectoral Plan 18",'Sectoral Plan 18'!$B$150)</f>
        <v>Sectoral Plan 18</v>
      </c>
      <c r="V1" s="124" t="str">
        <f>IF('Sectoral Plan 19'!$B$150="enter name here","Sectoral Plan 19",'Sectoral Plan 19'!$B$150)</f>
        <v>Sectoral Plan 19</v>
      </c>
      <c r="W1" s="124" t="str">
        <f>IF('Sectoral Plan 20'!$B$150="enter name here","Sectoral Plan 20",'Sectoral Plan 20'!$B$150)</f>
        <v>Sectoral Plan 20</v>
      </c>
      <c r="X1" s="127" t="str">
        <f>IF('Sectoral Plan 21'!$B$150="enter name here","Sectoral Plan 21",'Sectoral Plan 21'!$B$150)</f>
        <v>Sectoral Plan 21</v>
      </c>
      <c r="Y1" s="123" t="str">
        <f>IF('Sectoral Plan 22'!$B$150="enter name here","Sectoral Plan 22",'Sectoral Plan 22'!$B$150)</f>
        <v>Sectoral Plan 22</v>
      </c>
      <c r="Z1" s="124" t="str">
        <f>IF('Sectoral Plan 23'!$B$150="enter name here","Sectoral Plan 23",'Sectoral Plan 23'!$B$150)</f>
        <v>Sectoral Plan 23</v>
      </c>
      <c r="AA1" s="124" t="str">
        <f>IF('Sectoral Plan 24'!$B$150="enter name here","Sectoral Plan 24",'Sectoral Plan 24'!$B$150)</f>
        <v>Sectoral Plan 24</v>
      </c>
      <c r="AB1" s="124" t="str">
        <f>IF('Sectoral Plan 25'!$B$150="enter name here","Sectoral Plan 25",'Sectoral Plan 25'!$B$150)</f>
        <v>Sectoral Plan 25</v>
      </c>
      <c r="AC1" s="124" t="str">
        <f>IF('Sectoral Plan 26'!$B$150="enter name here","Sectoral Plan 26",'Sectoral Plan 26'!$B$150)</f>
        <v>Sectoral Plan 26</v>
      </c>
      <c r="AD1" s="124" t="str">
        <f>IF('Sectoral Plan 27'!$B$150="enter name here","Sectoral Plan 27",'Sectoral Plan 27'!$B$150)</f>
        <v>Sectoral Plan 27</v>
      </c>
      <c r="AE1" s="124" t="str">
        <f>IF('Sectoral Plan 28'!$B$150="enter name here","Sectoral Plan 28",'Sectoral Plan 28'!$B$150)</f>
        <v>Sectoral Plan 28</v>
      </c>
      <c r="AF1" s="124" t="str">
        <f>IF('Sectoral Plan 29'!$B$150="enter name here","Sectoral Plan 29",'Sectoral Plan 29'!$B$150)</f>
        <v>Sectoral Plan 29</v>
      </c>
      <c r="AG1" s="128" t="str">
        <f>IF('Sectoral Plan 30'!$B$150="enter name here","Sectoral Plan 30",'Sectoral Plan 30'!$B$150)</f>
        <v>Sectoral Plan 30</v>
      </c>
      <c r="AH1" s="132" t="s">
        <v>187</v>
      </c>
      <c r="AI1" s="130" t="s">
        <v>188</v>
      </c>
      <c r="AJ1" s="130" t="s">
        <v>199</v>
      </c>
      <c r="AK1" s="130" t="s">
        <v>189</v>
      </c>
      <c r="AL1" s="130" t="s">
        <v>196</v>
      </c>
      <c r="AM1" s="130" t="s">
        <v>193</v>
      </c>
      <c r="AN1" s="130" t="s">
        <v>203</v>
      </c>
      <c r="AO1" s="103"/>
    </row>
    <row r="2" spans="1:41" x14ac:dyDescent="0.25">
      <c r="A2" s="19">
        <v>1.1000000000000001</v>
      </c>
      <c r="B2" s="75">
        <f>'Long Term Vision'!I4</f>
        <v>0</v>
      </c>
      <c r="C2" s="76">
        <f>'Mid-term Plan'!G4</f>
        <v>0</v>
      </c>
      <c r="D2" s="76">
        <f>'Sectoral Plan 1'!$G4</f>
        <v>0</v>
      </c>
      <c r="E2" s="76">
        <f>'Sectoral Plan 2'!$G4</f>
        <v>0</v>
      </c>
      <c r="F2" s="76">
        <f>'Sectoral Plan 3'!$G4</f>
        <v>0</v>
      </c>
      <c r="G2" s="76">
        <f>'Sectoral Plan 4'!$G4</f>
        <v>0</v>
      </c>
      <c r="H2" s="76">
        <f>'Sectoral Plan 5'!$G4</f>
        <v>0</v>
      </c>
      <c r="I2" s="76">
        <f>'Sectoral Plan 6'!$G4</f>
        <v>0</v>
      </c>
      <c r="J2" s="76">
        <f>'Sectoral Plan 7'!$G4</f>
        <v>0</v>
      </c>
      <c r="K2" s="76">
        <f>'Sectoral Plan 8'!$G4</f>
        <v>0</v>
      </c>
      <c r="L2" s="76">
        <f>'Sectoral Plan 9'!$G4</f>
        <v>0</v>
      </c>
      <c r="M2" s="76">
        <f>'Sectoral Plan 10'!$G4</f>
        <v>0</v>
      </c>
      <c r="N2" s="76">
        <f>'Sectoral Plan 11'!$G4</f>
        <v>0</v>
      </c>
      <c r="O2" s="76">
        <f>'Sectoral Plan 12'!$G4</f>
        <v>0</v>
      </c>
      <c r="P2" s="76">
        <f>'Sectoral Plan 13'!$G4</f>
        <v>0</v>
      </c>
      <c r="Q2" s="76">
        <f>'Sectoral Plan 14'!$G4</f>
        <v>0</v>
      </c>
      <c r="R2" s="76">
        <f>'Sectoral Plan 15'!$G4</f>
        <v>0</v>
      </c>
      <c r="S2" s="76">
        <f>'Sectoral Plan 16'!$G4</f>
        <v>0</v>
      </c>
      <c r="T2" s="76">
        <f>'Sectoral Plan 17'!$G4</f>
        <v>0</v>
      </c>
      <c r="U2" s="76">
        <f>'Sectoral Plan 18'!$G4</f>
        <v>0</v>
      </c>
      <c r="V2" s="76">
        <f>'Sectoral Plan 19'!$G4</f>
        <v>0</v>
      </c>
      <c r="W2" s="76">
        <f>'Sectoral Plan 20'!$G4</f>
        <v>0</v>
      </c>
      <c r="X2" s="76">
        <f>'Sectoral Plan 21'!$G4</f>
        <v>0</v>
      </c>
      <c r="Y2" s="76">
        <f>'Sectoral Plan 22'!$G4</f>
        <v>0</v>
      </c>
      <c r="Z2" s="76">
        <f>'Sectoral Plan 23'!$G4</f>
        <v>0</v>
      </c>
      <c r="AA2" s="76">
        <f>'Sectoral Plan 24'!$G4</f>
        <v>0</v>
      </c>
      <c r="AB2" s="76">
        <f>'Sectoral Plan 25'!$G4</f>
        <v>0</v>
      </c>
      <c r="AC2" s="76">
        <f>'Sectoral Plan 26'!$G4</f>
        <v>0</v>
      </c>
      <c r="AD2" s="76">
        <f>'Sectoral Plan 27'!$G4</f>
        <v>0</v>
      </c>
      <c r="AE2" s="76">
        <f>'Sectoral Plan 28'!$G4</f>
        <v>0</v>
      </c>
      <c r="AF2" s="76">
        <f>'Sectoral Plan 29'!$G4</f>
        <v>0</v>
      </c>
      <c r="AG2" s="77">
        <f>'Sectoral Plan 30'!$G4</f>
        <v>0</v>
      </c>
      <c r="AH2" s="86">
        <f>COUNTIF(B2:AG2,"T")</f>
        <v>0</v>
      </c>
      <c r="AI2" s="87">
        <f>COUNTIF(B2:AG2,"P")</f>
        <v>0</v>
      </c>
      <c r="AJ2" s="87" t="str">
        <f>IF($AK2=0,SUM($AH2:$AI2),'developer sheet'!$D$9)</f>
        <v>N/A</v>
      </c>
      <c r="AK2" s="87" t="str">
        <f>'Long Term Vision'!C4</f>
        <v>NO</v>
      </c>
      <c r="AL2" s="87">
        <f t="shared" ref="AL2:AL33" si="0">IF(AND($AH2+$AI2&gt;0,$AK2=0),1,0)</f>
        <v>0</v>
      </c>
      <c r="AM2" s="87">
        <f t="shared" ref="AM2:AM33" si="1">IF(AND($AH2=0,$AI2=0,$AK2=0),1,0)</f>
        <v>0</v>
      </c>
      <c r="AN2" s="88" t="str">
        <f>IF($AK2="NO",'developer sheet'!$D$9,IF(AND($AJ2&lt;&gt;'developer sheet'!$D$9,$AJ2&lt;&gt;0),IF($AH2&gt;0,"T",IF($AI2&gt;0,"P")),'developer sheet'!$D$10))</f>
        <v>N/A</v>
      </c>
      <c r="AO2" s="103"/>
    </row>
    <row r="3" spans="1:41" x14ac:dyDescent="0.25">
      <c r="A3" s="19">
        <v>1.2</v>
      </c>
      <c r="B3" s="78">
        <f>'Long Term Vision'!I5</f>
        <v>0</v>
      </c>
      <c r="C3" s="79">
        <f>'Mid-term Plan'!G5</f>
        <v>0</v>
      </c>
      <c r="D3" s="79">
        <f>'Sectoral Plan 1'!$G5</f>
        <v>0</v>
      </c>
      <c r="E3" s="79">
        <f>'Sectoral Plan 2'!$G5</f>
        <v>0</v>
      </c>
      <c r="F3" s="79">
        <f>'Sectoral Plan 3'!$G5</f>
        <v>0</v>
      </c>
      <c r="G3" s="79">
        <f>'Sectoral Plan 4'!$G5</f>
        <v>0</v>
      </c>
      <c r="H3" s="79">
        <f>'Sectoral Plan 5'!$G5</f>
        <v>0</v>
      </c>
      <c r="I3" s="79">
        <f>'Sectoral Plan 6'!$G5</f>
        <v>0</v>
      </c>
      <c r="J3" s="79" t="str">
        <f>'Sectoral Plan 7'!$G5</f>
        <v>T</v>
      </c>
      <c r="K3" s="79">
        <f>'Sectoral Plan 8'!$G5</f>
        <v>0</v>
      </c>
      <c r="L3" s="79">
        <f>'Sectoral Plan 9'!$G5</f>
        <v>0</v>
      </c>
      <c r="M3" s="79">
        <f>'Sectoral Plan 10'!$G5</f>
        <v>0</v>
      </c>
      <c r="N3" s="79">
        <f>'Sectoral Plan 11'!$G5</f>
        <v>0</v>
      </c>
      <c r="O3" s="79">
        <f>'Sectoral Plan 12'!$G5</f>
        <v>0</v>
      </c>
      <c r="P3" s="79">
        <f>'Sectoral Plan 13'!$G5</f>
        <v>0</v>
      </c>
      <c r="Q3" s="79">
        <f>'Sectoral Plan 14'!$G5</f>
        <v>0</v>
      </c>
      <c r="R3" s="79">
        <f>'Sectoral Plan 15'!$G5</f>
        <v>0</v>
      </c>
      <c r="S3" s="79">
        <f>'Sectoral Plan 16'!$G5</f>
        <v>0</v>
      </c>
      <c r="T3" s="79">
        <f>'Sectoral Plan 17'!$G5</f>
        <v>0</v>
      </c>
      <c r="U3" s="79">
        <f>'Sectoral Plan 18'!$G5</f>
        <v>0</v>
      </c>
      <c r="V3" s="79">
        <f>'Sectoral Plan 19'!$G5</f>
        <v>0</v>
      </c>
      <c r="W3" s="79">
        <f>'Sectoral Plan 20'!$G5</f>
        <v>0</v>
      </c>
      <c r="X3" s="79">
        <f>'Sectoral Plan 21'!$G5</f>
        <v>0</v>
      </c>
      <c r="Y3" s="79">
        <f>'Sectoral Plan 22'!$G5</f>
        <v>0</v>
      </c>
      <c r="Z3" s="79">
        <f>'Sectoral Plan 23'!$G5</f>
        <v>0</v>
      </c>
      <c r="AA3" s="79">
        <f>'Sectoral Plan 24'!$G5</f>
        <v>0</v>
      </c>
      <c r="AB3" s="79">
        <f>'Sectoral Plan 25'!$G5</f>
        <v>0</v>
      </c>
      <c r="AC3" s="79">
        <f>'Sectoral Plan 26'!$G5</f>
        <v>0</v>
      </c>
      <c r="AD3" s="79">
        <f>'Sectoral Plan 27'!$G5</f>
        <v>0</v>
      </c>
      <c r="AE3" s="79">
        <f>'Sectoral Plan 28'!$G5</f>
        <v>0</v>
      </c>
      <c r="AF3" s="79">
        <f>'Sectoral Plan 29'!$G5</f>
        <v>0</v>
      </c>
      <c r="AG3" s="80">
        <f>'Sectoral Plan 30'!$G5</f>
        <v>0</v>
      </c>
      <c r="AH3" s="89">
        <f t="shared" ref="AH3:AH66" si="2">COUNTIF(B3:AG3,"T")</f>
        <v>1</v>
      </c>
      <c r="AI3" s="90">
        <f t="shared" ref="AI3:AI66" si="3">COUNTIF(B3:AG3,"P")</f>
        <v>0</v>
      </c>
      <c r="AJ3" s="90">
        <f>IF($AK3=0,SUM($AH3:$AI3),'developer sheet'!$D$9)</f>
        <v>1</v>
      </c>
      <c r="AK3" s="90">
        <f>'Long Term Vision'!C5</f>
        <v>0</v>
      </c>
      <c r="AL3" s="90">
        <f t="shared" si="0"/>
        <v>1</v>
      </c>
      <c r="AM3" s="90">
        <f t="shared" si="1"/>
        <v>0</v>
      </c>
      <c r="AN3" s="88" t="str">
        <f>IF($AK3="NO",'developer sheet'!$D$9,IF(AND($AJ3&lt;&gt;'developer sheet'!$D$9,$AJ3&lt;&gt;0),IF($AH3&gt;0,"T",IF($AI3&gt;0,"P")),'developer sheet'!$D$10))</f>
        <v>T</v>
      </c>
      <c r="AO3" s="103"/>
    </row>
    <row r="4" spans="1:41" x14ac:dyDescent="0.25">
      <c r="A4" s="19">
        <v>1.3</v>
      </c>
      <c r="B4" s="78">
        <f>'Long Term Vision'!I6</f>
        <v>0</v>
      </c>
      <c r="C4" s="79">
        <f>'Mid-term Plan'!G6</f>
        <v>0</v>
      </c>
      <c r="D4" s="79">
        <f>'Sectoral Plan 1'!$G6</f>
        <v>0</v>
      </c>
      <c r="E4" s="79">
        <f>'Sectoral Plan 2'!$G6</f>
        <v>0</v>
      </c>
      <c r="F4" s="79">
        <f>'Sectoral Plan 3'!$G6</f>
        <v>0</v>
      </c>
      <c r="G4" s="79">
        <f>'Sectoral Plan 4'!$G6</f>
        <v>0</v>
      </c>
      <c r="H4" s="79" t="str">
        <f>'Sectoral Plan 5'!$G6</f>
        <v>P</v>
      </c>
      <c r="I4" s="79">
        <f>'Sectoral Plan 6'!$G6</f>
        <v>0</v>
      </c>
      <c r="J4" s="79" t="str">
        <f>'Sectoral Plan 7'!$G6</f>
        <v>p</v>
      </c>
      <c r="K4" s="79">
        <f>'Sectoral Plan 8'!$G6</f>
        <v>0</v>
      </c>
      <c r="L4" s="79">
        <f>'Sectoral Plan 9'!$G6</f>
        <v>0</v>
      </c>
      <c r="M4" s="79">
        <f>'Sectoral Plan 10'!$G6</f>
        <v>0</v>
      </c>
      <c r="N4" s="79">
        <f>'Sectoral Plan 11'!$G6</f>
        <v>0</v>
      </c>
      <c r="O4" s="79">
        <f>'Sectoral Plan 12'!$G6</f>
        <v>0</v>
      </c>
      <c r="P4" s="79">
        <f>'Sectoral Plan 13'!$G6</f>
        <v>0</v>
      </c>
      <c r="Q4" s="79">
        <f>'Sectoral Plan 14'!$G6</f>
        <v>0</v>
      </c>
      <c r="R4" s="79">
        <f>'Sectoral Plan 15'!$G6</f>
        <v>0</v>
      </c>
      <c r="S4" s="79">
        <f>'Sectoral Plan 16'!$G6</f>
        <v>0</v>
      </c>
      <c r="T4" s="79">
        <f>'Sectoral Plan 17'!$G6</f>
        <v>0</v>
      </c>
      <c r="U4" s="79">
        <f>'Sectoral Plan 18'!$G6</f>
        <v>0</v>
      </c>
      <c r="V4" s="79">
        <f>'Sectoral Plan 19'!$G6</f>
        <v>0</v>
      </c>
      <c r="W4" s="79">
        <f>'Sectoral Plan 20'!$G6</f>
        <v>0</v>
      </c>
      <c r="X4" s="79">
        <f>'Sectoral Plan 21'!$G6</f>
        <v>0</v>
      </c>
      <c r="Y4" s="79">
        <f>'Sectoral Plan 22'!$G6</f>
        <v>0</v>
      </c>
      <c r="Z4" s="79">
        <f>'Sectoral Plan 23'!$G6</f>
        <v>0</v>
      </c>
      <c r="AA4" s="79">
        <f>'Sectoral Plan 24'!$G6</f>
        <v>0</v>
      </c>
      <c r="AB4" s="79">
        <f>'Sectoral Plan 25'!$G6</f>
        <v>0</v>
      </c>
      <c r="AC4" s="79">
        <f>'Sectoral Plan 26'!$G6</f>
        <v>0</v>
      </c>
      <c r="AD4" s="79">
        <f>'Sectoral Plan 27'!$G6</f>
        <v>0</v>
      </c>
      <c r="AE4" s="79">
        <f>'Sectoral Plan 28'!$G6</f>
        <v>0</v>
      </c>
      <c r="AF4" s="79">
        <f>'Sectoral Plan 29'!$G6</f>
        <v>0</v>
      </c>
      <c r="AG4" s="80">
        <f>'Sectoral Plan 30'!$G6</f>
        <v>0</v>
      </c>
      <c r="AH4" s="89">
        <f t="shared" si="2"/>
        <v>0</v>
      </c>
      <c r="AI4" s="90">
        <f t="shared" si="3"/>
        <v>2</v>
      </c>
      <c r="AJ4" s="90">
        <f>IF($AK4=0,SUM($AH4:$AI4),'developer sheet'!$D$9)</f>
        <v>2</v>
      </c>
      <c r="AK4" s="90">
        <f>'Long Term Vision'!C6</f>
        <v>0</v>
      </c>
      <c r="AL4" s="90">
        <f t="shared" si="0"/>
        <v>1</v>
      </c>
      <c r="AM4" s="90">
        <f t="shared" si="1"/>
        <v>0</v>
      </c>
      <c r="AN4" s="88" t="str">
        <f>IF($AK4="NO",'developer sheet'!$D$9,IF(AND($AJ4&lt;&gt;'developer sheet'!$D$9,$AJ4&lt;&gt;0),IF($AH4&gt;0,"T",IF($AI4&gt;0,"P")),'developer sheet'!$D$10))</f>
        <v>P</v>
      </c>
      <c r="AO4" s="103"/>
    </row>
    <row r="5" spans="1:41" x14ac:dyDescent="0.25">
      <c r="A5" s="19">
        <v>1.4</v>
      </c>
      <c r="B5" s="78">
        <f>'Long Term Vision'!I7</f>
        <v>0</v>
      </c>
      <c r="C5" s="79">
        <f>'Mid-term Plan'!G7</f>
        <v>0</v>
      </c>
      <c r="D5" s="79">
        <f>'Sectoral Plan 1'!$G7</f>
        <v>0</v>
      </c>
      <c r="E5" s="79">
        <f>'Sectoral Plan 2'!$G7</f>
        <v>0</v>
      </c>
      <c r="F5" s="79">
        <f>'Sectoral Plan 3'!$G7</f>
        <v>0</v>
      </c>
      <c r="G5" s="79">
        <f>'Sectoral Plan 4'!$G7</f>
        <v>0</v>
      </c>
      <c r="H5" s="79" t="str">
        <f>'Sectoral Plan 5'!$G7</f>
        <v>P</v>
      </c>
      <c r="I5" s="79" t="str">
        <f>'Sectoral Plan 6'!$G7</f>
        <v>P</v>
      </c>
      <c r="J5" s="79" t="str">
        <f>'Sectoral Plan 7'!$G7</f>
        <v>p</v>
      </c>
      <c r="K5" s="79" t="str">
        <f>'Sectoral Plan 8'!$G7</f>
        <v>P</v>
      </c>
      <c r="L5" s="79" t="str">
        <f>'Sectoral Plan 9'!$G7</f>
        <v>P</v>
      </c>
      <c r="M5" s="79">
        <f>'Sectoral Plan 10'!$G7</f>
        <v>0</v>
      </c>
      <c r="N5" s="79">
        <f>'Sectoral Plan 11'!$G7</f>
        <v>0</v>
      </c>
      <c r="O5" s="79" t="str">
        <f>'Sectoral Plan 12'!$G7</f>
        <v>P</v>
      </c>
      <c r="P5" s="79" t="str">
        <f>'Sectoral Plan 13'!$G7</f>
        <v>P</v>
      </c>
      <c r="Q5" s="79">
        <f>'Sectoral Plan 14'!$G7</f>
        <v>0</v>
      </c>
      <c r="R5" s="79">
        <f>'Sectoral Plan 15'!$G7</f>
        <v>0</v>
      </c>
      <c r="S5" s="79">
        <f>'Sectoral Plan 16'!$G7</f>
        <v>0</v>
      </c>
      <c r="T5" s="79">
        <f>'Sectoral Plan 17'!$G7</f>
        <v>0</v>
      </c>
      <c r="U5" s="79">
        <f>'Sectoral Plan 18'!$G7</f>
        <v>0</v>
      </c>
      <c r="V5" s="79">
        <f>'Sectoral Plan 19'!$G7</f>
        <v>0</v>
      </c>
      <c r="W5" s="79">
        <f>'Sectoral Plan 20'!$G7</f>
        <v>0</v>
      </c>
      <c r="X5" s="79">
        <f>'Sectoral Plan 21'!$G7</f>
        <v>0</v>
      </c>
      <c r="Y5" s="79">
        <f>'Sectoral Plan 22'!$G7</f>
        <v>0</v>
      </c>
      <c r="Z5" s="79">
        <f>'Sectoral Plan 23'!$G7</f>
        <v>0</v>
      </c>
      <c r="AA5" s="79">
        <f>'Sectoral Plan 24'!$G7</f>
        <v>0</v>
      </c>
      <c r="AB5" s="79">
        <f>'Sectoral Plan 25'!$G7</f>
        <v>0</v>
      </c>
      <c r="AC5" s="79">
        <f>'Sectoral Plan 26'!$G7</f>
        <v>0</v>
      </c>
      <c r="AD5" s="79">
        <f>'Sectoral Plan 27'!$G7</f>
        <v>0</v>
      </c>
      <c r="AE5" s="79">
        <f>'Sectoral Plan 28'!$G7</f>
        <v>0</v>
      </c>
      <c r="AF5" s="79">
        <f>'Sectoral Plan 29'!$G7</f>
        <v>0</v>
      </c>
      <c r="AG5" s="80">
        <f>'Sectoral Plan 30'!$G7</f>
        <v>0</v>
      </c>
      <c r="AH5" s="89">
        <f t="shared" si="2"/>
        <v>0</v>
      </c>
      <c r="AI5" s="90">
        <f t="shared" si="3"/>
        <v>7</v>
      </c>
      <c r="AJ5" s="90">
        <f>IF($AK5=0,SUM($AH5:$AI5),'developer sheet'!$D$9)</f>
        <v>7</v>
      </c>
      <c r="AK5" s="90">
        <f>'Long Term Vision'!C7</f>
        <v>0</v>
      </c>
      <c r="AL5" s="90">
        <f t="shared" si="0"/>
        <v>1</v>
      </c>
      <c r="AM5" s="90">
        <f t="shared" si="1"/>
        <v>0</v>
      </c>
      <c r="AN5" s="88" t="str">
        <f>IF($AK5="NO",'developer sheet'!$D$9,IF(AND($AJ5&lt;&gt;'developer sheet'!$D$9,$AJ5&lt;&gt;0),IF($AH5&gt;0,"T",IF($AI5&gt;0,"P")),'developer sheet'!$D$10))</f>
        <v>P</v>
      </c>
      <c r="AO5" s="103"/>
    </row>
    <row r="6" spans="1:41" x14ac:dyDescent="0.25">
      <c r="A6" s="19">
        <v>1.5</v>
      </c>
      <c r="B6" s="78">
        <f>'Long Term Vision'!I8</f>
        <v>0</v>
      </c>
      <c r="C6" s="79">
        <f>'Mid-term Plan'!G8</f>
        <v>0</v>
      </c>
      <c r="D6" s="79">
        <f>'Sectoral Plan 1'!$G8</f>
        <v>0</v>
      </c>
      <c r="E6" s="79">
        <f>'Sectoral Plan 2'!$G8</f>
        <v>0</v>
      </c>
      <c r="F6" s="79">
        <f>'Sectoral Plan 3'!$G8</f>
        <v>0</v>
      </c>
      <c r="G6" s="79">
        <f>'Sectoral Plan 4'!$G8</f>
        <v>0</v>
      </c>
      <c r="H6" s="79">
        <f>'Sectoral Plan 5'!$G8</f>
        <v>0</v>
      </c>
      <c r="I6" s="79">
        <f>'Sectoral Plan 6'!$G8</f>
        <v>0</v>
      </c>
      <c r="J6" s="79">
        <f>'Sectoral Plan 7'!$G8</f>
        <v>0</v>
      </c>
      <c r="K6" s="79">
        <f>'Sectoral Plan 8'!$G8</f>
        <v>0</v>
      </c>
      <c r="L6" s="79">
        <f>'Sectoral Plan 9'!$G8</f>
        <v>0</v>
      </c>
      <c r="M6" s="79">
        <f>'Sectoral Plan 10'!$G8</f>
        <v>0</v>
      </c>
      <c r="N6" s="79" t="str">
        <f>'Sectoral Plan 11'!$G8</f>
        <v>P</v>
      </c>
      <c r="O6" s="79">
        <f>'Sectoral Plan 12'!$G8</f>
        <v>0</v>
      </c>
      <c r="P6" s="79">
        <f>'Sectoral Plan 13'!$G8</f>
        <v>0</v>
      </c>
      <c r="Q6" s="79">
        <f>'Sectoral Plan 14'!$G8</f>
        <v>0</v>
      </c>
      <c r="R6" s="79">
        <f>'Sectoral Plan 15'!$G8</f>
        <v>0</v>
      </c>
      <c r="S6" s="79">
        <f>'Sectoral Plan 16'!$G8</f>
        <v>0</v>
      </c>
      <c r="T6" s="79">
        <f>'Sectoral Plan 17'!$G8</f>
        <v>0</v>
      </c>
      <c r="U6" s="79">
        <f>'Sectoral Plan 18'!$G8</f>
        <v>0</v>
      </c>
      <c r="V6" s="79">
        <f>'Sectoral Plan 19'!$G8</f>
        <v>0</v>
      </c>
      <c r="W6" s="79">
        <f>'Sectoral Plan 20'!$G8</f>
        <v>0</v>
      </c>
      <c r="X6" s="79">
        <f>'Sectoral Plan 21'!$G8</f>
        <v>0</v>
      </c>
      <c r="Y6" s="79">
        <f>'Sectoral Plan 22'!$G8</f>
        <v>0</v>
      </c>
      <c r="Z6" s="79">
        <f>'Sectoral Plan 23'!$G8</f>
        <v>0</v>
      </c>
      <c r="AA6" s="79">
        <f>'Sectoral Plan 24'!$G8</f>
        <v>0</v>
      </c>
      <c r="AB6" s="79">
        <f>'Sectoral Plan 25'!$G8</f>
        <v>0</v>
      </c>
      <c r="AC6" s="79">
        <f>'Sectoral Plan 26'!$G8</f>
        <v>0</v>
      </c>
      <c r="AD6" s="79">
        <f>'Sectoral Plan 27'!$G8</f>
        <v>0</v>
      </c>
      <c r="AE6" s="79">
        <f>'Sectoral Plan 28'!$G8</f>
        <v>0</v>
      </c>
      <c r="AF6" s="79">
        <f>'Sectoral Plan 29'!$G8</f>
        <v>0</v>
      </c>
      <c r="AG6" s="80">
        <f>'Sectoral Plan 30'!$G8</f>
        <v>0</v>
      </c>
      <c r="AH6" s="89">
        <f t="shared" si="2"/>
        <v>0</v>
      </c>
      <c r="AI6" s="90">
        <f t="shared" si="3"/>
        <v>1</v>
      </c>
      <c r="AJ6" s="90">
        <f>IF($AK6=0,SUM($AH6:$AI6),'developer sheet'!$D$9)</f>
        <v>1</v>
      </c>
      <c r="AK6" s="90">
        <f>'Long Term Vision'!C8</f>
        <v>0</v>
      </c>
      <c r="AL6" s="90">
        <f t="shared" si="0"/>
        <v>1</v>
      </c>
      <c r="AM6" s="90">
        <f t="shared" si="1"/>
        <v>0</v>
      </c>
      <c r="AN6" s="88" t="str">
        <f>IF($AK6="NO",'developer sheet'!$D$9,IF(AND($AJ6&lt;&gt;'developer sheet'!$D$9,$AJ6&lt;&gt;0),IF($AH6&gt;0,"T",IF($AI6&gt;0,"P")),'developer sheet'!$D$10))</f>
        <v>P</v>
      </c>
      <c r="AO6" s="103"/>
    </row>
    <row r="7" spans="1:41" x14ac:dyDescent="0.25">
      <c r="A7" s="19">
        <v>2.1</v>
      </c>
      <c r="B7" s="78">
        <f>'Long Term Vision'!I10</f>
        <v>0</v>
      </c>
      <c r="C7" s="79">
        <f>'Mid-term Plan'!G10</f>
        <v>0</v>
      </c>
      <c r="D7" s="79">
        <f>'Sectoral Plan 1'!$G10</f>
        <v>0</v>
      </c>
      <c r="E7" s="79">
        <f>'Sectoral Plan 2'!$G10</f>
        <v>0</v>
      </c>
      <c r="F7" s="79">
        <f>'Sectoral Plan 3'!$G10</f>
        <v>0</v>
      </c>
      <c r="G7" s="79">
        <f>'Sectoral Plan 4'!$G10</f>
        <v>0</v>
      </c>
      <c r="H7" s="79">
        <f>'Sectoral Plan 5'!$G10</f>
        <v>0</v>
      </c>
      <c r="I7" s="79">
        <f>'Sectoral Plan 6'!$G10</f>
        <v>0</v>
      </c>
      <c r="J7" s="79" t="str">
        <f>'Sectoral Plan 7'!$G10</f>
        <v>T</v>
      </c>
      <c r="K7" s="79">
        <f>'Sectoral Plan 8'!$G10</f>
        <v>0</v>
      </c>
      <c r="L7" s="79">
        <f>'Sectoral Plan 9'!$G10</f>
        <v>0</v>
      </c>
      <c r="M7" s="79">
        <f>'Sectoral Plan 10'!$G10</f>
        <v>0</v>
      </c>
      <c r="N7" s="79">
        <f>'Sectoral Plan 11'!$G10</f>
        <v>0</v>
      </c>
      <c r="O7" s="79">
        <f>'Sectoral Plan 12'!$G10</f>
        <v>0</v>
      </c>
      <c r="P7" s="79">
        <f>'Sectoral Plan 13'!$G10</f>
        <v>0</v>
      </c>
      <c r="Q7" s="79">
        <f>'Sectoral Plan 14'!$G10</f>
        <v>0</v>
      </c>
      <c r="R7" s="79">
        <f>'Sectoral Plan 15'!$G10</f>
        <v>0</v>
      </c>
      <c r="S7" s="79">
        <f>'Sectoral Plan 16'!$G10</f>
        <v>0</v>
      </c>
      <c r="T7" s="79">
        <f>'Sectoral Plan 17'!$G10</f>
        <v>0</v>
      </c>
      <c r="U7" s="79">
        <f>'Sectoral Plan 18'!$G10</f>
        <v>0</v>
      </c>
      <c r="V7" s="79">
        <f>'Sectoral Plan 19'!$G10</f>
        <v>0</v>
      </c>
      <c r="W7" s="79">
        <f>'Sectoral Plan 20'!$G10</f>
        <v>0</v>
      </c>
      <c r="X7" s="79">
        <f>'Sectoral Plan 21'!$G10</f>
        <v>0</v>
      </c>
      <c r="Y7" s="79">
        <f>'Sectoral Plan 22'!$G10</f>
        <v>0</v>
      </c>
      <c r="Z7" s="79">
        <f>'Sectoral Plan 23'!$G10</f>
        <v>0</v>
      </c>
      <c r="AA7" s="79">
        <f>'Sectoral Plan 24'!$G10</f>
        <v>0</v>
      </c>
      <c r="AB7" s="79">
        <f>'Sectoral Plan 25'!$G10</f>
        <v>0</v>
      </c>
      <c r="AC7" s="79">
        <f>'Sectoral Plan 26'!$G10</f>
        <v>0</v>
      </c>
      <c r="AD7" s="79">
        <f>'Sectoral Plan 27'!$G10</f>
        <v>0</v>
      </c>
      <c r="AE7" s="79">
        <f>'Sectoral Plan 28'!$G10</f>
        <v>0</v>
      </c>
      <c r="AF7" s="79">
        <f>'Sectoral Plan 29'!$G10</f>
        <v>0</v>
      </c>
      <c r="AG7" s="80">
        <f>'Sectoral Plan 30'!$G10</f>
        <v>0</v>
      </c>
      <c r="AH7" s="89">
        <f t="shared" si="2"/>
        <v>1</v>
      </c>
      <c r="AI7" s="90">
        <f t="shared" si="3"/>
        <v>0</v>
      </c>
      <c r="AJ7" s="90">
        <f>IF($AK7=0,SUM($AH7:$AI7),'developer sheet'!$D$9)</f>
        <v>1</v>
      </c>
      <c r="AK7" s="90">
        <f>'Long Term Vision'!C10</f>
        <v>0</v>
      </c>
      <c r="AL7" s="90">
        <f t="shared" si="0"/>
        <v>1</v>
      </c>
      <c r="AM7" s="90">
        <f t="shared" si="1"/>
        <v>0</v>
      </c>
      <c r="AN7" s="88" t="str">
        <f>IF($AK7="NO",'developer sheet'!$D$9,IF(AND($AJ7&lt;&gt;'developer sheet'!$D$9,$AJ7&lt;&gt;0),IF($AH7&gt;0,"T",IF($AI7&gt;0,"P")),'developer sheet'!$D$10))</f>
        <v>T</v>
      </c>
      <c r="AO7" s="103"/>
    </row>
    <row r="8" spans="1:41" x14ac:dyDescent="0.25">
      <c r="A8" s="19">
        <v>2.2000000000000002</v>
      </c>
      <c r="B8" s="78">
        <f>'Long Term Vision'!I11</f>
        <v>0</v>
      </c>
      <c r="C8" s="79">
        <f>'Mid-term Plan'!G11</f>
        <v>0</v>
      </c>
      <c r="D8" s="79">
        <f>'Sectoral Plan 1'!$G11</f>
        <v>0</v>
      </c>
      <c r="E8" s="79">
        <f>'Sectoral Plan 2'!$G11</f>
        <v>0</v>
      </c>
      <c r="F8" s="79">
        <f>'Sectoral Plan 3'!$G11</f>
        <v>0</v>
      </c>
      <c r="G8" s="79">
        <f>'Sectoral Plan 4'!$G11</f>
        <v>0</v>
      </c>
      <c r="H8" s="79">
        <f>'Sectoral Plan 5'!$G11</f>
        <v>0</v>
      </c>
      <c r="I8" s="79">
        <f>'Sectoral Plan 6'!$G11</f>
        <v>0</v>
      </c>
      <c r="J8" s="79" t="str">
        <f>'Sectoral Plan 7'!$G11</f>
        <v>P</v>
      </c>
      <c r="K8" s="79">
        <f>'Sectoral Plan 8'!$G11</f>
        <v>0</v>
      </c>
      <c r="L8" s="79">
        <f>'Sectoral Plan 9'!$G11</f>
        <v>0</v>
      </c>
      <c r="M8" s="79">
        <f>'Sectoral Plan 10'!$G11</f>
        <v>0</v>
      </c>
      <c r="N8" s="79">
        <f>'Sectoral Plan 11'!$G11</f>
        <v>0</v>
      </c>
      <c r="O8" s="79">
        <f>'Sectoral Plan 12'!$G11</f>
        <v>0</v>
      </c>
      <c r="P8" s="79">
        <f>'Sectoral Plan 13'!$G11</f>
        <v>0</v>
      </c>
      <c r="Q8" s="79">
        <f>'Sectoral Plan 14'!$G11</f>
        <v>0</v>
      </c>
      <c r="R8" s="79">
        <f>'Sectoral Plan 15'!$G11</f>
        <v>0</v>
      </c>
      <c r="S8" s="79">
        <f>'Sectoral Plan 16'!$G11</f>
        <v>0</v>
      </c>
      <c r="T8" s="79">
        <f>'Sectoral Plan 17'!$G11</f>
        <v>0</v>
      </c>
      <c r="U8" s="79">
        <f>'Sectoral Plan 18'!$G11</f>
        <v>0</v>
      </c>
      <c r="V8" s="79">
        <f>'Sectoral Plan 19'!$G11</f>
        <v>0</v>
      </c>
      <c r="W8" s="79">
        <f>'Sectoral Plan 20'!$G11</f>
        <v>0</v>
      </c>
      <c r="X8" s="79">
        <f>'Sectoral Plan 21'!$G11</f>
        <v>0</v>
      </c>
      <c r="Y8" s="79">
        <f>'Sectoral Plan 22'!$G11</f>
        <v>0</v>
      </c>
      <c r="Z8" s="79">
        <f>'Sectoral Plan 23'!$G11</f>
        <v>0</v>
      </c>
      <c r="AA8" s="79">
        <f>'Sectoral Plan 24'!$G11</f>
        <v>0</v>
      </c>
      <c r="AB8" s="79">
        <f>'Sectoral Plan 25'!$G11</f>
        <v>0</v>
      </c>
      <c r="AC8" s="79">
        <f>'Sectoral Plan 26'!$G11</f>
        <v>0</v>
      </c>
      <c r="AD8" s="79">
        <f>'Sectoral Plan 27'!$G11</f>
        <v>0</v>
      </c>
      <c r="AE8" s="79">
        <f>'Sectoral Plan 28'!$G11</f>
        <v>0</v>
      </c>
      <c r="AF8" s="79">
        <f>'Sectoral Plan 29'!$G11</f>
        <v>0</v>
      </c>
      <c r="AG8" s="80">
        <f>'Sectoral Plan 30'!$G11</f>
        <v>0</v>
      </c>
      <c r="AH8" s="89">
        <f t="shared" si="2"/>
        <v>0</v>
      </c>
      <c r="AI8" s="90">
        <f t="shared" si="3"/>
        <v>1</v>
      </c>
      <c r="AJ8" s="90">
        <f>IF($AK8=0,SUM($AH8:$AI8),'developer sheet'!$D$9)</f>
        <v>1</v>
      </c>
      <c r="AK8" s="90">
        <f>'Long Term Vision'!C11</f>
        <v>0</v>
      </c>
      <c r="AL8" s="90">
        <f t="shared" si="0"/>
        <v>1</v>
      </c>
      <c r="AM8" s="90">
        <f t="shared" si="1"/>
        <v>0</v>
      </c>
      <c r="AN8" s="88" t="str">
        <f>IF($AK8="NO",'developer sheet'!$D$9,IF(AND($AJ8&lt;&gt;'developer sheet'!$D$9,$AJ8&lt;&gt;0),IF($AH8&gt;0,"T",IF($AI8&gt;0,"P")),'developer sheet'!$D$10))</f>
        <v>P</v>
      </c>
      <c r="AO8" s="103"/>
    </row>
    <row r="9" spans="1:41" x14ac:dyDescent="0.25">
      <c r="A9" s="19">
        <v>2.2999999999999998</v>
      </c>
      <c r="B9" s="78">
        <f>'Long Term Vision'!I12</f>
        <v>0</v>
      </c>
      <c r="C9" s="79">
        <f>'Mid-term Plan'!G12</f>
        <v>0</v>
      </c>
      <c r="D9" s="79">
        <f>'Sectoral Plan 1'!$G12</f>
        <v>0</v>
      </c>
      <c r="E9" s="79">
        <f>'Sectoral Plan 2'!$G12</f>
        <v>0</v>
      </c>
      <c r="F9" s="79">
        <f>'Sectoral Plan 3'!$G12</f>
        <v>0</v>
      </c>
      <c r="G9" s="79">
        <f>'Sectoral Plan 4'!$G12</f>
        <v>0</v>
      </c>
      <c r="H9" s="79">
        <f>'Sectoral Plan 5'!$G12</f>
        <v>0</v>
      </c>
      <c r="I9" s="79">
        <f>'Sectoral Plan 6'!$G12</f>
        <v>0</v>
      </c>
      <c r="J9" s="79" t="str">
        <f>'Sectoral Plan 7'!$G12</f>
        <v>P</v>
      </c>
      <c r="K9" s="79" t="str">
        <f>'Sectoral Plan 8'!$G12</f>
        <v>P</v>
      </c>
      <c r="L9" s="79">
        <f>'Sectoral Plan 9'!$G12</f>
        <v>0</v>
      </c>
      <c r="M9" s="79">
        <f>'Sectoral Plan 10'!$G12</f>
        <v>0</v>
      </c>
      <c r="N9" s="79">
        <f>'Sectoral Plan 11'!$G12</f>
        <v>0</v>
      </c>
      <c r="O9" s="79">
        <f>'Sectoral Plan 12'!$G12</f>
        <v>0</v>
      </c>
      <c r="P9" s="79">
        <f>'Sectoral Plan 13'!$G12</f>
        <v>0</v>
      </c>
      <c r="Q9" s="79" t="str">
        <f>'Sectoral Plan 14'!$G12</f>
        <v>P</v>
      </c>
      <c r="R9" s="79">
        <f>'Sectoral Plan 15'!$G12</f>
        <v>0</v>
      </c>
      <c r="S9" s="79">
        <f>'Sectoral Plan 16'!$G12</f>
        <v>0</v>
      </c>
      <c r="T9" s="79">
        <f>'Sectoral Plan 17'!$G12</f>
        <v>0</v>
      </c>
      <c r="U9" s="79">
        <f>'Sectoral Plan 18'!$G12</f>
        <v>0</v>
      </c>
      <c r="V9" s="79">
        <f>'Sectoral Plan 19'!$G12</f>
        <v>0</v>
      </c>
      <c r="W9" s="79">
        <f>'Sectoral Plan 20'!$G12</f>
        <v>0</v>
      </c>
      <c r="X9" s="79">
        <f>'Sectoral Plan 21'!$G12</f>
        <v>0</v>
      </c>
      <c r="Y9" s="79">
        <f>'Sectoral Plan 22'!$G12</f>
        <v>0</v>
      </c>
      <c r="Z9" s="79">
        <f>'Sectoral Plan 23'!$G12</f>
        <v>0</v>
      </c>
      <c r="AA9" s="79">
        <f>'Sectoral Plan 24'!$G12</f>
        <v>0</v>
      </c>
      <c r="AB9" s="79">
        <f>'Sectoral Plan 25'!$G12</f>
        <v>0</v>
      </c>
      <c r="AC9" s="79">
        <f>'Sectoral Plan 26'!$G12</f>
        <v>0</v>
      </c>
      <c r="AD9" s="79">
        <f>'Sectoral Plan 27'!$G12</f>
        <v>0</v>
      </c>
      <c r="AE9" s="79">
        <f>'Sectoral Plan 28'!$G12</f>
        <v>0</v>
      </c>
      <c r="AF9" s="79">
        <f>'Sectoral Plan 29'!$G12</f>
        <v>0</v>
      </c>
      <c r="AG9" s="80">
        <f>'Sectoral Plan 30'!$G12</f>
        <v>0</v>
      </c>
      <c r="AH9" s="89">
        <f t="shared" si="2"/>
        <v>0</v>
      </c>
      <c r="AI9" s="90">
        <f t="shared" si="3"/>
        <v>3</v>
      </c>
      <c r="AJ9" s="90">
        <f>IF($AK9=0,SUM($AH9:$AI9),'developer sheet'!$D$9)</f>
        <v>3</v>
      </c>
      <c r="AK9" s="90">
        <f>'Long Term Vision'!C12</f>
        <v>0</v>
      </c>
      <c r="AL9" s="90">
        <f t="shared" si="0"/>
        <v>1</v>
      </c>
      <c r="AM9" s="90">
        <f t="shared" si="1"/>
        <v>0</v>
      </c>
      <c r="AN9" s="88" t="str">
        <f>IF($AK9="NO",'developer sheet'!$D$9,IF(AND($AJ9&lt;&gt;'developer sheet'!$D$9,$AJ9&lt;&gt;0),IF($AH9&gt;0,"T",IF($AI9&gt;0,"P")),'developer sheet'!$D$10))</f>
        <v>P</v>
      </c>
      <c r="AO9" s="103"/>
    </row>
    <row r="10" spans="1:41" x14ac:dyDescent="0.25">
      <c r="A10" s="19">
        <v>2.4</v>
      </c>
      <c r="B10" s="78">
        <f>'Long Term Vision'!I13</f>
        <v>0</v>
      </c>
      <c r="C10" s="79">
        <f>'Mid-term Plan'!G13</f>
        <v>0</v>
      </c>
      <c r="D10" s="79">
        <f>'Sectoral Plan 1'!$G13</f>
        <v>0</v>
      </c>
      <c r="E10" s="79">
        <f>'Sectoral Plan 2'!$G13</f>
        <v>0</v>
      </c>
      <c r="F10" s="79">
        <f>'Sectoral Plan 3'!$G13</f>
        <v>0</v>
      </c>
      <c r="G10" s="79">
        <f>'Sectoral Plan 4'!$G13</f>
        <v>0</v>
      </c>
      <c r="H10" s="79">
        <f>'Sectoral Plan 5'!$G13</f>
        <v>0</v>
      </c>
      <c r="I10" s="79">
        <f>'Sectoral Plan 6'!$G13</f>
        <v>0</v>
      </c>
      <c r="J10" s="79" t="str">
        <f>'Sectoral Plan 7'!$G13</f>
        <v>T</v>
      </c>
      <c r="K10" s="79">
        <f>'Sectoral Plan 8'!$G13</f>
        <v>0</v>
      </c>
      <c r="L10" s="79">
        <f>'Sectoral Plan 9'!$G13</f>
        <v>0</v>
      </c>
      <c r="M10" s="79">
        <f>'Sectoral Plan 10'!$G13</f>
        <v>0</v>
      </c>
      <c r="N10" s="79">
        <f>'Sectoral Plan 11'!$G13</f>
        <v>0</v>
      </c>
      <c r="O10" s="79">
        <f>'Sectoral Plan 12'!$G13</f>
        <v>0</v>
      </c>
      <c r="P10" s="79">
        <f>'Sectoral Plan 13'!$G13</f>
        <v>0</v>
      </c>
      <c r="Q10" s="79" t="str">
        <f>'Sectoral Plan 14'!$G13</f>
        <v>P</v>
      </c>
      <c r="R10" s="79">
        <f>'Sectoral Plan 15'!$G13</f>
        <v>0</v>
      </c>
      <c r="S10" s="79">
        <f>'Sectoral Plan 16'!$G13</f>
        <v>0</v>
      </c>
      <c r="T10" s="79">
        <f>'Sectoral Plan 17'!$G13</f>
        <v>0</v>
      </c>
      <c r="U10" s="79">
        <f>'Sectoral Plan 18'!$G13</f>
        <v>0</v>
      </c>
      <c r="V10" s="79">
        <f>'Sectoral Plan 19'!$G13</f>
        <v>0</v>
      </c>
      <c r="W10" s="79">
        <f>'Sectoral Plan 20'!$G13</f>
        <v>0</v>
      </c>
      <c r="X10" s="79">
        <f>'Sectoral Plan 21'!$G13</f>
        <v>0</v>
      </c>
      <c r="Y10" s="79">
        <f>'Sectoral Plan 22'!$G13</f>
        <v>0</v>
      </c>
      <c r="Z10" s="79">
        <f>'Sectoral Plan 23'!$G13</f>
        <v>0</v>
      </c>
      <c r="AA10" s="79">
        <f>'Sectoral Plan 24'!$G13</f>
        <v>0</v>
      </c>
      <c r="AB10" s="79">
        <f>'Sectoral Plan 25'!$G13</f>
        <v>0</v>
      </c>
      <c r="AC10" s="79">
        <f>'Sectoral Plan 26'!$G13</f>
        <v>0</v>
      </c>
      <c r="AD10" s="79">
        <f>'Sectoral Plan 27'!$G13</f>
        <v>0</v>
      </c>
      <c r="AE10" s="79">
        <f>'Sectoral Plan 28'!$G13</f>
        <v>0</v>
      </c>
      <c r="AF10" s="79">
        <f>'Sectoral Plan 29'!$G13</f>
        <v>0</v>
      </c>
      <c r="AG10" s="80">
        <f>'Sectoral Plan 30'!$G13</f>
        <v>0</v>
      </c>
      <c r="AH10" s="89">
        <f t="shared" si="2"/>
        <v>1</v>
      </c>
      <c r="AI10" s="90">
        <f t="shared" si="3"/>
        <v>1</v>
      </c>
      <c r="AJ10" s="90">
        <f>IF($AK10=0,SUM($AH10:$AI10),'developer sheet'!$D$9)</f>
        <v>2</v>
      </c>
      <c r="AK10" s="90">
        <f>'Long Term Vision'!C13</f>
        <v>0</v>
      </c>
      <c r="AL10" s="90">
        <f t="shared" si="0"/>
        <v>1</v>
      </c>
      <c r="AM10" s="90">
        <f t="shared" si="1"/>
        <v>0</v>
      </c>
      <c r="AN10" s="88" t="str">
        <f>IF($AK10="NO",'developer sheet'!$D$9,IF(AND($AJ10&lt;&gt;'developer sheet'!$D$9,$AJ10&lt;&gt;0),IF($AH10&gt;0,"T",IF($AI10&gt;0,"P")),'developer sheet'!$D$10))</f>
        <v>T</v>
      </c>
      <c r="AO10" s="103"/>
    </row>
    <row r="11" spans="1:41" x14ac:dyDescent="0.25">
      <c r="A11" s="19">
        <v>2.5</v>
      </c>
      <c r="B11" s="78">
        <f>'Long Term Vision'!I14</f>
        <v>0</v>
      </c>
      <c r="C11" s="79">
        <f>'Mid-term Plan'!G14</f>
        <v>0</v>
      </c>
      <c r="D11" s="79">
        <f>'Sectoral Plan 1'!$G14</f>
        <v>0</v>
      </c>
      <c r="E11" s="79">
        <f>'Sectoral Plan 2'!$G14</f>
        <v>0</v>
      </c>
      <c r="F11" s="79">
        <f>'Sectoral Plan 3'!$G14</f>
        <v>0</v>
      </c>
      <c r="G11" s="79">
        <f>'Sectoral Plan 4'!$G14</f>
        <v>0</v>
      </c>
      <c r="H11" s="79">
        <f>'Sectoral Plan 5'!$G14</f>
        <v>0</v>
      </c>
      <c r="I11" s="79">
        <f>'Sectoral Plan 6'!$G14</f>
        <v>0</v>
      </c>
      <c r="J11" s="79">
        <f>'Sectoral Plan 7'!$G14</f>
        <v>0</v>
      </c>
      <c r="K11" s="79">
        <f>'Sectoral Plan 8'!$G14</f>
        <v>0</v>
      </c>
      <c r="L11" s="79">
        <f>'Sectoral Plan 9'!$G14</f>
        <v>0</v>
      </c>
      <c r="M11" s="79">
        <f>'Sectoral Plan 10'!$G14</f>
        <v>0</v>
      </c>
      <c r="N11" s="79">
        <f>'Sectoral Plan 11'!$G14</f>
        <v>0</v>
      </c>
      <c r="O11" s="79">
        <f>'Sectoral Plan 12'!$G14</f>
        <v>0</v>
      </c>
      <c r="P11" s="79">
        <f>'Sectoral Plan 13'!$G14</f>
        <v>0</v>
      </c>
      <c r="Q11" s="79">
        <f>'Sectoral Plan 14'!$G14</f>
        <v>0</v>
      </c>
      <c r="R11" s="79">
        <f>'Sectoral Plan 15'!$G14</f>
        <v>0</v>
      </c>
      <c r="S11" s="79">
        <f>'Sectoral Plan 16'!$G14</f>
        <v>0</v>
      </c>
      <c r="T11" s="79">
        <f>'Sectoral Plan 17'!$G14</f>
        <v>0</v>
      </c>
      <c r="U11" s="79">
        <f>'Sectoral Plan 18'!$G14</f>
        <v>0</v>
      </c>
      <c r="V11" s="79">
        <f>'Sectoral Plan 19'!$G14</f>
        <v>0</v>
      </c>
      <c r="W11" s="79">
        <f>'Sectoral Plan 20'!$G14</f>
        <v>0</v>
      </c>
      <c r="X11" s="79">
        <f>'Sectoral Plan 21'!$G14</f>
        <v>0</v>
      </c>
      <c r="Y11" s="79">
        <f>'Sectoral Plan 22'!$G14</f>
        <v>0</v>
      </c>
      <c r="Z11" s="79">
        <f>'Sectoral Plan 23'!$G14</f>
        <v>0</v>
      </c>
      <c r="AA11" s="79">
        <f>'Sectoral Plan 24'!$G14</f>
        <v>0</v>
      </c>
      <c r="AB11" s="79">
        <f>'Sectoral Plan 25'!$G14</f>
        <v>0</v>
      </c>
      <c r="AC11" s="79">
        <f>'Sectoral Plan 26'!$G14</f>
        <v>0</v>
      </c>
      <c r="AD11" s="79">
        <f>'Sectoral Plan 27'!$G14</f>
        <v>0</v>
      </c>
      <c r="AE11" s="79">
        <f>'Sectoral Plan 28'!$G14</f>
        <v>0</v>
      </c>
      <c r="AF11" s="79">
        <f>'Sectoral Plan 29'!$G14</f>
        <v>0</v>
      </c>
      <c r="AG11" s="80">
        <f>'Sectoral Plan 30'!$G14</f>
        <v>0</v>
      </c>
      <c r="AH11" s="89">
        <f t="shared" si="2"/>
        <v>0</v>
      </c>
      <c r="AI11" s="90">
        <f t="shared" si="3"/>
        <v>0</v>
      </c>
      <c r="AJ11" s="90">
        <f>IF($AK11=0,SUM($AH11:$AI11),'developer sheet'!$D$9)</f>
        <v>0</v>
      </c>
      <c r="AK11" s="90">
        <f>'Long Term Vision'!C14</f>
        <v>0</v>
      </c>
      <c r="AL11" s="90">
        <f t="shared" si="0"/>
        <v>0</v>
      </c>
      <c r="AM11" s="90">
        <f t="shared" si="1"/>
        <v>1</v>
      </c>
      <c r="AN11" s="88" t="str">
        <f>IF($AK11="NO",'developer sheet'!$D$9,IF(AND($AJ11&lt;&gt;'developer sheet'!$D$9,$AJ11&lt;&gt;0),IF($AH11&gt;0,"T",IF($AI11&gt;0,"P")),'developer sheet'!$D$10))</f>
        <v>none</v>
      </c>
      <c r="AO11" s="103"/>
    </row>
    <row r="12" spans="1:41" x14ac:dyDescent="0.25">
      <c r="A12" s="19">
        <v>3.1</v>
      </c>
      <c r="B12" s="78">
        <f>'Long Term Vision'!I16</f>
        <v>0</v>
      </c>
      <c r="C12" s="79">
        <f>'Mid-term Plan'!G16</f>
        <v>0</v>
      </c>
      <c r="D12" s="79">
        <f>'Sectoral Plan 1'!$G16</f>
        <v>0</v>
      </c>
      <c r="E12" s="79">
        <f>'Sectoral Plan 2'!$G16</f>
        <v>0</v>
      </c>
      <c r="F12" s="79">
        <f>'Sectoral Plan 3'!$G16</f>
        <v>0</v>
      </c>
      <c r="G12" s="79">
        <f>'Sectoral Plan 4'!$G16</f>
        <v>0</v>
      </c>
      <c r="H12" s="79" t="str">
        <f>'Sectoral Plan 5'!$G16</f>
        <v>P</v>
      </c>
      <c r="I12" s="79">
        <f>'Sectoral Plan 6'!$G16</f>
        <v>0</v>
      </c>
      <c r="J12" s="79">
        <f>'Sectoral Plan 7'!$G16</f>
        <v>0</v>
      </c>
      <c r="K12" s="79">
        <f>'Sectoral Plan 8'!$G16</f>
        <v>0</v>
      </c>
      <c r="L12" s="79">
        <f>'Sectoral Plan 9'!$G16</f>
        <v>0</v>
      </c>
      <c r="M12" s="79">
        <f>'Sectoral Plan 10'!$G16</f>
        <v>0</v>
      </c>
      <c r="N12" s="79">
        <f>'Sectoral Plan 11'!$G16</f>
        <v>0</v>
      </c>
      <c r="O12" s="79">
        <f>'Sectoral Plan 12'!$G16</f>
        <v>0</v>
      </c>
      <c r="P12" s="79">
        <f>'Sectoral Plan 13'!$G16</f>
        <v>0</v>
      </c>
      <c r="Q12" s="79">
        <f>'Sectoral Plan 14'!$G16</f>
        <v>0</v>
      </c>
      <c r="R12" s="79">
        <f>'Sectoral Plan 15'!$G16</f>
        <v>0</v>
      </c>
      <c r="S12" s="79">
        <f>'Sectoral Plan 16'!$G16</f>
        <v>0</v>
      </c>
      <c r="T12" s="79">
        <f>'Sectoral Plan 17'!$G16</f>
        <v>0</v>
      </c>
      <c r="U12" s="79">
        <f>'Sectoral Plan 18'!$G16</f>
        <v>0</v>
      </c>
      <c r="V12" s="79">
        <f>'Sectoral Plan 19'!$G16</f>
        <v>0</v>
      </c>
      <c r="W12" s="79">
        <f>'Sectoral Plan 20'!$G16</f>
        <v>0</v>
      </c>
      <c r="X12" s="79">
        <f>'Sectoral Plan 21'!$G16</f>
        <v>0</v>
      </c>
      <c r="Y12" s="79">
        <f>'Sectoral Plan 22'!$G16</f>
        <v>0</v>
      </c>
      <c r="Z12" s="79">
        <f>'Sectoral Plan 23'!$G16</f>
        <v>0</v>
      </c>
      <c r="AA12" s="79">
        <f>'Sectoral Plan 24'!$G16</f>
        <v>0</v>
      </c>
      <c r="AB12" s="79">
        <f>'Sectoral Plan 25'!$G16</f>
        <v>0</v>
      </c>
      <c r="AC12" s="79">
        <f>'Sectoral Plan 26'!$G16</f>
        <v>0</v>
      </c>
      <c r="AD12" s="79">
        <f>'Sectoral Plan 27'!$G16</f>
        <v>0</v>
      </c>
      <c r="AE12" s="79">
        <f>'Sectoral Plan 28'!$G16</f>
        <v>0</v>
      </c>
      <c r="AF12" s="79">
        <f>'Sectoral Plan 29'!$G16</f>
        <v>0</v>
      </c>
      <c r="AG12" s="80">
        <f>'Sectoral Plan 30'!$G16</f>
        <v>0</v>
      </c>
      <c r="AH12" s="89">
        <f t="shared" si="2"/>
        <v>0</v>
      </c>
      <c r="AI12" s="90">
        <f t="shared" si="3"/>
        <v>1</v>
      </c>
      <c r="AJ12" s="90">
        <f>IF($AK12=0,SUM($AH12:$AI12),'developer sheet'!$D$9)</f>
        <v>1</v>
      </c>
      <c r="AK12" s="90">
        <f>'Long Term Vision'!C16</f>
        <v>0</v>
      </c>
      <c r="AL12" s="90">
        <f t="shared" si="0"/>
        <v>1</v>
      </c>
      <c r="AM12" s="90">
        <f t="shared" si="1"/>
        <v>0</v>
      </c>
      <c r="AN12" s="88" t="str">
        <f>IF($AK12="NO",'developer sheet'!$D$9,IF(AND($AJ12&lt;&gt;'developer sheet'!$D$9,$AJ12&lt;&gt;0),IF($AH12&gt;0,"T",IF($AI12&gt;0,"P")),'developer sheet'!$D$10))</f>
        <v>P</v>
      </c>
      <c r="AO12" s="103"/>
    </row>
    <row r="13" spans="1:41" x14ac:dyDescent="0.25">
      <c r="A13" s="19">
        <v>3.2</v>
      </c>
      <c r="B13" s="78">
        <f>'Long Term Vision'!I17</f>
        <v>0</v>
      </c>
      <c r="C13" s="79">
        <f>'Mid-term Plan'!G17</f>
        <v>0</v>
      </c>
      <c r="D13" s="79">
        <f>'Sectoral Plan 1'!$G17</f>
        <v>0</v>
      </c>
      <c r="E13" s="79">
        <f>'Sectoral Plan 2'!$G17</f>
        <v>0</v>
      </c>
      <c r="F13" s="79">
        <f>'Sectoral Plan 3'!$G17</f>
        <v>0</v>
      </c>
      <c r="G13" s="79">
        <f>'Sectoral Plan 4'!$G17</f>
        <v>0</v>
      </c>
      <c r="H13" s="79" t="str">
        <f>'Sectoral Plan 5'!$G17</f>
        <v>P</v>
      </c>
      <c r="I13" s="79">
        <f>'Sectoral Plan 6'!$G17</f>
        <v>0</v>
      </c>
      <c r="J13" s="79">
        <f>'Sectoral Plan 7'!$G17</f>
        <v>0</v>
      </c>
      <c r="K13" s="79">
        <f>'Sectoral Plan 8'!$G17</f>
        <v>0</v>
      </c>
      <c r="L13" s="79">
        <f>'Sectoral Plan 9'!$G17</f>
        <v>0</v>
      </c>
      <c r="M13" s="79">
        <f>'Sectoral Plan 10'!$G17</f>
        <v>0</v>
      </c>
      <c r="N13" s="79">
        <f>'Sectoral Plan 11'!$G17</f>
        <v>0</v>
      </c>
      <c r="O13" s="79">
        <f>'Sectoral Plan 12'!$G17</f>
        <v>0</v>
      </c>
      <c r="P13" s="79">
        <f>'Sectoral Plan 13'!$G17</f>
        <v>0</v>
      </c>
      <c r="Q13" s="79">
        <f>'Sectoral Plan 14'!$G17</f>
        <v>0</v>
      </c>
      <c r="R13" s="79">
        <f>'Sectoral Plan 15'!$G17</f>
        <v>0</v>
      </c>
      <c r="S13" s="79">
        <f>'Sectoral Plan 16'!$G17</f>
        <v>0</v>
      </c>
      <c r="T13" s="79">
        <f>'Sectoral Plan 17'!$G17</f>
        <v>0</v>
      </c>
      <c r="U13" s="79">
        <f>'Sectoral Plan 18'!$G17</f>
        <v>0</v>
      </c>
      <c r="V13" s="79">
        <f>'Sectoral Plan 19'!$G17</f>
        <v>0</v>
      </c>
      <c r="W13" s="79">
        <f>'Sectoral Plan 20'!$G17</f>
        <v>0</v>
      </c>
      <c r="X13" s="79">
        <f>'Sectoral Plan 21'!$G17</f>
        <v>0</v>
      </c>
      <c r="Y13" s="79">
        <f>'Sectoral Plan 22'!$G17</f>
        <v>0</v>
      </c>
      <c r="Z13" s="79">
        <f>'Sectoral Plan 23'!$G17</f>
        <v>0</v>
      </c>
      <c r="AA13" s="79">
        <f>'Sectoral Plan 24'!$G17</f>
        <v>0</v>
      </c>
      <c r="AB13" s="79">
        <f>'Sectoral Plan 25'!$G17</f>
        <v>0</v>
      </c>
      <c r="AC13" s="79">
        <f>'Sectoral Plan 26'!$G17</f>
        <v>0</v>
      </c>
      <c r="AD13" s="79">
        <f>'Sectoral Plan 27'!$G17</f>
        <v>0</v>
      </c>
      <c r="AE13" s="79">
        <f>'Sectoral Plan 28'!$G17</f>
        <v>0</v>
      </c>
      <c r="AF13" s="79">
        <f>'Sectoral Plan 29'!$G17</f>
        <v>0</v>
      </c>
      <c r="AG13" s="80">
        <f>'Sectoral Plan 30'!$G17</f>
        <v>0</v>
      </c>
      <c r="AH13" s="89">
        <f t="shared" si="2"/>
        <v>0</v>
      </c>
      <c r="AI13" s="90">
        <f t="shared" si="3"/>
        <v>1</v>
      </c>
      <c r="AJ13" s="90">
        <f>IF($AK13=0,SUM($AH13:$AI13),'developer sheet'!$D$9)</f>
        <v>1</v>
      </c>
      <c r="AK13" s="90">
        <f>'Long Term Vision'!C17</f>
        <v>0</v>
      </c>
      <c r="AL13" s="90">
        <f t="shared" si="0"/>
        <v>1</v>
      </c>
      <c r="AM13" s="90">
        <f t="shared" si="1"/>
        <v>0</v>
      </c>
      <c r="AN13" s="88" t="str">
        <f>IF($AK13="NO",'developer sheet'!$D$9,IF(AND($AJ13&lt;&gt;'developer sheet'!$D$9,$AJ13&lt;&gt;0),IF($AH13&gt;0,"T",IF($AI13&gt;0,"P")),'developer sheet'!$D$10))</f>
        <v>P</v>
      </c>
      <c r="AO13" s="103"/>
    </row>
    <row r="14" spans="1:41" x14ac:dyDescent="0.25">
      <c r="A14" s="19">
        <v>3.3</v>
      </c>
      <c r="B14" s="78">
        <f>'Long Term Vision'!I18</f>
        <v>0</v>
      </c>
      <c r="C14" s="79">
        <f>'Mid-term Plan'!G18</f>
        <v>0</v>
      </c>
      <c r="D14" s="79">
        <f>'Sectoral Plan 1'!$G18</f>
        <v>0</v>
      </c>
      <c r="E14" s="79">
        <f>'Sectoral Plan 2'!$G18</f>
        <v>0</v>
      </c>
      <c r="F14" s="79">
        <f>'Sectoral Plan 3'!$G18</f>
        <v>0</v>
      </c>
      <c r="G14" s="79">
        <f>'Sectoral Plan 4'!$G18</f>
        <v>0</v>
      </c>
      <c r="H14" s="79" t="str">
        <f>'Sectoral Plan 5'!$G18</f>
        <v>P</v>
      </c>
      <c r="I14" s="79">
        <f>'Sectoral Plan 6'!$G18</f>
        <v>0</v>
      </c>
      <c r="J14" s="79">
        <f>'Sectoral Plan 7'!$G18</f>
        <v>0</v>
      </c>
      <c r="K14" s="79">
        <f>'Sectoral Plan 8'!$G18</f>
        <v>0</v>
      </c>
      <c r="L14" s="79">
        <f>'Sectoral Plan 9'!$G18</f>
        <v>0</v>
      </c>
      <c r="M14" s="79">
        <f>'Sectoral Plan 10'!$G18</f>
        <v>0</v>
      </c>
      <c r="N14" s="79">
        <f>'Sectoral Plan 11'!$G18</f>
        <v>0</v>
      </c>
      <c r="O14" s="79">
        <f>'Sectoral Plan 12'!$G18</f>
        <v>0</v>
      </c>
      <c r="P14" s="79">
        <f>'Sectoral Plan 13'!$G18</f>
        <v>0</v>
      </c>
      <c r="Q14" s="79">
        <f>'Sectoral Plan 14'!$G18</f>
        <v>0</v>
      </c>
      <c r="R14" s="79">
        <f>'Sectoral Plan 15'!$G18</f>
        <v>0</v>
      </c>
      <c r="S14" s="79">
        <f>'Sectoral Plan 16'!$G18</f>
        <v>0</v>
      </c>
      <c r="T14" s="79">
        <f>'Sectoral Plan 17'!$G18</f>
        <v>0</v>
      </c>
      <c r="U14" s="79">
        <f>'Sectoral Plan 18'!$G18</f>
        <v>0</v>
      </c>
      <c r="V14" s="79">
        <f>'Sectoral Plan 19'!$G18</f>
        <v>0</v>
      </c>
      <c r="W14" s="79">
        <f>'Sectoral Plan 20'!$G18</f>
        <v>0</v>
      </c>
      <c r="X14" s="79">
        <f>'Sectoral Plan 21'!$G18</f>
        <v>0</v>
      </c>
      <c r="Y14" s="79">
        <f>'Sectoral Plan 22'!$G18</f>
        <v>0</v>
      </c>
      <c r="Z14" s="79">
        <f>'Sectoral Plan 23'!$G18</f>
        <v>0</v>
      </c>
      <c r="AA14" s="79">
        <f>'Sectoral Plan 24'!$G18</f>
        <v>0</v>
      </c>
      <c r="AB14" s="79">
        <f>'Sectoral Plan 25'!$G18</f>
        <v>0</v>
      </c>
      <c r="AC14" s="79">
        <f>'Sectoral Plan 26'!$G18</f>
        <v>0</v>
      </c>
      <c r="AD14" s="79">
        <f>'Sectoral Plan 27'!$G18</f>
        <v>0</v>
      </c>
      <c r="AE14" s="79">
        <f>'Sectoral Plan 28'!$G18</f>
        <v>0</v>
      </c>
      <c r="AF14" s="79">
        <f>'Sectoral Plan 29'!$G18</f>
        <v>0</v>
      </c>
      <c r="AG14" s="80">
        <f>'Sectoral Plan 30'!$G18</f>
        <v>0</v>
      </c>
      <c r="AH14" s="89">
        <f t="shared" si="2"/>
        <v>0</v>
      </c>
      <c r="AI14" s="90">
        <f t="shared" si="3"/>
        <v>1</v>
      </c>
      <c r="AJ14" s="90">
        <f>IF($AK14=0,SUM($AH14:$AI14),'developer sheet'!$D$9)</f>
        <v>1</v>
      </c>
      <c r="AK14" s="90">
        <f>'Long Term Vision'!C18</f>
        <v>0</v>
      </c>
      <c r="AL14" s="90">
        <f t="shared" si="0"/>
        <v>1</v>
      </c>
      <c r="AM14" s="90">
        <f t="shared" si="1"/>
        <v>0</v>
      </c>
      <c r="AN14" s="88" t="str">
        <f>IF($AK14="NO",'developer sheet'!$D$9,IF(AND($AJ14&lt;&gt;'developer sheet'!$D$9,$AJ14&lt;&gt;0),IF($AH14&gt;0,"T",IF($AI14&gt;0,"P")),'developer sheet'!$D$10))</f>
        <v>P</v>
      </c>
      <c r="AO14" s="103"/>
    </row>
    <row r="15" spans="1:41" x14ac:dyDescent="0.25">
      <c r="A15" s="19">
        <v>3.4</v>
      </c>
      <c r="B15" s="78">
        <f>'Long Term Vision'!I19</f>
        <v>0</v>
      </c>
      <c r="C15" s="79">
        <f>'Mid-term Plan'!G19</f>
        <v>0</v>
      </c>
      <c r="D15" s="79">
        <f>'Sectoral Plan 1'!$G19</f>
        <v>0</v>
      </c>
      <c r="E15" s="79">
        <f>'Sectoral Plan 2'!$G19</f>
        <v>0</v>
      </c>
      <c r="F15" s="79">
        <f>'Sectoral Plan 3'!$G19</f>
        <v>0</v>
      </c>
      <c r="G15" s="79">
        <f>'Sectoral Plan 4'!$G19</f>
        <v>0</v>
      </c>
      <c r="H15" s="79" t="str">
        <f>'Sectoral Plan 5'!$G19</f>
        <v>T</v>
      </c>
      <c r="I15" s="79">
        <f>'Sectoral Plan 6'!$G19</f>
        <v>0</v>
      </c>
      <c r="J15" s="79" t="str">
        <f>'Sectoral Plan 7'!$G19</f>
        <v>T</v>
      </c>
      <c r="K15" s="79">
        <f>'Sectoral Plan 8'!$G19</f>
        <v>0</v>
      </c>
      <c r="L15" s="79">
        <f>'Sectoral Plan 9'!$G19</f>
        <v>0</v>
      </c>
      <c r="M15" s="79">
        <f>'Sectoral Plan 10'!$G19</f>
        <v>0</v>
      </c>
      <c r="N15" s="79">
        <f>'Sectoral Plan 11'!$G19</f>
        <v>0</v>
      </c>
      <c r="O15" s="79">
        <f>'Sectoral Plan 12'!$G19</f>
        <v>0</v>
      </c>
      <c r="P15" s="79">
        <f>'Sectoral Plan 13'!$G19</f>
        <v>0</v>
      </c>
      <c r="Q15" s="79">
        <f>'Sectoral Plan 14'!$G19</f>
        <v>0</v>
      </c>
      <c r="R15" s="79">
        <f>'Sectoral Plan 15'!$G19</f>
        <v>0</v>
      </c>
      <c r="S15" s="79">
        <f>'Sectoral Plan 16'!$G19</f>
        <v>0</v>
      </c>
      <c r="T15" s="79">
        <f>'Sectoral Plan 17'!$G19</f>
        <v>0</v>
      </c>
      <c r="U15" s="79">
        <f>'Sectoral Plan 18'!$G19</f>
        <v>0</v>
      </c>
      <c r="V15" s="79">
        <f>'Sectoral Plan 19'!$G19</f>
        <v>0</v>
      </c>
      <c r="W15" s="79">
        <f>'Sectoral Plan 20'!$G19</f>
        <v>0</v>
      </c>
      <c r="X15" s="79">
        <f>'Sectoral Plan 21'!$G19</f>
        <v>0</v>
      </c>
      <c r="Y15" s="79">
        <f>'Sectoral Plan 22'!$G19</f>
        <v>0</v>
      </c>
      <c r="Z15" s="79">
        <f>'Sectoral Plan 23'!$G19</f>
        <v>0</v>
      </c>
      <c r="AA15" s="79">
        <f>'Sectoral Plan 24'!$G19</f>
        <v>0</v>
      </c>
      <c r="AB15" s="79">
        <f>'Sectoral Plan 25'!$G19</f>
        <v>0</v>
      </c>
      <c r="AC15" s="79">
        <f>'Sectoral Plan 26'!$G19</f>
        <v>0</v>
      </c>
      <c r="AD15" s="79">
        <f>'Sectoral Plan 27'!$G19</f>
        <v>0</v>
      </c>
      <c r="AE15" s="79">
        <f>'Sectoral Plan 28'!$G19</f>
        <v>0</v>
      </c>
      <c r="AF15" s="79">
        <f>'Sectoral Plan 29'!$G19</f>
        <v>0</v>
      </c>
      <c r="AG15" s="80">
        <f>'Sectoral Plan 30'!$G19</f>
        <v>0</v>
      </c>
      <c r="AH15" s="89">
        <f t="shared" si="2"/>
        <v>2</v>
      </c>
      <c r="AI15" s="90">
        <f t="shared" si="3"/>
        <v>0</v>
      </c>
      <c r="AJ15" s="90">
        <f>IF($AK15=0,SUM($AH15:$AI15),'developer sheet'!$D$9)</f>
        <v>2</v>
      </c>
      <c r="AK15" s="90">
        <f>'Long Term Vision'!C19</f>
        <v>0</v>
      </c>
      <c r="AL15" s="90">
        <f t="shared" si="0"/>
        <v>1</v>
      </c>
      <c r="AM15" s="90">
        <f t="shared" si="1"/>
        <v>0</v>
      </c>
      <c r="AN15" s="88" t="str">
        <f>IF($AK15="NO",'developer sheet'!$D$9,IF(AND($AJ15&lt;&gt;'developer sheet'!$D$9,$AJ15&lt;&gt;0),IF($AH15&gt;0,"T",IF($AI15&gt;0,"P")),'developer sheet'!$D$10))</f>
        <v>T</v>
      </c>
      <c r="AO15" s="103"/>
    </row>
    <row r="16" spans="1:41" x14ac:dyDescent="0.25">
      <c r="A16" s="19">
        <v>3.5</v>
      </c>
      <c r="B16" s="78">
        <f>'Long Term Vision'!I20</f>
        <v>0</v>
      </c>
      <c r="C16" s="79">
        <f>'Mid-term Plan'!G20</f>
        <v>0</v>
      </c>
      <c r="D16" s="79">
        <f>'Sectoral Plan 1'!$G20</f>
        <v>0</v>
      </c>
      <c r="E16" s="79">
        <f>'Sectoral Plan 2'!$G20</f>
        <v>0</v>
      </c>
      <c r="F16" s="79">
        <f>'Sectoral Plan 3'!$G20</f>
        <v>0</v>
      </c>
      <c r="G16" s="79">
        <f>'Sectoral Plan 4'!$G20</f>
        <v>0</v>
      </c>
      <c r="H16" s="79" t="str">
        <f>'Sectoral Plan 5'!$G20</f>
        <v>T</v>
      </c>
      <c r="I16" s="79">
        <f>'Sectoral Plan 6'!$G20</f>
        <v>0</v>
      </c>
      <c r="J16" s="79">
        <f>'Sectoral Plan 7'!$G20</f>
        <v>0</v>
      </c>
      <c r="K16" s="79">
        <f>'Sectoral Plan 8'!$G20</f>
        <v>0</v>
      </c>
      <c r="L16" s="79">
        <f>'Sectoral Plan 9'!$G20</f>
        <v>0</v>
      </c>
      <c r="M16" s="79">
        <f>'Sectoral Plan 10'!$G20</f>
        <v>0</v>
      </c>
      <c r="N16" s="79">
        <f>'Sectoral Plan 11'!$G20</f>
        <v>0</v>
      </c>
      <c r="O16" s="79">
        <f>'Sectoral Plan 12'!$G20</f>
        <v>0</v>
      </c>
      <c r="P16" s="79">
        <f>'Sectoral Plan 13'!$G20</f>
        <v>0</v>
      </c>
      <c r="Q16" s="79">
        <f>'Sectoral Plan 14'!$G20</f>
        <v>0</v>
      </c>
      <c r="R16" s="79">
        <f>'Sectoral Plan 15'!$G20</f>
        <v>0</v>
      </c>
      <c r="S16" s="79">
        <f>'Sectoral Plan 16'!$G20</f>
        <v>0</v>
      </c>
      <c r="T16" s="79">
        <f>'Sectoral Plan 17'!$G20</f>
        <v>0</v>
      </c>
      <c r="U16" s="79">
        <f>'Sectoral Plan 18'!$G20</f>
        <v>0</v>
      </c>
      <c r="V16" s="79">
        <f>'Sectoral Plan 19'!$G20</f>
        <v>0</v>
      </c>
      <c r="W16" s="79">
        <f>'Sectoral Plan 20'!$G20</f>
        <v>0</v>
      </c>
      <c r="X16" s="79">
        <f>'Sectoral Plan 21'!$G20</f>
        <v>0</v>
      </c>
      <c r="Y16" s="79">
        <f>'Sectoral Plan 22'!$G20</f>
        <v>0</v>
      </c>
      <c r="Z16" s="79">
        <f>'Sectoral Plan 23'!$G20</f>
        <v>0</v>
      </c>
      <c r="AA16" s="79">
        <f>'Sectoral Plan 24'!$G20</f>
        <v>0</v>
      </c>
      <c r="AB16" s="79">
        <f>'Sectoral Plan 25'!$G20</f>
        <v>0</v>
      </c>
      <c r="AC16" s="79">
        <f>'Sectoral Plan 26'!$G20</f>
        <v>0</v>
      </c>
      <c r="AD16" s="79">
        <f>'Sectoral Plan 27'!$G20</f>
        <v>0</v>
      </c>
      <c r="AE16" s="79">
        <f>'Sectoral Plan 28'!$G20</f>
        <v>0</v>
      </c>
      <c r="AF16" s="79">
        <f>'Sectoral Plan 29'!$G20</f>
        <v>0</v>
      </c>
      <c r="AG16" s="80">
        <f>'Sectoral Plan 30'!$G20</f>
        <v>0</v>
      </c>
      <c r="AH16" s="89">
        <f t="shared" si="2"/>
        <v>1</v>
      </c>
      <c r="AI16" s="90">
        <f t="shared" si="3"/>
        <v>0</v>
      </c>
      <c r="AJ16" s="90">
        <f>IF($AK16=0,SUM($AH16:$AI16),'developer sheet'!$D$9)</f>
        <v>1</v>
      </c>
      <c r="AK16" s="90">
        <f>'Long Term Vision'!C20</f>
        <v>0</v>
      </c>
      <c r="AL16" s="90">
        <f t="shared" si="0"/>
        <v>1</v>
      </c>
      <c r="AM16" s="90">
        <f t="shared" si="1"/>
        <v>0</v>
      </c>
      <c r="AN16" s="88" t="str">
        <f>IF($AK16="NO",'developer sheet'!$D$9,IF(AND($AJ16&lt;&gt;'developer sheet'!$D$9,$AJ16&lt;&gt;0),IF($AH16&gt;0,"T",IF($AI16&gt;0,"P")),'developer sheet'!$D$10))</f>
        <v>T</v>
      </c>
      <c r="AO16" s="103"/>
    </row>
    <row r="17" spans="1:41" x14ac:dyDescent="0.25">
      <c r="A17" s="19">
        <v>3.6</v>
      </c>
      <c r="B17" s="78">
        <f>'Long Term Vision'!I21</f>
        <v>0</v>
      </c>
      <c r="C17" s="79">
        <f>'Mid-term Plan'!G21</f>
        <v>0</v>
      </c>
      <c r="D17" s="79">
        <f>'Sectoral Plan 1'!$G21</f>
        <v>0</v>
      </c>
      <c r="E17" s="79">
        <f>'Sectoral Plan 2'!$G21</f>
        <v>0</v>
      </c>
      <c r="F17" s="79">
        <f>'Sectoral Plan 3'!$G21</f>
        <v>0</v>
      </c>
      <c r="G17" s="79">
        <f>'Sectoral Plan 4'!$G21</f>
        <v>0</v>
      </c>
      <c r="H17" s="79" t="str">
        <f>'Sectoral Plan 5'!$G21</f>
        <v>P</v>
      </c>
      <c r="I17" s="79">
        <f>'Sectoral Plan 6'!$G21</f>
        <v>0</v>
      </c>
      <c r="J17" s="79">
        <f>'Sectoral Plan 7'!$G21</f>
        <v>0</v>
      </c>
      <c r="K17" s="79">
        <f>'Sectoral Plan 8'!$G21</f>
        <v>0</v>
      </c>
      <c r="L17" s="79">
        <f>'Sectoral Plan 9'!$G21</f>
        <v>0</v>
      </c>
      <c r="M17" s="79">
        <f>'Sectoral Plan 10'!$G21</f>
        <v>0</v>
      </c>
      <c r="N17" s="79">
        <f>'Sectoral Plan 11'!$G21</f>
        <v>0</v>
      </c>
      <c r="O17" s="79">
        <f>'Sectoral Plan 12'!$G21</f>
        <v>0</v>
      </c>
      <c r="P17" s="79">
        <f>'Sectoral Plan 13'!$G21</f>
        <v>0</v>
      </c>
      <c r="Q17" s="79">
        <f>'Sectoral Plan 14'!$G21</f>
        <v>0</v>
      </c>
      <c r="R17" s="79">
        <f>'Sectoral Plan 15'!$G21</f>
        <v>0</v>
      </c>
      <c r="S17" s="79">
        <f>'Sectoral Plan 16'!$G21</f>
        <v>0</v>
      </c>
      <c r="T17" s="79">
        <f>'Sectoral Plan 17'!$G21</f>
        <v>0</v>
      </c>
      <c r="U17" s="79">
        <f>'Sectoral Plan 18'!$G21</f>
        <v>0</v>
      </c>
      <c r="V17" s="79">
        <f>'Sectoral Plan 19'!$G21</f>
        <v>0</v>
      </c>
      <c r="W17" s="79">
        <f>'Sectoral Plan 20'!$G21</f>
        <v>0</v>
      </c>
      <c r="X17" s="79">
        <f>'Sectoral Plan 21'!$G21</f>
        <v>0</v>
      </c>
      <c r="Y17" s="79">
        <f>'Sectoral Plan 22'!$G21</f>
        <v>0</v>
      </c>
      <c r="Z17" s="79">
        <f>'Sectoral Plan 23'!$G21</f>
        <v>0</v>
      </c>
      <c r="AA17" s="79">
        <f>'Sectoral Plan 24'!$G21</f>
        <v>0</v>
      </c>
      <c r="AB17" s="79">
        <f>'Sectoral Plan 25'!$G21</f>
        <v>0</v>
      </c>
      <c r="AC17" s="79">
        <f>'Sectoral Plan 26'!$G21</f>
        <v>0</v>
      </c>
      <c r="AD17" s="79">
        <f>'Sectoral Plan 27'!$G21</f>
        <v>0</v>
      </c>
      <c r="AE17" s="79">
        <f>'Sectoral Plan 28'!$G21</f>
        <v>0</v>
      </c>
      <c r="AF17" s="79">
        <f>'Sectoral Plan 29'!$G21</f>
        <v>0</v>
      </c>
      <c r="AG17" s="80">
        <f>'Sectoral Plan 30'!$G21</f>
        <v>0</v>
      </c>
      <c r="AH17" s="89">
        <f t="shared" si="2"/>
        <v>0</v>
      </c>
      <c r="AI17" s="90">
        <f t="shared" si="3"/>
        <v>1</v>
      </c>
      <c r="AJ17" s="90">
        <f>IF($AK17=0,SUM($AH17:$AI17),'developer sheet'!$D$9)</f>
        <v>1</v>
      </c>
      <c r="AK17" s="90">
        <f>'Long Term Vision'!C21</f>
        <v>0</v>
      </c>
      <c r="AL17" s="90">
        <f t="shared" si="0"/>
        <v>1</v>
      </c>
      <c r="AM17" s="90">
        <f t="shared" si="1"/>
        <v>0</v>
      </c>
      <c r="AN17" s="88" t="str">
        <f>IF($AK17="NO",'developer sheet'!$D$9,IF(AND($AJ17&lt;&gt;'developer sheet'!$D$9,$AJ17&lt;&gt;0),IF($AH17&gt;0,"T",IF($AI17&gt;0,"P")),'developer sheet'!$D$10))</f>
        <v>P</v>
      </c>
      <c r="AO17" s="103"/>
    </row>
    <row r="18" spans="1:41" x14ac:dyDescent="0.25">
      <c r="A18" s="19">
        <v>3.7</v>
      </c>
      <c r="B18" s="78">
        <f>'Long Term Vision'!I22</f>
        <v>0</v>
      </c>
      <c r="C18" s="79">
        <f>'Mid-term Plan'!G22</f>
        <v>0</v>
      </c>
      <c r="D18" s="79">
        <f>'Sectoral Plan 1'!$G22</f>
        <v>0</v>
      </c>
      <c r="E18" s="79">
        <f>'Sectoral Plan 2'!$G22</f>
        <v>0</v>
      </c>
      <c r="F18" s="79">
        <f>'Sectoral Plan 3'!$G22</f>
        <v>0</v>
      </c>
      <c r="G18" s="79">
        <f>'Sectoral Plan 4'!$G22</f>
        <v>0</v>
      </c>
      <c r="H18" s="79" t="str">
        <f>'Sectoral Plan 5'!$G22</f>
        <v>P</v>
      </c>
      <c r="I18" s="79">
        <f>'Sectoral Plan 6'!$G22</f>
        <v>0</v>
      </c>
      <c r="J18" s="79">
        <f>'Sectoral Plan 7'!$G22</f>
        <v>0</v>
      </c>
      <c r="K18" s="79">
        <f>'Sectoral Plan 8'!$G22</f>
        <v>0</v>
      </c>
      <c r="L18" s="79">
        <f>'Sectoral Plan 9'!$G22</f>
        <v>0</v>
      </c>
      <c r="M18" s="79">
        <f>'Sectoral Plan 10'!$G22</f>
        <v>0</v>
      </c>
      <c r="N18" s="79">
        <f>'Sectoral Plan 11'!$G22</f>
        <v>0</v>
      </c>
      <c r="O18" s="79">
        <f>'Sectoral Plan 12'!$G22</f>
        <v>0</v>
      </c>
      <c r="P18" s="79">
        <f>'Sectoral Plan 13'!$G22</f>
        <v>0</v>
      </c>
      <c r="Q18" s="79">
        <f>'Sectoral Plan 14'!$G22</f>
        <v>0</v>
      </c>
      <c r="R18" s="79">
        <f>'Sectoral Plan 15'!$G22</f>
        <v>0</v>
      </c>
      <c r="S18" s="79">
        <f>'Sectoral Plan 16'!$G22</f>
        <v>0</v>
      </c>
      <c r="T18" s="79">
        <f>'Sectoral Plan 17'!$G22</f>
        <v>0</v>
      </c>
      <c r="U18" s="79">
        <f>'Sectoral Plan 18'!$G22</f>
        <v>0</v>
      </c>
      <c r="V18" s="79">
        <f>'Sectoral Plan 19'!$G22</f>
        <v>0</v>
      </c>
      <c r="W18" s="79">
        <f>'Sectoral Plan 20'!$G22</f>
        <v>0</v>
      </c>
      <c r="X18" s="79">
        <f>'Sectoral Plan 21'!$G22</f>
        <v>0</v>
      </c>
      <c r="Y18" s="79">
        <f>'Sectoral Plan 22'!$G22</f>
        <v>0</v>
      </c>
      <c r="Z18" s="79">
        <f>'Sectoral Plan 23'!$G22</f>
        <v>0</v>
      </c>
      <c r="AA18" s="79">
        <f>'Sectoral Plan 24'!$G22</f>
        <v>0</v>
      </c>
      <c r="AB18" s="79">
        <f>'Sectoral Plan 25'!$G22</f>
        <v>0</v>
      </c>
      <c r="AC18" s="79">
        <f>'Sectoral Plan 26'!$G22</f>
        <v>0</v>
      </c>
      <c r="AD18" s="79">
        <f>'Sectoral Plan 27'!$G22</f>
        <v>0</v>
      </c>
      <c r="AE18" s="79">
        <f>'Sectoral Plan 28'!$G22</f>
        <v>0</v>
      </c>
      <c r="AF18" s="79">
        <f>'Sectoral Plan 29'!$G22</f>
        <v>0</v>
      </c>
      <c r="AG18" s="80">
        <f>'Sectoral Plan 30'!$G22</f>
        <v>0</v>
      </c>
      <c r="AH18" s="89">
        <f t="shared" si="2"/>
        <v>0</v>
      </c>
      <c r="AI18" s="90">
        <f t="shared" si="3"/>
        <v>1</v>
      </c>
      <c r="AJ18" s="90">
        <f>IF($AK18=0,SUM($AH18:$AI18),'developer sheet'!$D$9)</f>
        <v>1</v>
      </c>
      <c r="AK18" s="90">
        <f>'Long Term Vision'!C22</f>
        <v>0</v>
      </c>
      <c r="AL18" s="90">
        <f t="shared" si="0"/>
        <v>1</v>
      </c>
      <c r="AM18" s="90">
        <f t="shared" si="1"/>
        <v>0</v>
      </c>
      <c r="AN18" s="88" t="str">
        <f>IF($AK18="NO",'developer sheet'!$D$9,IF(AND($AJ18&lt;&gt;'developer sheet'!$D$9,$AJ18&lt;&gt;0),IF($AH18&gt;0,"T",IF($AI18&gt;0,"P")),'developer sheet'!$D$10))</f>
        <v>P</v>
      </c>
      <c r="AO18" s="103"/>
    </row>
    <row r="19" spans="1:41" x14ac:dyDescent="0.25">
      <c r="A19" s="19">
        <v>3.8</v>
      </c>
      <c r="B19" s="78">
        <f>'Long Term Vision'!I23</f>
        <v>0</v>
      </c>
      <c r="C19" s="79">
        <f>'Mid-term Plan'!G23</f>
        <v>0</v>
      </c>
      <c r="D19" s="79">
        <f>'Sectoral Plan 1'!$G23</f>
        <v>0</v>
      </c>
      <c r="E19" s="79">
        <f>'Sectoral Plan 2'!$G23</f>
        <v>0</v>
      </c>
      <c r="F19" s="79">
        <f>'Sectoral Plan 3'!$G23</f>
        <v>0</v>
      </c>
      <c r="G19" s="79">
        <f>'Sectoral Plan 4'!$G23</f>
        <v>0</v>
      </c>
      <c r="H19" s="79" t="str">
        <f>'Sectoral Plan 5'!$G23</f>
        <v>T</v>
      </c>
      <c r="I19" s="79">
        <f>'Sectoral Plan 6'!$G23</f>
        <v>0</v>
      </c>
      <c r="J19" s="79">
        <f>'Sectoral Plan 7'!$G23</f>
        <v>0</v>
      </c>
      <c r="K19" s="79">
        <f>'Sectoral Plan 8'!$G23</f>
        <v>0</v>
      </c>
      <c r="L19" s="79">
        <f>'Sectoral Plan 9'!$G23</f>
        <v>0</v>
      </c>
      <c r="M19" s="79">
        <f>'Sectoral Plan 10'!$G23</f>
        <v>0</v>
      </c>
      <c r="N19" s="79">
        <f>'Sectoral Plan 11'!$G23</f>
        <v>0</v>
      </c>
      <c r="O19" s="79">
        <f>'Sectoral Plan 12'!$G23</f>
        <v>0</v>
      </c>
      <c r="P19" s="79">
        <f>'Sectoral Plan 13'!$G23</f>
        <v>0</v>
      </c>
      <c r="Q19" s="79">
        <f>'Sectoral Plan 14'!$G23</f>
        <v>0</v>
      </c>
      <c r="R19" s="79">
        <f>'Sectoral Plan 15'!$G23</f>
        <v>0</v>
      </c>
      <c r="S19" s="79">
        <f>'Sectoral Plan 16'!$G23</f>
        <v>0</v>
      </c>
      <c r="T19" s="79">
        <f>'Sectoral Plan 17'!$G23</f>
        <v>0</v>
      </c>
      <c r="U19" s="79">
        <f>'Sectoral Plan 18'!$G23</f>
        <v>0</v>
      </c>
      <c r="V19" s="79">
        <f>'Sectoral Plan 19'!$G23</f>
        <v>0</v>
      </c>
      <c r="W19" s="79">
        <f>'Sectoral Plan 20'!$G23</f>
        <v>0</v>
      </c>
      <c r="X19" s="79">
        <f>'Sectoral Plan 21'!$G23</f>
        <v>0</v>
      </c>
      <c r="Y19" s="79">
        <f>'Sectoral Plan 22'!$G23</f>
        <v>0</v>
      </c>
      <c r="Z19" s="79">
        <f>'Sectoral Plan 23'!$G23</f>
        <v>0</v>
      </c>
      <c r="AA19" s="79">
        <f>'Sectoral Plan 24'!$G23</f>
        <v>0</v>
      </c>
      <c r="AB19" s="79">
        <f>'Sectoral Plan 25'!$G23</f>
        <v>0</v>
      </c>
      <c r="AC19" s="79">
        <f>'Sectoral Plan 26'!$G23</f>
        <v>0</v>
      </c>
      <c r="AD19" s="79">
        <f>'Sectoral Plan 27'!$G23</f>
        <v>0</v>
      </c>
      <c r="AE19" s="79">
        <f>'Sectoral Plan 28'!$G23</f>
        <v>0</v>
      </c>
      <c r="AF19" s="79">
        <f>'Sectoral Plan 29'!$G23</f>
        <v>0</v>
      </c>
      <c r="AG19" s="80">
        <f>'Sectoral Plan 30'!$G23</f>
        <v>0</v>
      </c>
      <c r="AH19" s="89">
        <f t="shared" si="2"/>
        <v>1</v>
      </c>
      <c r="AI19" s="90">
        <f t="shared" si="3"/>
        <v>0</v>
      </c>
      <c r="AJ19" s="90">
        <f>IF($AK19=0,SUM($AH19:$AI19),'developer sheet'!$D$9)</f>
        <v>1</v>
      </c>
      <c r="AK19" s="90">
        <f>'Long Term Vision'!C23</f>
        <v>0</v>
      </c>
      <c r="AL19" s="90">
        <f t="shared" si="0"/>
        <v>1</v>
      </c>
      <c r="AM19" s="90">
        <f t="shared" si="1"/>
        <v>0</v>
      </c>
      <c r="AN19" s="88" t="str">
        <f>IF($AK19="NO",'developer sheet'!$D$9,IF(AND($AJ19&lt;&gt;'developer sheet'!$D$9,$AJ19&lt;&gt;0),IF($AH19&gt;0,"T",IF($AI19&gt;0,"P")),'developer sheet'!$D$10))</f>
        <v>T</v>
      </c>
      <c r="AO19" s="103"/>
    </row>
    <row r="20" spans="1:41" x14ac:dyDescent="0.25">
      <c r="A20" s="19">
        <v>3.9</v>
      </c>
      <c r="B20" s="78">
        <f>'Long Term Vision'!I24</f>
        <v>0</v>
      </c>
      <c r="C20" s="79">
        <f>'Mid-term Plan'!G24</f>
        <v>0</v>
      </c>
      <c r="D20" s="79">
        <f>'Sectoral Plan 1'!$G24</f>
        <v>0</v>
      </c>
      <c r="E20" s="79">
        <f>'Sectoral Plan 2'!$G24</f>
        <v>0</v>
      </c>
      <c r="F20" s="79">
        <f>'Sectoral Plan 3'!$G24</f>
        <v>0</v>
      </c>
      <c r="G20" s="79">
        <f>'Sectoral Plan 4'!$G24</f>
        <v>0</v>
      </c>
      <c r="H20" s="79" t="str">
        <f>'Sectoral Plan 5'!$G24</f>
        <v>P</v>
      </c>
      <c r="I20" s="79">
        <f>'Sectoral Plan 6'!$G24</f>
        <v>0</v>
      </c>
      <c r="J20" s="79">
        <f>'Sectoral Plan 7'!$G24</f>
        <v>0</v>
      </c>
      <c r="K20" s="79">
        <f>'Sectoral Plan 8'!$G24</f>
        <v>0</v>
      </c>
      <c r="L20" s="79">
        <f>'Sectoral Plan 9'!$G24</f>
        <v>0</v>
      </c>
      <c r="M20" s="79">
        <f>'Sectoral Plan 10'!$G24</f>
        <v>0</v>
      </c>
      <c r="N20" s="79">
        <f>'Sectoral Plan 11'!$G24</f>
        <v>0</v>
      </c>
      <c r="O20" s="79">
        <f>'Sectoral Plan 12'!$G24</f>
        <v>0</v>
      </c>
      <c r="P20" s="79">
        <f>'Sectoral Plan 13'!$G24</f>
        <v>0</v>
      </c>
      <c r="Q20" s="79">
        <f>'Sectoral Plan 14'!$G24</f>
        <v>0</v>
      </c>
      <c r="R20" s="79">
        <f>'Sectoral Plan 15'!$G24</f>
        <v>0</v>
      </c>
      <c r="S20" s="79">
        <f>'Sectoral Plan 16'!$G24</f>
        <v>0</v>
      </c>
      <c r="T20" s="79">
        <f>'Sectoral Plan 17'!$G24</f>
        <v>0</v>
      </c>
      <c r="U20" s="79">
        <f>'Sectoral Plan 18'!$G24</f>
        <v>0</v>
      </c>
      <c r="V20" s="79">
        <f>'Sectoral Plan 19'!$G24</f>
        <v>0</v>
      </c>
      <c r="W20" s="79">
        <f>'Sectoral Plan 20'!$G24</f>
        <v>0</v>
      </c>
      <c r="X20" s="79">
        <f>'Sectoral Plan 21'!$G24</f>
        <v>0</v>
      </c>
      <c r="Y20" s="79">
        <f>'Sectoral Plan 22'!$G24</f>
        <v>0</v>
      </c>
      <c r="Z20" s="79">
        <f>'Sectoral Plan 23'!$G24</f>
        <v>0</v>
      </c>
      <c r="AA20" s="79">
        <f>'Sectoral Plan 24'!$G24</f>
        <v>0</v>
      </c>
      <c r="AB20" s="79">
        <f>'Sectoral Plan 25'!$G24</f>
        <v>0</v>
      </c>
      <c r="AC20" s="79">
        <f>'Sectoral Plan 26'!$G24</f>
        <v>0</v>
      </c>
      <c r="AD20" s="79">
        <f>'Sectoral Plan 27'!$G24</f>
        <v>0</v>
      </c>
      <c r="AE20" s="79">
        <f>'Sectoral Plan 28'!$G24</f>
        <v>0</v>
      </c>
      <c r="AF20" s="79">
        <f>'Sectoral Plan 29'!$G24</f>
        <v>0</v>
      </c>
      <c r="AG20" s="80">
        <f>'Sectoral Plan 30'!$G24</f>
        <v>0</v>
      </c>
      <c r="AH20" s="89">
        <f t="shared" si="2"/>
        <v>0</v>
      </c>
      <c r="AI20" s="90">
        <f t="shared" si="3"/>
        <v>1</v>
      </c>
      <c r="AJ20" s="90">
        <f>IF($AK20=0,SUM($AH20:$AI20),'developer sheet'!$D$9)</f>
        <v>1</v>
      </c>
      <c r="AK20" s="90">
        <f>'Long Term Vision'!C24</f>
        <v>0</v>
      </c>
      <c r="AL20" s="90">
        <f t="shared" si="0"/>
        <v>1</v>
      </c>
      <c r="AM20" s="90">
        <f t="shared" si="1"/>
        <v>0</v>
      </c>
      <c r="AN20" s="88" t="str">
        <f>IF($AK20="NO",'developer sheet'!$D$9,IF(AND($AJ20&lt;&gt;'developer sheet'!$D$9,$AJ20&lt;&gt;0),IF($AH20&gt;0,"T",IF($AI20&gt;0,"P")),'developer sheet'!$D$10))</f>
        <v>P</v>
      </c>
      <c r="AO20" s="103"/>
    </row>
    <row r="21" spans="1:41" x14ac:dyDescent="0.25">
      <c r="A21" s="19">
        <v>4.0999999999999996</v>
      </c>
      <c r="B21" s="78">
        <f>'Long Term Vision'!I26</f>
        <v>0</v>
      </c>
      <c r="C21" s="79">
        <f>'Mid-term Plan'!G26</f>
        <v>0</v>
      </c>
      <c r="D21" s="79">
        <f>'Sectoral Plan 1'!$G26</f>
        <v>0</v>
      </c>
      <c r="E21" s="79" t="str">
        <f>'Sectoral Plan 2'!$G26</f>
        <v>P</v>
      </c>
      <c r="F21" s="79">
        <f>'Sectoral Plan 3'!$G26</f>
        <v>0</v>
      </c>
      <c r="G21" s="79">
        <f>'Sectoral Plan 4'!$G26</f>
        <v>0</v>
      </c>
      <c r="H21" s="79">
        <f>'Sectoral Plan 5'!$G26</f>
        <v>0</v>
      </c>
      <c r="I21" s="79" t="str">
        <f>'Sectoral Plan 6'!$G26</f>
        <v>P</v>
      </c>
      <c r="J21" s="79">
        <f>'Sectoral Plan 7'!$G26</f>
        <v>0</v>
      </c>
      <c r="K21" s="79">
        <f>'Sectoral Plan 8'!$G26</f>
        <v>0</v>
      </c>
      <c r="L21" s="79">
        <f>'Sectoral Plan 9'!$G26</f>
        <v>0</v>
      </c>
      <c r="M21" s="79">
        <f>'Sectoral Plan 10'!$G26</f>
        <v>0</v>
      </c>
      <c r="N21" s="79">
        <f>'Sectoral Plan 11'!$G26</f>
        <v>0</v>
      </c>
      <c r="O21" s="79">
        <f>'Sectoral Plan 12'!$G26</f>
        <v>0</v>
      </c>
      <c r="P21" s="79">
        <f>'Sectoral Plan 13'!$G26</f>
        <v>0</v>
      </c>
      <c r="Q21" s="79">
        <f>'Sectoral Plan 14'!$G26</f>
        <v>0</v>
      </c>
      <c r="R21" s="79">
        <f>'Sectoral Plan 15'!$G26</f>
        <v>0</v>
      </c>
      <c r="S21" s="79">
        <f>'Sectoral Plan 16'!$G26</f>
        <v>0</v>
      </c>
      <c r="T21" s="79">
        <f>'Sectoral Plan 17'!$G26</f>
        <v>0</v>
      </c>
      <c r="U21" s="79">
        <f>'Sectoral Plan 18'!$G26</f>
        <v>0</v>
      </c>
      <c r="V21" s="79">
        <f>'Sectoral Plan 19'!$G26</f>
        <v>0</v>
      </c>
      <c r="W21" s="79">
        <f>'Sectoral Plan 20'!$G26</f>
        <v>0</v>
      </c>
      <c r="X21" s="79">
        <f>'Sectoral Plan 21'!$G26</f>
        <v>0</v>
      </c>
      <c r="Y21" s="79">
        <f>'Sectoral Plan 22'!$G26</f>
        <v>0</v>
      </c>
      <c r="Z21" s="79">
        <f>'Sectoral Plan 23'!$G26</f>
        <v>0</v>
      </c>
      <c r="AA21" s="79">
        <f>'Sectoral Plan 24'!$G26</f>
        <v>0</v>
      </c>
      <c r="AB21" s="79">
        <f>'Sectoral Plan 25'!$G26</f>
        <v>0</v>
      </c>
      <c r="AC21" s="79">
        <f>'Sectoral Plan 26'!$G26</f>
        <v>0</v>
      </c>
      <c r="AD21" s="79">
        <f>'Sectoral Plan 27'!$G26</f>
        <v>0</v>
      </c>
      <c r="AE21" s="79">
        <f>'Sectoral Plan 28'!$G26</f>
        <v>0</v>
      </c>
      <c r="AF21" s="79">
        <f>'Sectoral Plan 29'!$G26</f>
        <v>0</v>
      </c>
      <c r="AG21" s="80">
        <f>'Sectoral Plan 30'!$G26</f>
        <v>0</v>
      </c>
      <c r="AH21" s="89">
        <f t="shared" si="2"/>
        <v>0</v>
      </c>
      <c r="AI21" s="90">
        <f t="shared" si="3"/>
        <v>2</v>
      </c>
      <c r="AJ21" s="90">
        <f>IF($AK21=0,SUM($AH21:$AI21),'developer sheet'!$D$9)</f>
        <v>2</v>
      </c>
      <c r="AK21" s="90">
        <f>'Long Term Vision'!C26</f>
        <v>0</v>
      </c>
      <c r="AL21" s="90">
        <f t="shared" si="0"/>
        <v>1</v>
      </c>
      <c r="AM21" s="90">
        <f t="shared" si="1"/>
        <v>0</v>
      </c>
      <c r="AN21" s="88" t="str">
        <f>IF($AK21="NO",'developer sheet'!$D$9,IF(AND($AJ21&lt;&gt;'developer sheet'!$D$9,$AJ21&lt;&gt;0),IF($AH21&gt;0,"T",IF($AI21&gt;0,"P")),'developer sheet'!$D$10))</f>
        <v>P</v>
      </c>
      <c r="AO21" s="103"/>
    </row>
    <row r="22" spans="1:41" x14ac:dyDescent="0.25">
      <c r="A22" s="19">
        <v>4.2</v>
      </c>
      <c r="B22" s="78">
        <f>'Long Term Vision'!I27</f>
        <v>0</v>
      </c>
      <c r="C22" s="79">
        <f>'Mid-term Plan'!G27</f>
        <v>0</v>
      </c>
      <c r="D22" s="79">
        <f>'Sectoral Plan 1'!$G27</f>
        <v>0</v>
      </c>
      <c r="E22" s="79">
        <f>'Sectoral Plan 2'!$G27</f>
        <v>0</v>
      </c>
      <c r="F22" s="79">
        <f>'Sectoral Plan 3'!$G27</f>
        <v>0</v>
      </c>
      <c r="G22" s="79">
        <f>'Sectoral Plan 4'!$G27</f>
        <v>0</v>
      </c>
      <c r="H22" s="79">
        <f>'Sectoral Plan 5'!$G27</f>
        <v>0</v>
      </c>
      <c r="I22" s="79" t="str">
        <f>'Sectoral Plan 6'!$G27</f>
        <v>T</v>
      </c>
      <c r="J22" s="79">
        <f>'Sectoral Plan 7'!$G27</f>
        <v>0</v>
      </c>
      <c r="K22" s="79">
        <f>'Sectoral Plan 8'!$G27</f>
        <v>0</v>
      </c>
      <c r="L22" s="79">
        <f>'Sectoral Plan 9'!$G27</f>
        <v>0</v>
      </c>
      <c r="M22" s="79">
        <f>'Sectoral Plan 10'!$G27</f>
        <v>0</v>
      </c>
      <c r="N22" s="79">
        <f>'Sectoral Plan 11'!$G27</f>
        <v>0</v>
      </c>
      <c r="O22" s="79">
        <f>'Sectoral Plan 12'!$G27</f>
        <v>0</v>
      </c>
      <c r="P22" s="79">
        <f>'Sectoral Plan 13'!$G27</f>
        <v>0</v>
      </c>
      <c r="Q22" s="79">
        <f>'Sectoral Plan 14'!$G27</f>
        <v>0</v>
      </c>
      <c r="R22" s="79">
        <f>'Sectoral Plan 15'!$G27</f>
        <v>0</v>
      </c>
      <c r="S22" s="79">
        <f>'Sectoral Plan 16'!$G27</f>
        <v>0</v>
      </c>
      <c r="T22" s="79">
        <f>'Sectoral Plan 17'!$G27</f>
        <v>0</v>
      </c>
      <c r="U22" s="79">
        <f>'Sectoral Plan 18'!$G27</f>
        <v>0</v>
      </c>
      <c r="V22" s="79">
        <f>'Sectoral Plan 19'!$G27</f>
        <v>0</v>
      </c>
      <c r="W22" s="79">
        <f>'Sectoral Plan 20'!$G27</f>
        <v>0</v>
      </c>
      <c r="X22" s="79">
        <f>'Sectoral Plan 21'!$G27</f>
        <v>0</v>
      </c>
      <c r="Y22" s="79">
        <f>'Sectoral Plan 22'!$G27</f>
        <v>0</v>
      </c>
      <c r="Z22" s="79">
        <f>'Sectoral Plan 23'!$G27</f>
        <v>0</v>
      </c>
      <c r="AA22" s="79">
        <f>'Sectoral Plan 24'!$G27</f>
        <v>0</v>
      </c>
      <c r="AB22" s="79">
        <f>'Sectoral Plan 25'!$G27</f>
        <v>0</v>
      </c>
      <c r="AC22" s="79">
        <f>'Sectoral Plan 26'!$G27</f>
        <v>0</v>
      </c>
      <c r="AD22" s="79">
        <f>'Sectoral Plan 27'!$G27</f>
        <v>0</v>
      </c>
      <c r="AE22" s="79">
        <f>'Sectoral Plan 28'!$G27</f>
        <v>0</v>
      </c>
      <c r="AF22" s="79">
        <f>'Sectoral Plan 29'!$G27</f>
        <v>0</v>
      </c>
      <c r="AG22" s="80">
        <f>'Sectoral Plan 30'!$G27</f>
        <v>0</v>
      </c>
      <c r="AH22" s="89">
        <f t="shared" si="2"/>
        <v>1</v>
      </c>
      <c r="AI22" s="90">
        <f t="shared" si="3"/>
        <v>0</v>
      </c>
      <c r="AJ22" s="90">
        <f>IF($AK22=0,SUM($AH22:$AI22),'developer sheet'!$D$9)</f>
        <v>1</v>
      </c>
      <c r="AK22" s="90">
        <f>'Long Term Vision'!C27</f>
        <v>0</v>
      </c>
      <c r="AL22" s="90">
        <f t="shared" si="0"/>
        <v>1</v>
      </c>
      <c r="AM22" s="90">
        <f t="shared" si="1"/>
        <v>0</v>
      </c>
      <c r="AN22" s="88" t="str">
        <f>IF($AK22="NO",'developer sheet'!$D$9,IF(AND($AJ22&lt;&gt;'developer sheet'!$D$9,$AJ22&lt;&gt;0),IF($AH22&gt;0,"T",IF($AI22&gt;0,"P")),'developer sheet'!$D$10))</f>
        <v>T</v>
      </c>
      <c r="AO22" s="103"/>
    </row>
    <row r="23" spans="1:41" x14ac:dyDescent="0.25">
      <c r="A23" s="19">
        <v>4.3</v>
      </c>
      <c r="B23" s="78">
        <f>'Long Term Vision'!I28</f>
        <v>0</v>
      </c>
      <c r="C23" s="79">
        <f>'Mid-term Plan'!G28</f>
        <v>0</v>
      </c>
      <c r="D23" s="79">
        <f>'Sectoral Plan 1'!$G28</f>
        <v>0</v>
      </c>
      <c r="E23" s="79">
        <f>'Sectoral Plan 2'!$G28</f>
        <v>0</v>
      </c>
      <c r="F23" s="79">
        <f>'Sectoral Plan 3'!$G28</f>
        <v>0</v>
      </c>
      <c r="G23" s="79">
        <f>'Sectoral Plan 4'!$G28</f>
        <v>0</v>
      </c>
      <c r="H23" s="79">
        <f>'Sectoral Plan 5'!$G28</f>
        <v>0</v>
      </c>
      <c r="I23" s="79" t="str">
        <f>'Sectoral Plan 6'!$G28</f>
        <v>P</v>
      </c>
      <c r="J23" s="79">
        <f>'Sectoral Plan 7'!$G28</f>
        <v>0</v>
      </c>
      <c r="K23" s="79">
        <f>'Sectoral Plan 8'!$G28</f>
        <v>0</v>
      </c>
      <c r="L23" s="79">
        <f>'Sectoral Plan 9'!$G28</f>
        <v>0</v>
      </c>
      <c r="M23" s="79">
        <f>'Sectoral Plan 10'!$G28</f>
        <v>0</v>
      </c>
      <c r="N23" s="79">
        <f>'Sectoral Plan 11'!$G28</f>
        <v>0</v>
      </c>
      <c r="O23" s="79">
        <f>'Sectoral Plan 12'!$G28</f>
        <v>0</v>
      </c>
      <c r="P23" s="79" t="str">
        <f>'Sectoral Plan 13'!$G28</f>
        <v>P</v>
      </c>
      <c r="Q23" s="79">
        <f>'Sectoral Plan 14'!$G87</f>
        <v>0</v>
      </c>
      <c r="R23" s="79">
        <f>'Sectoral Plan 15'!$G28</f>
        <v>0</v>
      </c>
      <c r="S23" s="79">
        <f>'Sectoral Plan 16'!$G28</f>
        <v>0</v>
      </c>
      <c r="T23" s="79">
        <f>'Sectoral Plan 17'!$G28</f>
        <v>0</v>
      </c>
      <c r="U23" s="79">
        <f>'Sectoral Plan 18'!$G28</f>
        <v>0</v>
      </c>
      <c r="V23" s="79">
        <f>'Sectoral Plan 19'!$G28</f>
        <v>0</v>
      </c>
      <c r="W23" s="79">
        <f>'Sectoral Plan 20'!$G28</f>
        <v>0</v>
      </c>
      <c r="X23" s="79">
        <f>'Sectoral Plan 21'!$G28</f>
        <v>0</v>
      </c>
      <c r="Y23" s="79">
        <f>'Sectoral Plan 22'!$G28</f>
        <v>0</v>
      </c>
      <c r="Z23" s="79">
        <f>'Sectoral Plan 23'!$G28</f>
        <v>0</v>
      </c>
      <c r="AA23" s="79">
        <f>'Sectoral Plan 24'!$G28</f>
        <v>0</v>
      </c>
      <c r="AB23" s="79">
        <f>'Sectoral Plan 25'!$G28</f>
        <v>0</v>
      </c>
      <c r="AC23" s="79">
        <f>'Sectoral Plan 26'!$G28</f>
        <v>0</v>
      </c>
      <c r="AD23" s="79">
        <f>'Sectoral Plan 27'!$G28</f>
        <v>0</v>
      </c>
      <c r="AE23" s="79">
        <f>'Sectoral Plan 28'!$G28</f>
        <v>0</v>
      </c>
      <c r="AF23" s="79">
        <f>'Sectoral Plan 29'!$G28</f>
        <v>0</v>
      </c>
      <c r="AG23" s="80">
        <f>'Sectoral Plan 30'!$G28</f>
        <v>0</v>
      </c>
      <c r="AH23" s="89">
        <f t="shared" si="2"/>
        <v>0</v>
      </c>
      <c r="AI23" s="90">
        <f t="shared" si="3"/>
        <v>2</v>
      </c>
      <c r="AJ23" s="90">
        <f>IF($AK23=0,SUM($AH23:$AI23),'developer sheet'!$D$9)</f>
        <v>2</v>
      </c>
      <c r="AK23" s="90">
        <f>'Long Term Vision'!C28</f>
        <v>0</v>
      </c>
      <c r="AL23" s="90">
        <f t="shared" si="0"/>
        <v>1</v>
      </c>
      <c r="AM23" s="90">
        <f t="shared" si="1"/>
        <v>0</v>
      </c>
      <c r="AN23" s="88" t="str">
        <f>IF($AK23="NO",'developer sheet'!$D$9,IF(AND($AJ23&lt;&gt;'developer sheet'!$D$9,$AJ23&lt;&gt;0),IF($AH23&gt;0,"T",IF($AI23&gt;0,"P")),'developer sheet'!$D$10))</f>
        <v>P</v>
      </c>
      <c r="AO23" s="103"/>
    </row>
    <row r="24" spans="1:41" x14ac:dyDescent="0.25">
      <c r="A24" s="19">
        <v>4.4000000000000004</v>
      </c>
      <c r="B24" s="78">
        <f>'Long Term Vision'!I29</f>
        <v>0</v>
      </c>
      <c r="C24" s="79">
        <f>'Mid-term Plan'!G29</f>
        <v>0</v>
      </c>
      <c r="D24" s="79">
        <f>'Sectoral Plan 1'!$G29</f>
        <v>0</v>
      </c>
      <c r="E24" s="79">
        <f>'Sectoral Plan 2'!$G29</f>
        <v>0</v>
      </c>
      <c r="F24" s="79" t="str">
        <f>'Sectoral Plan 3'!$G29</f>
        <v>P</v>
      </c>
      <c r="G24" s="79" t="str">
        <f>'Sectoral Plan 4'!$G29</f>
        <v>P</v>
      </c>
      <c r="H24" s="79">
        <f>'Sectoral Plan 5'!$G29</f>
        <v>0</v>
      </c>
      <c r="I24" s="79" t="str">
        <f>'Sectoral Plan 6'!$G29</f>
        <v>P</v>
      </c>
      <c r="J24" s="79">
        <f>'Sectoral Plan 7'!$G29</f>
        <v>0</v>
      </c>
      <c r="K24" s="79">
        <f>'Sectoral Plan 8'!$G29</f>
        <v>0</v>
      </c>
      <c r="L24" s="79">
        <f>'Sectoral Plan 9'!$G29</f>
        <v>0</v>
      </c>
      <c r="M24" s="79">
        <f>'Sectoral Plan 10'!$G29</f>
        <v>0</v>
      </c>
      <c r="N24" s="79">
        <f>'Sectoral Plan 11'!$G29</f>
        <v>0</v>
      </c>
      <c r="O24" s="79">
        <f>'Sectoral Plan 12'!$G29</f>
        <v>0</v>
      </c>
      <c r="P24" s="79" t="str">
        <f>'Sectoral Plan 13'!$G29</f>
        <v>P</v>
      </c>
      <c r="Q24" s="79" t="str">
        <f>'Sectoral Plan 14'!$G29</f>
        <v>P</v>
      </c>
      <c r="R24" s="79" t="str">
        <f>'Sectoral Plan 15'!$G29</f>
        <v>P</v>
      </c>
      <c r="S24" s="79" t="str">
        <f>'Sectoral Plan 16'!$G29</f>
        <v>P</v>
      </c>
      <c r="T24" s="79">
        <f>'Sectoral Plan 17'!$G29</f>
        <v>0</v>
      </c>
      <c r="U24" s="79">
        <f>'Sectoral Plan 18'!$G29</f>
        <v>0</v>
      </c>
      <c r="V24" s="79">
        <f>'Sectoral Plan 19'!$G29</f>
        <v>0</v>
      </c>
      <c r="W24" s="79">
        <f>'Sectoral Plan 20'!$G29</f>
        <v>0</v>
      </c>
      <c r="X24" s="79">
        <f>'Sectoral Plan 21'!$G29</f>
        <v>0</v>
      </c>
      <c r="Y24" s="79">
        <f>'Sectoral Plan 22'!$G29</f>
        <v>0</v>
      </c>
      <c r="Z24" s="79">
        <f>'Sectoral Plan 23'!$G29</f>
        <v>0</v>
      </c>
      <c r="AA24" s="79">
        <f>'Sectoral Plan 24'!$G29</f>
        <v>0</v>
      </c>
      <c r="AB24" s="79">
        <f>'Sectoral Plan 25'!$G29</f>
        <v>0</v>
      </c>
      <c r="AC24" s="79">
        <f>'Sectoral Plan 26'!$G29</f>
        <v>0</v>
      </c>
      <c r="AD24" s="79">
        <f>'Sectoral Plan 27'!$G29</f>
        <v>0</v>
      </c>
      <c r="AE24" s="79">
        <f>'Sectoral Plan 28'!$G29</f>
        <v>0</v>
      </c>
      <c r="AF24" s="79">
        <f>'Sectoral Plan 29'!$G29</f>
        <v>0</v>
      </c>
      <c r="AG24" s="80">
        <f>'Sectoral Plan 30'!$G29</f>
        <v>0</v>
      </c>
      <c r="AH24" s="89">
        <f t="shared" si="2"/>
        <v>0</v>
      </c>
      <c r="AI24" s="90">
        <f t="shared" si="3"/>
        <v>7</v>
      </c>
      <c r="AJ24" s="90">
        <f>IF($AK24=0,SUM($AH24:$AI24),'developer sheet'!$D$9)</f>
        <v>7</v>
      </c>
      <c r="AK24" s="90">
        <f>'Long Term Vision'!C29</f>
        <v>0</v>
      </c>
      <c r="AL24" s="90">
        <f t="shared" si="0"/>
        <v>1</v>
      </c>
      <c r="AM24" s="90">
        <f t="shared" si="1"/>
        <v>0</v>
      </c>
      <c r="AN24" s="88" t="str">
        <f>IF($AK24="NO",'developer sheet'!$D$9,IF(AND($AJ24&lt;&gt;'developer sheet'!$D$9,$AJ24&lt;&gt;0),IF($AH24&gt;0,"T",IF($AI24&gt;0,"P")),'developer sheet'!$D$10))</f>
        <v>P</v>
      </c>
      <c r="AO24" s="103"/>
    </row>
    <row r="25" spans="1:41" x14ac:dyDescent="0.25">
      <c r="A25" s="19">
        <v>4.5</v>
      </c>
      <c r="B25" s="78">
        <f>'Long Term Vision'!I30</f>
        <v>0</v>
      </c>
      <c r="C25" s="79">
        <f>'Mid-term Plan'!G30</f>
        <v>0</v>
      </c>
      <c r="D25" s="79">
        <f>'Sectoral Plan 1'!$G30</f>
        <v>0</v>
      </c>
      <c r="E25" s="79">
        <f>'Sectoral Plan 2'!$G30</f>
        <v>0</v>
      </c>
      <c r="F25" s="79">
        <f>'Sectoral Plan 3'!$G30</f>
        <v>0</v>
      </c>
      <c r="G25" s="79">
        <f>'Sectoral Plan 4'!$G30</f>
        <v>0</v>
      </c>
      <c r="H25" s="79">
        <f>'Sectoral Plan 5'!$G30</f>
        <v>0</v>
      </c>
      <c r="I25" s="79" t="str">
        <f>'Sectoral Plan 6'!$G30</f>
        <v>P</v>
      </c>
      <c r="J25" s="79">
        <f>'Sectoral Plan 7'!$G30</f>
        <v>0</v>
      </c>
      <c r="K25" s="79">
        <f>'Sectoral Plan 8'!$G30</f>
        <v>0</v>
      </c>
      <c r="L25" s="79">
        <f>'Sectoral Plan 9'!$G30</f>
        <v>0</v>
      </c>
      <c r="M25" s="79">
        <f>'Sectoral Plan 10'!$G30</f>
        <v>0</v>
      </c>
      <c r="N25" s="79">
        <f>'Sectoral Plan 11'!$G30</f>
        <v>0</v>
      </c>
      <c r="O25" s="79">
        <f>'Sectoral Plan 12'!$G30</f>
        <v>0</v>
      </c>
      <c r="P25" s="79">
        <f>'Sectoral Plan 13'!$G30</f>
        <v>0</v>
      </c>
      <c r="Q25" s="79">
        <f>'Sectoral Plan 14'!$G30</f>
        <v>0</v>
      </c>
      <c r="R25" s="79">
        <f>'Sectoral Plan 15'!$G30</f>
        <v>0</v>
      </c>
      <c r="S25" s="79">
        <f>'Sectoral Plan 16'!$G30</f>
        <v>0</v>
      </c>
      <c r="T25" s="79">
        <f>'Sectoral Plan 17'!$G30</f>
        <v>0</v>
      </c>
      <c r="U25" s="79">
        <f>'Sectoral Plan 18'!$G30</f>
        <v>0</v>
      </c>
      <c r="V25" s="79">
        <f>'Sectoral Plan 19'!$G30</f>
        <v>0</v>
      </c>
      <c r="W25" s="79">
        <f>'Sectoral Plan 20'!$G30</f>
        <v>0</v>
      </c>
      <c r="X25" s="79">
        <f>'Sectoral Plan 21'!$G30</f>
        <v>0</v>
      </c>
      <c r="Y25" s="79">
        <f>'Sectoral Plan 22'!$G30</f>
        <v>0</v>
      </c>
      <c r="Z25" s="79">
        <f>'Sectoral Plan 23'!$G30</f>
        <v>0</v>
      </c>
      <c r="AA25" s="79">
        <f>'Sectoral Plan 24'!$G30</f>
        <v>0</v>
      </c>
      <c r="AB25" s="79">
        <f>'Sectoral Plan 25'!$G30</f>
        <v>0</v>
      </c>
      <c r="AC25" s="79">
        <f>'Sectoral Plan 26'!$G30</f>
        <v>0</v>
      </c>
      <c r="AD25" s="79">
        <f>'Sectoral Plan 27'!$G30</f>
        <v>0</v>
      </c>
      <c r="AE25" s="79">
        <f>'Sectoral Plan 28'!$G30</f>
        <v>0</v>
      </c>
      <c r="AF25" s="79">
        <f>'Sectoral Plan 29'!$G30</f>
        <v>0</v>
      </c>
      <c r="AG25" s="80">
        <f>'Sectoral Plan 30'!$G30</f>
        <v>0</v>
      </c>
      <c r="AH25" s="89">
        <f t="shared" si="2"/>
        <v>0</v>
      </c>
      <c r="AI25" s="90">
        <f t="shared" si="3"/>
        <v>1</v>
      </c>
      <c r="AJ25" s="90">
        <f>IF($AK25=0,SUM($AH25:$AI25),'developer sheet'!$D$9)</f>
        <v>1</v>
      </c>
      <c r="AK25" s="90">
        <f>'Long Term Vision'!C30</f>
        <v>0</v>
      </c>
      <c r="AL25" s="90">
        <f t="shared" si="0"/>
        <v>1</v>
      </c>
      <c r="AM25" s="90">
        <f t="shared" si="1"/>
        <v>0</v>
      </c>
      <c r="AN25" s="88" t="str">
        <f>IF($AK25="NO",'developer sheet'!$D$9,IF(AND($AJ25&lt;&gt;'developer sheet'!$D$9,$AJ25&lt;&gt;0),IF($AH25&gt;0,"T",IF($AI25&gt;0,"P")),'developer sheet'!$D$10))</f>
        <v>P</v>
      </c>
      <c r="AO25" s="103"/>
    </row>
    <row r="26" spans="1:41" x14ac:dyDescent="0.25">
      <c r="A26" s="19">
        <v>4.5999999999999996</v>
      </c>
      <c r="B26" s="78">
        <f>'Long Term Vision'!I31</f>
        <v>0</v>
      </c>
      <c r="C26" s="79">
        <f>'Mid-term Plan'!G31</f>
        <v>0</v>
      </c>
      <c r="D26" s="79">
        <f>'Sectoral Plan 1'!$G31</f>
        <v>0</v>
      </c>
      <c r="E26" s="79">
        <f>'Sectoral Plan 2'!$G31</f>
        <v>0</v>
      </c>
      <c r="F26" s="79">
        <f>'Sectoral Plan 3'!$G31</f>
        <v>0</v>
      </c>
      <c r="G26" s="79">
        <f>'Sectoral Plan 4'!$G31</f>
        <v>0</v>
      </c>
      <c r="H26" s="79">
        <f>'Sectoral Plan 5'!$G31</f>
        <v>0</v>
      </c>
      <c r="I26" s="79" t="str">
        <f>'Sectoral Plan 6'!$G31</f>
        <v>P</v>
      </c>
      <c r="J26" s="79">
        <f>'Sectoral Plan 7'!$G31</f>
        <v>0</v>
      </c>
      <c r="K26" s="79">
        <f>'Sectoral Plan 8'!$G31</f>
        <v>0</v>
      </c>
      <c r="L26" s="79">
        <f>'Sectoral Plan 9'!$G31</f>
        <v>0</v>
      </c>
      <c r="M26" s="79">
        <f>'Sectoral Plan 10'!$G31</f>
        <v>0</v>
      </c>
      <c r="N26" s="79">
        <f>'Sectoral Plan 11'!$G31</f>
        <v>0</v>
      </c>
      <c r="O26" s="79" t="str">
        <f>'Sectoral Plan 12'!$G31</f>
        <v>P</v>
      </c>
      <c r="P26" s="79" t="str">
        <f>'Sectoral Plan 13'!$G31</f>
        <v>P</v>
      </c>
      <c r="Q26" s="79">
        <f>'Sectoral Plan 14'!$G31</f>
        <v>0</v>
      </c>
      <c r="R26" s="79">
        <f>'Sectoral Plan 15'!$G31</f>
        <v>0</v>
      </c>
      <c r="S26" s="79">
        <f>'Sectoral Plan 16'!$G31</f>
        <v>0</v>
      </c>
      <c r="T26" s="79">
        <f>'Sectoral Plan 17'!$G31</f>
        <v>0</v>
      </c>
      <c r="U26" s="79">
        <f>'Sectoral Plan 18'!$G31</f>
        <v>0</v>
      </c>
      <c r="V26" s="79">
        <f>'Sectoral Plan 19'!$G31</f>
        <v>0</v>
      </c>
      <c r="W26" s="79">
        <f>'Sectoral Plan 20'!$G31</f>
        <v>0</v>
      </c>
      <c r="X26" s="79">
        <f>'Sectoral Plan 21'!$G31</f>
        <v>0</v>
      </c>
      <c r="Y26" s="79">
        <f>'Sectoral Plan 22'!$G31</f>
        <v>0</v>
      </c>
      <c r="Z26" s="79">
        <f>'Sectoral Plan 23'!$G31</f>
        <v>0</v>
      </c>
      <c r="AA26" s="79">
        <f>'Sectoral Plan 24'!$G31</f>
        <v>0</v>
      </c>
      <c r="AB26" s="79">
        <f>'Sectoral Plan 25'!$G31</f>
        <v>0</v>
      </c>
      <c r="AC26" s="79">
        <f>'Sectoral Plan 26'!$G31</f>
        <v>0</v>
      </c>
      <c r="AD26" s="79">
        <f>'Sectoral Plan 27'!$G31</f>
        <v>0</v>
      </c>
      <c r="AE26" s="79">
        <f>'Sectoral Plan 28'!$G31</f>
        <v>0</v>
      </c>
      <c r="AF26" s="79">
        <f>'Sectoral Plan 29'!$G31</f>
        <v>0</v>
      </c>
      <c r="AG26" s="80">
        <f>'Sectoral Plan 30'!$G31</f>
        <v>0</v>
      </c>
      <c r="AH26" s="89">
        <f t="shared" si="2"/>
        <v>0</v>
      </c>
      <c r="AI26" s="90">
        <f t="shared" si="3"/>
        <v>3</v>
      </c>
      <c r="AJ26" s="90">
        <f>IF($AK26=0,SUM($AH26:$AI26),'developer sheet'!$D$9)</f>
        <v>3</v>
      </c>
      <c r="AK26" s="90">
        <f>'Long Term Vision'!C31</f>
        <v>0</v>
      </c>
      <c r="AL26" s="90">
        <f t="shared" si="0"/>
        <v>1</v>
      </c>
      <c r="AM26" s="90">
        <f t="shared" si="1"/>
        <v>0</v>
      </c>
      <c r="AN26" s="88" t="str">
        <f>IF($AK26="NO",'developer sheet'!$D$9,IF(AND($AJ26&lt;&gt;'developer sheet'!$D$9,$AJ26&lt;&gt;0),IF($AH26&gt;0,"T",IF($AI26&gt;0,"P")),'developer sheet'!$D$10))</f>
        <v>P</v>
      </c>
      <c r="AO26" s="103"/>
    </row>
    <row r="27" spans="1:41" x14ac:dyDescent="0.25">
      <c r="A27" s="19">
        <v>4.7</v>
      </c>
      <c r="B27" s="78">
        <f>'Long Term Vision'!I32</f>
        <v>0</v>
      </c>
      <c r="C27" s="79">
        <f>'Mid-term Plan'!G32</f>
        <v>0</v>
      </c>
      <c r="D27" s="79">
        <f>'Sectoral Plan 1'!$G32</f>
        <v>0</v>
      </c>
      <c r="E27" s="79" t="str">
        <f>'Sectoral Plan 2'!$G32</f>
        <v>P</v>
      </c>
      <c r="F27" s="79">
        <f>'Sectoral Plan 3'!$G32</f>
        <v>0</v>
      </c>
      <c r="G27" s="79">
        <f>'Sectoral Plan 4'!$G32</f>
        <v>0</v>
      </c>
      <c r="H27" s="79">
        <f>'Sectoral Plan 5'!$G32</f>
        <v>0</v>
      </c>
      <c r="I27" s="79" t="str">
        <f>'Sectoral Plan 6'!$G32</f>
        <v>P</v>
      </c>
      <c r="J27" s="79">
        <f>'Sectoral Plan 7'!$G32</f>
        <v>0</v>
      </c>
      <c r="K27" s="79">
        <f>'Sectoral Plan 8'!$G32</f>
        <v>0</v>
      </c>
      <c r="L27" s="79">
        <f>'Sectoral Plan 9'!$G32</f>
        <v>0</v>
      </c>
      <c r="M27" s="79">
        <f>'Sectoral Plan 10'!$G32</f>
        <v>0</v>
      </c>
      <c r="N27" s="79">
        <f>'Sectoral Plan 11'!$G32</f>
        <v>0</v>
      </c>
      <c r="O27" s="79" t="str">
        <f>'Sectoral Plan 12'!$G32</f>
        <v>P</v>
      </c>
      <c r="P27" s="79">
        <f>'Sectoral Plan 13'!$G32</f>
        <v>0</v>
      </c>
      <c r="Q27" s="79" t="str">
        <f>'Sectoral Plan 14'!$G32</f>
        <v>P</v>
      </c>
      <c r="R27" s="79">
        <f>'Sectoral Plan 15'!$G32</f>
        <v>0</v>
      </c>
      <c r="S27" s="79" t="str">
        <f>'Sectoral Plan 16'!$G32</f>
        <v>P</v>
      </c>
      <c r="T27" s="79">
        <f>'Sectoral Plan 17'!$G32</f>
        <v>0</v>
      </c>
      <c r="U27" s="79">
        <f>'Sectoral Plan 18'!$G32</f>
        <v>0</v>
      </c>
      <c r="V27" s="79">
        <f>'Sectoral Plan 19'!$G32</f>
        <v>0</v>
      </c>
      <c r="W27" s="79">
        <f>'Sectoral Plan 20'!$G32</f>
        <v>0</v>
      </c>
      <c r="X27" s="79">
        <f>'Sectoral Plan 21'!$G32</f>
        <v>0</v>
      </c>
      <c r="Y27" s="79">
        <f>'Sectoral Plan 22'!$G32</f>
        <v>0</v>
      </c>
      <c r="Z27" s="79">
        <f>'Sectoral Plan 23'!$G32</f>
        <v>0</v>
      </c>
      <c r="AA27" s="79">
        <f>'Sectoral Plan 24'!$G32</f>
        <v>0</v>
      </c>
      <c r="AB27" s="79">
        <f>'Sectoral Plan 25'!$G32</f>
        <v>0</v>
      </c>
      <c r="AC27" s="79">
        <f>'Sectoral Plan 26'!$G32</f>
        <v>0</v>
      </c>
      <c r="AD27" s="79">
        <f>'Sectoral Plan 27'!$G32</f>
        <v>0</v>
      </c>
      <c r="AE27" s="79">
        <f>'Sectoral Plan 28'!$G32</f>
        <v>0</v>
      </c>
      <c r="AF27" s="79">
        <f>'Sectoral Plan 29'!$G32</f>
        <v>0</v>
      </c>
      <c r="AG27" s="80">
        <f>'Sectoral Plan 30'!$G32</f>
        <v>0</v>
      </c>
      <c r="AH27" s="89">
        <f t="shared" si="2"/>
        <v>0</v>
      </c>
      <c r="AI27" s="90">
        <f t="shared" si="3"/>
        <v>5</v>
      </c>
      <c r="AJ27" s="90">
        <f>IF($AK27=0,SUM($AH27:$AI27),'developer sheet'!$D$9)</f>
        <v>5</v>
      </c>
      <c r="AK27" s="90">
        <f>'Long Term Vision'!C32</f>
        <v>0</v>
      </c>
      <c r="AL27" s="90">
        <f t="shared" si="0"/>
        <v>1</v>
      </c>
      <c r="AM27" s="90">
        <f t="shared" si="1"/>
        <v>0</v>
      </c>
      <c r="AN27" s="88" t="str">
        <f>IF($AK27="NO",'developer sheet'!$D$9,IF(AND($AJ27&lt;&gt;'developer sheet'!$D$9,$AJ27&lt;&gt;0),IF($AH27&gt;0,"T",IF($AI27&gt;0,"P")),'developer sheet'!$D$10))</f>
        <v>P</v>
      </c>
      <c r="AO27" s="103"/>
    </row>
    <row r="28" spans="1:41" x14ac:dyDescent="0.25">
      <c r="A28" s="19">
        <v>5.0999999999999996</v>
      </c>
      <c r="B28" s="78">
        <f>'Long Term Vision'!I34</f>
        <v>0</v>
      </c>
      <c r="C28" s="79">
        <f>'Mid-term Plan'!G34</f>
        <v>0</v>
      </c>
      <c r="D28" s="79">
        <f>'Sectoral Plan 1'!$G34</f>
        <v>0</v>
      </c>
      <c r="E28" s="79">
        <f>'Sectoral Plan 2'!$G34</f>
        <v>0</v>
      </c>
      <c r="F28" s="79" t="str">
        <f>'Sectoral Plan 3'!$G34</f>
        <v>P</v>
      </c>
      <c r="G28" s="79">
        <f>'Sectoral Plan 4'!$G34</f>
        <v>0</v>
      </c>
      <c r="H28" s="79">
        <f>'Sectoral Plan 5'!$G34</f>
        <v>0</v>
      </c>
      <c r="I28" s="79">
        <f>'Sectoral Plan 6'!$G34</f>
        <v>0</v>
      </c>
      <c r="J28" s="79" t="str">
        <f>'Sectoral Plan 7'!$G34</f>
        <v>P</v>
      </c>
      <c r="K28" s="79">
        <f>'Sectoral Plan 8'!$G34</f>
        <v>0</v>
      </c>
      <c r="L28" s="79">
        <f>'Sectoral Plan 9'!$G34</f>
        <v>0</v>
      </c>
      <c r="M28" s="79">
        <f>'Sectoral Plan 10'!$G34</f>
        <v>0</v>
      </c>
      <c r="N28" s="79">
        <f>'Sectoral Plan 11'!$G34</f>
        <v>0</v>
      </c>
      <c r="O28" s="79">
        <f>'Sectoral Plan 12'!$G34</f>
        <v>0</v>
      </c>
      <c r="P28" s="79">
        <f>'Sectoral Plan 13'!$G34</f>
        <v>0</v>
      </c>
      <c r="Q28" s="79">
        <f>'Sectoral Plan 14'!$G34</f>
        <v>0</v>
      </c>
      <c r="R28" s="79">
        <f>'Sectoral Plan 15'!$G34</f>
        <v>0</v>
      </c>
      <c r="S28" s="79">
        <f>'Sectoral Plan 16'!$G34</f>
        <v>0</v>
      </c>
      <c r="T28" s="79">
        <f>'Sectoral Plan 17'!$G34</f>
        <v>0</v>
      </c>
      <c r="U28" s="79">
        <f>'Sectoral Plan 18'!$G34</f>
        <v>0</v>
      </c>
      <c r="V28" s="79">
        <f>'Sectoral Plan 19'!$G34</f>
        <v>0</v>
      </c>
      <c r="W28" s="79">
        <f>'Sectoral Plan 20'!$G34</f>
        <v>0</v>
      </c>
      <c r="X28" s="79">
        <f>'Sectoral Plan 21'!$G34</f>
        <v>0</v>
      </c>
      <c r="Y28" s="79">
        <f>'Sectoral Plan 22'!$G34</f>
        <v>0</v>
      </c>
      <c r="Z28" s="79">
        <f>'Sectoral Plan 23'!$G34</f>
        <v>0</v>
      </c>
      <c r="AA28" s="79">
        <f>'Sectoral Plan 24'!$G34</f>
        <v>0</v>
      </c>
      <c r="AB28" s="79">
        <f>'Sectoral Plan 25'!$G34</f>
        <v>0</v>
      </c>
      <c r="AC28" s="79">
        <f>'Sectoral Plan 26'!$G34</f>
        <v>0</v>
      </c>
      <c r="AD28" s="79">
        <f>'Sectoral Plan 27'!$G34</f>
        <v>0</v>
      </c>
      <c r="AE28" s="79">
        <f>'Sectoral Plan 28'!$G34</f>
        <v>0</v>
      </c>
      <c r="AF28" s="79">
        <f>'Sectoral Plan 29'!$G34</f>
        <v>0</v>
      </c>
      <c r="AG28" s="80">
        <f>'Sectoral Plan 30'!$G34</f>
        <v>0</v>
      </c>
      <c r="AH28" s="89">
        <f t="shared" si="2"/>
        <v>0</v>
      </c>
      <c r="AI28" s="90">
        <f t="shared" si="3"/>
        <v>2</v>
      </c>
      <c r="AJ28" s="90">
        <f>IF($AK28=0,SUM($AH28:$AI28),'developer sheet'!$D$9)</f>
        <v>2</v>
      </c>
      <c r="AK28" s="90">
        <f>'Long Term Vision'!C34</f>
        <v>0</v>
      </c>
      <c r="AL28" s="90">
        <f t="shared" si="0"/>
        <v>1</v>
      </c>
      <c r="AM28" s="90">
        <f t="shared" si="1"/>
        <v>0</v>
      </c>
      <c r="AN28" s="88" t="str">
        <f>IF($AK28="NO",'developer sheet'!$D$9,IF(AND($AJ28&lt;&gt;'developer sheet'!$D$9,$AJ28&lt;&gt;0),IF($AH28&gt;0,"T",IF($AI28&gt;0,"P")),'developer sheet'!$D$10))</f>
        <v>P</v>
      </c>
      <c r="AO28" s="103"/>
    </row>
    <row r="29" spans="1:41" x14ac:dyDescent="0.25">
      <c r="A29" s="19">
        <v>5.2</v>
      </c>
      <c r="B29" s="78">
        <f>'Long Term Vision'!I35</f>
        <v>0</v>
      </c>
      <c r="C29" s="79">
        <f>'Mid-term Plan'!G35</f>
        <v>0</v>
      </c>
      <c r="D29" s="79">
        <f>'Sectoral Plan 1'!$G35</f>
        <v>0</v>
      </c>
      <c r="E29" s="79">
        <f>'Sectoral Plan 2'!$G35</f>
        <v>0</v>
      </c>
      <c r="F29" s="79" t="str">
        <f>'Sectoral Plan 3'!$G35</f>
        <v>P</v>
      </c>
      <c r="G29" s="79" t="str">
        <f>'Sectoral Plan 4'!$G35</f>
        <v>P</v>
      </c>
      <c r="H29" s="79">
        <f>'Sectoral Plan 5'!$G35</f>
        <v>0</v>
      </c>
      <c r="I29" s="79">
        <f>'Sectoral Plan 6'!$G35</f>
        <v>0</v>
      </c>
      <c r="J29" s="79" t="str">
        <f>'Sectoral Plan 7'!$G35</f>
        <v>P</v>
      </c>
      <c r="K29" s="79">
        <f>'Sectoral Plan 8'!$G35</f>
        <v>0</v>
      </c>
      <c r="L29" s="79">
        <f>'Sectoral Plan 9'!$G35</f>
        <v>0</v>
      </c>
      <c r="M29" s="79">
        <f>'Sectoral Plan 10'!$G35</f>
        <v>0</v>
      </c>
      <c r="N29" s="79">
        <f>'Sectoral Plan 11'!$G35</f>
        <v>0</v>
      </c>
      <c r="O29" s="79">
        <f>'Sectoral Plan 12'!$G35</f>
        <v>0</v>
      </c>
      <c r="P29" s="79">
        <f>'Sectoral Plan 13'!$G35</f>
        <v>0</v>
      </c>
      <c r="Q29" s="79">
        <f>'Sectoral Plan 14'!$G35</f>
        <v>0</v>
      </c>
      <c r="R29" s="79">
        <f>'Sectoral Plan 15'!$G35</f>
        <v>0</v>
      </c>
      <c r="S29" s="79">
        <f>'Sectoral Plan 16'!$G35</f>
        <v>0</v>
      </c>
      <c r="T29" s="79">
        <f>'Sectoral Plan 17'!$G35</f>
        <v>0</v>
      </c>
      <c r="U29" s="79">
        <f>'Sectoral Plan 18'!$G35</f>
        <v>0</v>
      </c>
      <c r="V29" s="79">
        <f>'Sectoral Plan 19'!$G35</f>
        <v>0</v>
      </c>
      <c r="W29" s="79">
        <f>'Sectoral Plan 20'!$G35</f>
        <v>0</v>
      </c>
      <c r="X29" s="79">
        <f>'Sectoral Plan 21'!$G35</f>
        <v>0</v>
      </c>
      <c r="Y29" s="79">
        <f>'Sectoral Plan 22'!$G35</f>
        <v>0</v>
      </c>
      <c r="Z29" s="79">
        <f>'Sectoral Plan 23'!$G35</f>
        <v>0</v>
      </c>
      <c r="AA29" s="79">
        <f>'Sectoral Plan 24'!$G35</f>
        <v>0</v>
      </c>
      <c r="AB29" s="79">
        <f>'Sectoral Plan 25'!$G35</f>
        <v>0</v>
      </c>
      <c r="AC29" s="79">
        <f>'Sectoral Plan 26'!$G35</f>
        <v>0</v>
      </c>
      <c r="AD29" s="79">
        <f>'Sectoral Plan 27'!$G35</f>
        <v>0</v>
      </c>
      <c r="AE29" s="79">
        <f>'Sectoral Plan 28'!$G35</f>
        <v>0</v>
      </c>
      <c r="AF29" s="79">
        <f>'Sectoral Plan 29'!$G35</f>
        <v>0</v>
      </c>
      <c r="AG29" s="80">
        <f>'Sectoral Plan 30'!$G35</f>
        <v>0</v>
      </c>
      <c r="AH29" s="89">
        <f t="shared" si="2"/>
        <v>0</v>
      </c>
      <c r="AI29" s="90">
        <f t="shared" si="3"/>
        <v>3</v>
      </c>
      <c r="AJ29" s="90">
        <f>IF($AK29=0,SUM($AH29:$AI29),'developer sheet'!$D$9)</f>
        <v>3</v>
      </c>
      <c r="AK29" s="90">
        <f>'Long Term Vision'!C35</f>
        <v>0</v>
      </c>
      <c r="AL29" s="90">
        <f t="shared" si="0"/>
        <v>1</v>
      </c>
      <c r="AM29" s="90">
        <f t="shared" si="1"/>
        <v>0</v>
      </c>
      <c r="AN29" s="88" t="str">
        <f>IF($AK29="NO",'developer sheet'!$D$9,IF(AND($AJ29&lt;&gt;'developer sheet'!$D$9,$AJ29&lt;&gt;0),IF($AH29&gt;0,"T",IF($AI29&gt;0,"P")),'developer sheet'!$D$10))</f>
        <v>P</v>
      </c>
      <c r="AO29" s="103"/>
    </row>
    <row r="30" spans="1:41" x14ac:dyDescent="0.25">
      <c r="A30" s="19">
        <v>5.3</v>
      </c>
      <c r="B30" s="78">
        <f>'Long Term Vision'!I36</f>
        <v>0</v>
      </c>
      <c r="C30" s="79">
        <f>'Mid-term Plan'!G36</f>
        <v>0</v>
      </c>
      <c r="D30" s="79">
        <f>'Sectoral Plan 1'!$G36</f>
        <v>0</v>
      </c>
      <c r="E30" s="79">
        <f>'Sectoral Plan 2'!$G36</f>
        <v>0</v>
      </c>
      <c r="F30" s="79">
        <f>'Sectoral Plan 3'!$G36</f>
        <v>0</v>
      </c>
      <c r="G30" s="79">
        <f>'Sectoral Plan 4'!$G36</f>
        <v>0</v>
      </c>
      <c r="H30" s="79">
        <f>'Sectoral Plan 5'!$G36</f>
        <v>0</v>
      </c>
      <c r="I30" s="79">
        <f>'Sectoral Plan 6'!$G36</f>
        <v>0</v>
      </c>
      <c r="J30" s="79">
        <f>'Sectoral Plan 7'!$G36</f>
        <v>0</v>
      </c>
      <c r="K30" s="79">
        <f>'Sectoral Plan 8'!$G36</f>
        <v>0</v>
      </c>
      <c r="L30" s="79">
        <f>'Sectoral Plan 9'!$G36</f>
        <v>0</v>
      </c>
      <c r="M30" s="79">
        <f>'Sectoral Plan 10'!$G36</f>
        <v>0</v>
      </c>
      <c r="N30" s="79">
        <f>'Sectoral Plan 11'!$G36</f>
        <v>0</v>
      </c>
      <c r="O30" s="79">
        <f>'Sectoral Plan 12'!$G36</f>
        <v>0</v>
      </c>
      <c r="P30" s="79">
        <f>'Sectoral Plan 13'!$G36</f>
        <v>0</v>
      </c>
      <c r="Q30" s="79">
        <f>'Sectoral Plan 14'!$G36</f>
        <v>0</v>
      </c>
      <c r="R30" s="79">
        <f>'Sectoral Plan 15'!$G36</f>
        <v>0</v>
      </c>
      <c r="S30" s="79">
        <f>'Sectoral Plan 16'!$G36</f>
        <v>0</v>
      </c>
      <c r="T30" s="79">
        <f>'Sectoral Plan 17'!$G36</f>
        <v>0</v>
      </c>
      <c r="U30" s="79">
        <f>'Sectoral Plan 18'!$G36</f>
        <v>0</v>
      </c>
      <c r="V30" s="79">
        <f>'Sectoral Plan 19'!$G36</f>
        <v>0</v>
      </c>
      <c r="W30" s="79">
        <f>'Sectoral Plan 20'!$G36</f>
        <v>0</v>
      </c>
      <c r="X30" s="79">
        <f>'Sectoral Plan 21'!$G36</f>
        <v>0</v>
      </c>
      <c r="Y30" s="79">
        <f>'Sectoral Plan 22'!$G36</f>
        <v>0</v>
      </c>
      <c r="Z30" s="79">
        <f>'Sectoral Plan 23'!$G36</f>
        <v>0</v>
      </c>
      <c r="AA30" s="79">
        <f>'Sectoral Plan 24'!$G36</f>
        <v>0</v>
      </c>
      <c r="AB30" s="79">
        <f>'Sectoral Plan 25'!$G36</f>
        <v>0</v>
      </c>
      <c r="AC30" s="79">
        <f>'Sectoral Plan 26'!$G36</f>
        <v>0</v>
      </c>
      <c r="AD30" s="79">
        <f>'Sectoral Plan 27'!$G36</f>
        <v>0</v>
      </c>
      <c r="AE30" s="79">
        <f>'Sectoral Plan 28'!$G36</f>
        <v>0</v>
      </c>
      <c r="AF30" s="79">
        <f>'Sectoral Plan 29'!$G36</f>
        <v>0</v>
      </c>
      <c r="AG30" s="80">
        <f>'Sectoral Plan 30'!$G36</f>
        <v>0</v>
      </c>
      <c r="AH30" s="89">
        <f t="shared" si="2"/>
        <v>0</v>
      </c>
      <c r="AI30" s="90">
        <f t="shared" si="3"/>
        <v>0</v>
      </c>
      <c r="AJ30" s="90" t="str">
        <f>IF($AK30=0,SUM($AH30:$AI30),'developer sheet'!$D$9)</f>
        <v>N/A</v>
      </c>
      <c r="AK30" s="90" t="str">
        <f>'Long Term Vision'!C36</f>
        <v>NO</v>
      </c>
      <c r="AL30" s="90">
        <f t="shared" si="0"/>
        <v>0</v>
      </c>
      <c r="AM30" s="90">
        <f t="shared" si="1"/>
        <v>0</v>
      </c>
      <c r="AN30" s="88" t="str">
        <f>IF($AK30="NO",'developer sheet'!$D$9,IF(AND($AJ30&lt;&gt;'developer sheet'!$D$9,$AJ30&lt;&gt;0),IF($AH30&gt;0,"T",IF($AI30&gt;0,"P")),'developer sheet'!$D$10))</f>
        <v>N/A</v>
      </c>
      <c r="AO30" s="103"/>
    </row>
    <row r="31" spans="1:41" x14ac:dyDescent="0.25">
      <c r="A31" s="19">
        <v>5.4</v>
      </c>
      <c r="B31" s="78">
        <f>'Long Term Vision'!I37</f>
        <v>0</v>
      </c>
      <c r="C31" s="79">
        <f>'Mid-term Plan'!G37</f>
        <v>0</v>
      </c>
      <c r="D31" s="79">
        <f>'Sectoral Plan 1'!$G37</f>
        <v>0</v>
      </c>
      <c r="E31" s="79">
        <f>'Sectoral Plan 2'!$G37</f>
        <v>0</v>
      </c>
      <c r="F31" s="79">
        <f>'Sectoral Plan 3'!$G37</f>
        <v>0</v>
      </c>
      <c r="G31" s="79">
        <f>'Sectoral Plan 4'!$G37</f>
        <v>0</v>
      </c>
      <c r="H31" s="79">
        <f>'Sectoral Plan 5'!$G37</f>
        <v>0</v>
      </c>
      <c r="I31" s="79">
        <f>'Sectoral Plan 6'!$G37</f>
        <v>0</v>
      </c>
      <c r="J31" s="79" t="str">
        <f>'Sectoral Plan 7'!$G37</f>
        <v>P</v>
      </c>
      <c r="K31" s="79">
        <f>'Sectoral Plan 8'!$G37</f>
        <v>0</v>
      </c>
      <c r="L31" s="79">
        <f>'Sectoral Plan 9'!$G37</f>
        <v>0</v>
      </c>
      <c r="M31" s="79">
        <f>'Sectoral Plan 10'!$G37</f>
        <v>0</v>
      </c>
      <c r="N31" s="79">
        <f>'Sectoral Plan 11'!$G37</f>
        <v>0</v>
      </c>
      <c r="O31" s="79">
        <f>'Sectoral Plan 12'!$G37</f>
        <v>0</v>
      </c>
      <c r="P31" s="79">
        <f>'Sectoral Plan 13'!$G37</f>
        <v>0</v>
      </c>
      <c r="Q31" s="79">
        <f>'Sectoral Plan 14'!$G37</f>
        <v>0</v>
      </c>
      <c r="R31" s="79">
        <f>'Sectoral Plan 15'!$G37</f>
        <v>0</v>
      </c>
      <c r="S31" s="79">
        <f>'Sectoral Plan 16'!$G37</f>
        <v>0</v>
      </c>
      <c r="T31" s="79">
        <f>'Sectoral Plan 17'!$G37</f>
        <v>0</v>
      </c>
      <c r="U31" s="79">
        <f>'Sectoral Plan 18'!$G37</f>
        <v>0</v>
      </c>
      <c r="V31" s="79">
        <f>'Sectoral Plan 19'!$G37</f>
        <v>0</v>
      </c>
      <c r="W31" s="79">
        <f>'Sectoral Plan 20'!$G37</f>
        <v>0</v>
      </c>
      <c r="X31" s="79">
        <f>'Sectoral Plan 21'!$G37</f>
        <v>0</v>
      </c>
      <c r="Y31" s="79">
        <f>'Sectoral Plan 22'!$G37</f>
        <v>0</v>
      </c>
      <c r="Z31" s="79">
        <f>'Sectoral Plan 23'!$G37</f>
        <v>0</v>
      </c>
      <c r="AA31" s="79">
        <f>'Sectoral Plan 24'!$G37</f>
        <v>0</v>
      </c>
      <c r="AB31" s="79">
        <f>'Sectoral Plan 25'!$G37</f>
        <v>0</v>
      </c>
      <c r="AC31" s="79">
        <f>'Sectoral Plan 26'!$G37</f>
        <v>0</v>
      </c>
      <c r="AD31" s="79">
        <f>'Sectoral Plan 27'!$G37</f>
        <v>0</v>
      </c>
      <c r="AE31" s="79">
        <f>'Sectoral Plan 28'!$G37</f>
        <v>0</v>
      </c>
      <c r="AF31" s="79">
        <f>'Sectoral Plan 29'!$G37</f>
        <v>0</v>
      </c>
      <c r="AG31" s="80">
        <f>'Sectoral Plan 30'!$G37</f>
        <v>0</v>
      </c>
      <c r="AH31" s="89">
        <f t="shared" si="2"/>
        <v>0</v>
      </c>
      <c r="AI31" s="90">
        <f t="shared" si="3"/>
        <v>1</v>
      </c>
      <c r="AJ31" s="90">
        <f>IF($AK31=0,SUM($AH31:$AI31),'developer sheet'!$D$9)</f>
        <v>1</v>
      </c>
      <c r="AK31" s="90">
        <f>'Long Term Vision'!C37</f>
        <v>0</v>
      </c>
      <c r="AL31" s="90">
        <f t="shared" si="0"/>
        <v>1</v>
      </c>
      <c r="AM31" s="90">
        <f t="shared" si="1"/>
        <v>0</v>
      </c>
      <c r="AN31" s="88" t="str">
        <f>IF($AK31="NO",'developer sheet'!$D$9,IF(AND($AJ31&lt;&gt;'developer sheet'!$D$9,$AJ31&lt;&gt;0),IF($AH31&gt;0,"T",IF($AI31&gt;0,"P")),'developer sheet'!$D$10))</f>
        <v>P</v>
      </c>
      <c r="AO31" s="103"/>
    </row>
    <row r="32" spans="1:41" x14ac:dyDescent="0.25">
      <c r="A32" s="19">
        <v>5.5</v>
      </c>
      <c r="B32" s="78">
        <f>'Long Term Vision'!I38</f>
        <v>0</v>
      </c>
      <c r="C32" s="79">
        <f>'Mid-term Plan'!G38</f>
        <v>0</v>
      </c>
      <c r="D32" s="79">
        <f>'Sectoral Plan 1'!$G38</f>
        <v>0</v>
      </c>
      <c r="E32" s="79" t="str">
        <f>'Sectoral Plan 2'!$G38</f>
        <v>P</v>
      </c>
      <c r="F32" s="79">
        <f>'Sectoral Plan 3'!$G38</f>
        <v>0</v>
      </c>
      <c r="G32" s="79">
        <f>'Sectoral Plan 4'!$G38</f>
        <v>0</v>
      </c>
      <c r="H32" s="79">
        <f>'Sectoral Plan 5'!$G38</f>
        <v>0</v>
      </c>
      <c r="I32" s="79">
        <f>'Sectoral Plan 6'!$G38</f>
        <v>0</v>
      </c>
      <c r="J32" s="79" t="str">
        <f>'Sectoral Plan 7'!$G38</f>
        <v>P</v>
      </c>
      <c r="K32" s="79">
        <f>'Sectoral Plan 8'!$G38</f>
        <v>0</v>
      </c>
      <c r="L32" s="79">
        <f>'Sectoral Plan 9'!$G38</f>
        <v>0</v>
      </c>
      <c r="M32" s="79">
        <f>'Sectoral Plan 10'!$G38</f>
        <v>0</v>
      </c>
      <c r="N32" s="79">
        <f>'Sectoral Plan 11'!$G38</f>
        <v>0</v>
      </c>
      <c r="O32" s="79">
        <f>'Sectoral Plan 12'!$G38</f>
        <v>0</v>
      </c>
      <c r="P32" s="79">
        <f>'Sectoral Plan 13'!$G38</f>
        <v>0</v>
      </c>
      <c r="Q32" s="79">
        <f>'Sectoral Plan 14'!$G38</f>
        <v>0</v>
      </c>
      <c r="R32" s="79">
        <f>'Sectoral Plan 15'!$G38</f>
        <v>0</v>
      </c>
      <c r="S32" s="79">
        <f>'Sectoral Plan 16'!$G38</f>
        <v>0</v>
      </c>
      <c r="T32" s="79">
        <f>'Sectoral Plan 17'!$G38</f>
        <v>0</v>
      </c>
      <c r="U32" s="79">
        <f>'Sectoral Plan 18'!$G38</f>
        <v>0</v>
      </c>
      <c r="V32" s="79">
        <f>'Sectoral Plan 19'!$G38</f>
        <v>0</v>
      </c>
      <c r="W32" s="79">
        <f>'Sectoral Plan 20'!$G38</f>
        <v>0</v>
      </c>
      <c r="X32" s="79">
        <f>'Sectoral Plan 21'!$G38</f>
        <v>0</v>
      </c>
      <c r="Y32" s="79">
        <f>'Sectoral Plan 22'!$G38</f>
        <v>0</v>
      </c>
      <c r="Z32" s="79">
        <f>'Sectoral Plan 23'!$G38</f>
        <v>0</v>
      </c>
      <c r="AA32" s="79">
        <f>'Sectoral Plan 24'!$G38</f>
        <v>0</v>
      </c>
      <c r="AB32" s="79">
        <f>'Sectoral Plan 25'!$G38</f>
        <v>0</v>
      </c>
      <c r="AC32" s="79">
        <f>'Sectoral Plan 26'!$G38</f>
        <v>0</v>
      </c>
      <c r="AD32" s="79">
        <f>'Sectoral Plan 27'!$G38</f>
        <v>0</v>
      </c>
      <c r="AE32" s="79">
        <f>'Sectoral Plan 28'!$G38</f>
        <v>0</v>
      </c>
      <c r="AF32" s="79">
        <f>'Sectoral Plan 29'!$G38</f>
        <v>0</v>
      </c>
      <c r="AG32" s="80">
        <f>'Sectoral Plan 30'!$G38</f>
        <v>0</v>
      </c>
      <c r="AH32" s="89">
        <f t="shared" si="2"/>
        <v>0</v>
      </c>
      <c r="AI32" s="90">
        <f t="shared" si="3"/>
        <v>2</v>
      </c>
      <c r="AJ32" s="90">
        <f>IF($AK32=0,SUM($AH32:$AI32),'developer sheet'!$D$9)</f>
        <v>2</v>
      </c>
      <c r="AK32" s="90">
        <f>'Long Term Vision'!C38</f>
        <v>0</v>
      </c>
      <c r="AL32" s="90">
        <f t="shared" si="0"/>
        <v>1</v>
      </c>
      <c r="AM32" s="90">
        <f t="shared" si="1"/>
        <v>0</v>
      </c>
      <c r="AN32" s="88" t="str">
        <f>IF($AK32="NO",'developer sheet'!$D$9,IF(AND($AJ32&lt;&gt;'developer sheet'!$D$9,$AJ32&lt;&gt;0),IF($AH32&gt;0,"T",IF($AI32&gt;0,"P")),'developer sheet'!$D$10))</f>
        <v>P</v>
      </c>
      <c r="AO32" s="103"/>
    </row>
    <row r="33" spans="1:41" x14ac:dyDescent="0.25">
      <c r="A33" s="19">
        <v>5.6</v>
      </c>
      <c r="B33" s="78">
        <f>'Long Term Vision'!I39</f>
        <v>0</v>
      </c>
      <c r="C33" s="79">
        <f>'Mid-term Plan'!G39</f>
        <v>0</v>
      </c>
      <c r="D33" s="79">
        <f>'Sectoral Plan 1'!$G39</f>
        <v>0</v>
      </c>
      <c r="E33" s="79">
        <f>'Sectoral Plan 2'!$G39</f>
        <v>0</v>
      </c>
      <c r="F33" s="79">
        <f>'Sectoral Plan 3'!$G39</f>
        <v>0</v>
      </c>
      <c r="G33" s="79">
        <f>'Sectoral Plan 4'!$G39</f>
        <v>0</v>
      </c>
      <c r="H33" s="79" t="str">
        <f>'Sectoral Plan 5'!$G39</f>
        <v>P</v>
      </c>
      <c r="I33" s="79">
        <f>'Sectoral Plan 6'!$G39</f>
        <v>0</v>
      </c>
      <c r="J33" s="79">
        <f>'Sectoral Plan 7'!$G39</f>
        <v>0</v>
      </c>
      <c r="K33" s="79">
        <f>'Sectoral Plan 8'!$G39</f>
        <v>0</v>
      </c>
      <c r="L33" s="79">
        <f>'Sectoral Plan 9'!$G39</f>
        <v>0</v>
      </c>
      <c r="M33" s="79">
        <f>'Sectoral Plan 10'!$G39</f>
        <v>0</v>
      </c>
      <c r="N33" s="79">
        <f>'Sectoral Plan 11'!$G39</f>
        <v>0</v>
      </c>
      <c r="O33" s="79">
        <f>'Sectoral Plan 12'!$G39</f>
        <v>0</v>
      </c>
      <c r="P33" s="79">
        <f>'Sectoral Plan 13'!$G39</f>
        <v>0</v>
      </c>
      <c r="Q33" s="79">
        <f>'Sectoral Plan 14'!$G39</f>
        <v>0</v>
      </c>
      <c r="R33" s="79">
        <f>'Sectoral Plan 15'!$G39</f>
        <v>0</v>
      </c>
      <c r="S33" s="79">
        <f>'Sectoral Plan 16'!$G39</f>
        <v>0</v>
      </c>
      <c r="T33" s="79">
        <f>'Sectoral Plan 17'!$G39</f>
        <v>0</v>
      </c>
      <c r="U33" s="79">
        <f>'Sectoral Plan 18'!$G39</f>
        <v>0</v>
      </c>
      <c r="V33" s="79">
        <f>'Sectoral Plan 19'!$G39</f>
        <v>0</v>
      </c>
      <c r="W33" s="79">
        <f>'Sectoral Plan 20'!$G39</f>
        <v>0</v>
      </c>
      <c r="X33" s="79">
        <f>'Sectoral Plan 21'!$G39</f>
        <v>0</v>
      </c>
      <c r="Y33" s="79">
        <f>'Sectoral Plan 22'!$G39</f>
        <v>0</v>
      </c>
      <c r="Z33" s="79">
        <f>'Sectoral Plan 23'!$G39</f>
        <v>0</v>
      </c>
      <c r="AA33" s="79">
        <f>'Sectoral Plan 24'!$G39</f>
        <v>0</v>
      </c>
      <c r="AB33" s="79">
        <f>'Sectoral Plan 25'!$G39</f>
        <v>0</v>
      </c>
      <c r="AC33" s="79">
        <f>'Sectoral Plan 26'!$G39</f>
        <v>0</v>
      </c>
      <c r="AD33" s="79">
        <f>'Sectoral Plan 27'!$G39</f>
        <v>0</v>
      </c>
      <c r="AE33" s="79">
        <f>'Sectoral Plan 28'!$G39</f>
        <v>0</v>
      </c>
      <c r="AF33" s="79">
        <f>'Sectoral Plan 29'!$G39</f>
        <v>0</v>
      </c>
      <c r="AG33" s="80">
        <f>'Sectoral Plan 30'!$G39</f>
        <v>0</v>
      </c>
      <c r="AH33" s="89">
        <f t="shared" si="2"/>
        <v>0</v>
      </c>
      <c r="AI33" s="90">
        <f t="shared" si="3"/>
        <v>1</v>
      </c>
      <c r="AJ33" s="90">
        <f>IF($AK33=0,SUM($AH33:$AI33),'developer sheet'!$D$9)</f>
        <v>1</v>
      </c>
      <c r="AK33" s="90">
        <f>'Long Term Vision'!C39</f>
        <v>0</v>
      </c>
      <c r="AL33" s="90">
        <f t="shared" si="0"/>
        <v>1</v>
      </c>
      <c r="AM33" s="90">
        <f t="shared" si="1"/>
        <v>0</v>
      </c>
      <c r="AN33" s="88" t="str">
        <f>IF($AK33="NO",'developer sheet'!$D$9,IF(AND($AJ33&lt;&gt;'developer sheet'!$D$9,$AJ33&lt;&gt;0),IF($AH33&gt;0,"T",IF($AI33&gt;0,"P")),'developer sheet'!$D$10))</f>
        <v>P</v>
      </c>
      <c r="AO33" s="103"/>
    </row>
    <row r="34" spans="1:41" x14ac:dyDescent="0.25">
      <c r="A34" s="19">
        <v>6.1</v>
      </c>
      <c r="B34" s="78">
        <f>'Long Term Vision'!I41</f>
        <v>0</v>
      </c>
      <c r="C34" s="79">
        <f>'Mid-term Plan'!G41</f>
        <v>0</v>
      </c>
      <c r="D34" s="79">
        <f>'Sectoral Plan 1'!$G41</f>
        <v>0</v>
      </c>
      <c r="E34" s="79" t="str">
        <f>'Sectoral Plan 2'!$G41</f>
        <v>P</v>
      </c>
      <c r="F34" s="79">
        <f>'Sectoral Plan 3'!$G41</f>
        <v>0</v>
      </c>
      <c r="G34" s="79">
        <f>'Sectoral Plan 4'!$G41</f>
        <v>0</v>
      </c>
      <c r="H34" s="79">
        <f>'Sectoral Plan 5'!$G41</f>
        <v>0</v>
      </c>
      <c r="I34" s="79">
        <f>'Sectoral Plan 6'!$G41</f>
        <v>0</v>
      </c>
      <c r="J34" s="79" t="str">
        <f>'Sectoral Plan 7'!$G41</f>
        <v>P</v>
      </c>
      <c r="K34" s="79">
        <f>'Sectoral Plan 8'!$G41</f>
        <v>0</v>
      </c>
      <c r="L34" s="79" t="str">
        <f>'Sectoral Plan 9'!$G41</f>
        <v>T</v>
      </c>
      <c r="M34" s="79">
        <f>'Sectoral Plan 10'!$G41</f>
        <v>0</v>
      </c>
      <c r="N34" s="79">
        <f>'Sectoral Plan 11'!$G41</f>
        <v>0</v>
      </c>
      <c r="O34" s="79">
        <f>'Sectoral Plan 12'!$G41</f>
        <v>0</v>
      </c>
      <c r="P34" s="79">
        <f>'Sectoral Plan 13'!$G41</f>
        <v>0</v>
      </c>
      <c r="Q34" s="79">
        <f>'Sectoral Plan 14'!$G41</f>
        <v>0</v>
      </c>
      <c r="R34" s="79">
        <f>'Sectoral Plan 15'!$G41</f>
        <v>0</v>
      </c>
      <c r="S34" s="79">
        <f>'Sectoral Plan 16'!$G41</f>
        <v>0</v>
      </c>
      <c r="T34" s="79">
        <f>'Sectoral Plan 17'!$G41</f>
        <v>0</v>
      </c>
      <c r="U34" s="79">
        <f>'Sectoral Plan 18'!$G41</f>
        <v>0</v>
      </c>
      <c r="V34" s="79">
        <f>'Sectoral Plan 19'!$G41</f>
        <v>0</v>
      </c>
      <c r="W34" s="79">
        <f>'Sectoral Plan 20'!$G41</f>
        <v>0</v>
      </c>
      <c r="X34" s="79">
        <f>'Sectoral Plan 21'!$G41</f>
        <v>0</v>
      </c>
      <c r="Y34" s="79">
        <f>'Sectoral Plan 22'!$G41</f>
        <v>0</v>
      </c>
      <c r="Z34" s="79">
        <f>'Sectoral Plan 23'!$G41</f>
        <v>0</v>
      </c>
      <c r="AA34" s="79">
        <f>'Sectoral Plan 24'!$G41</f>
        <v>0</v>
      </c>
      <c r="AB34" s="79">
        <f>'Sectoral Plan 25'!$G41</f>
        <v>0</v>
      </c>
      <c r="AC34" s="79">
        <f>'Sectoral Plan 26'!$G41</f>
        <v>0</v>
      </c>
      <c r="AD34" s="79">
        <f>'Sectoral Plan 27'!$G41</f>
        <v>0</v>
      </c>
      <c r="AE34" s="79">
        <f>'Sectoral Plan 28'!$G41</f>
        <v>0</v>
      </c>
      <c r="AF34" s="79">
        <f>'Sectoral Plan 29'!$G41</f>
        <v>0</v>
      </c>
      <c r="AG34" s="80">
        <f>'Sectoral Plan 30'!$G41</f>
        <v>0</v>
      </c>
      <c r="AH34" s="89">
        <f t="shared" si="2"/>
        <v>1</v>
      </c>
      <c r="AI34" s="90">
        <f t="shared" si="3"/>
        <v>2</v>
      </c>
      <c r="AJ34" s="90">
        <f>IF($AK34=0,SUM($AH34:$AI34),'developer sheet'!$D$9)</f>
        <v>3</v>
      </c>
      <c r="AK34" s="90">
        <f>'Long Term Vision'!C41</f>
        <v>0</v>
      </c>
      <c r="AL34" s="90">
        <f t="shared" ref="AL34:AL65" si="4">IF(AND($AH34+$AI34&gt;0,$AK34=0),1,0)</f>
        <v>1</v>
      </c>
      <c r="AM34" s="90">
        <f t="shared" ref="AM34:AM65" si="5">IF(AND($AH34=0,$AI34=0,$AK34=0),1,0)</f>
        <v>0</v>
      </c>
      <c r="AN34" s="88" t="str">
        <f>IF($AK34="NO",'developer sheet'!$D$9,IF(AND($AJ34&lt;&gt;'developer sheet'!$D$9,$AJ34&lt;&gt;0),IF($AH34&gt;0,"T",IF($AI34&gt;0,"P")),'developer sheet'!$D$10))</f>
        <v>T</v>
      </c>
      <c r="AO34" s="103"/>
    </row>
    <row r="35" spans="1:41" x14ac:dyDescent="0.25">
      <c r="A35" s="19">
        <v>6.2</v>
      </c>
      <c r="B35" s="78">
        <f>'Long Term Vision'!I42</f>
        <v>0</v>
      </c>
      <c r="C35" s="79">
        <f>'Mid-term Plan'!G42</f>
        <v>0</v>
      </c>
      <c r="D35" s="79">
        <f>'Sectoral Plan 1'!$G42</f>
        <v>0</v>
      </c>
      <c r="E35" s="79">
        <f>'Sectoral Plan 2'!$G42</f>
        <v>0</v>
      </c>
      <c r="F35" s="79">
        <f>'Sectoral Plan 3'!$G42</f>
        <v>0</v>
      </c>
      <c r="G35" s="79">
        <f>'Sectoral Plan 4'!$G42</f>
        <v>0</v>
      </c>
      <c r="H35" s="79">
        <f>'Sectoral Plan 5'!$G42</f>
        <v>0</v>
      </c>
      <c r="I35" s="79">
        <f>'Sectoral Plan 6'!$G42</f>
        <v>0</v>
      </c>
      <c r="J35" s="79" t="str">
        <f>'Sectoral Plan 7'!$G42</f>
        <v>P</v>
      </c>
      <c r="K35" s="79">
        <f>'Sectoral Plan 8'!$G42</f>
        <v>0</v>
      </c>
      <c r="L35" s="79" t="str">
        <f>'Sectoral Plan 9'!$G42</f>
        <v>P</v>
      </c>
      <c r="M35" s="79">
        <f>'Sectoral Plan 10'!$G42</f>
        <v>0</v>
      </c>
      <c r="N35" s="79">
        <f>'Sectoral Plan 11'!$G42</f>
        <v>0</v>
      </c>
      <c r="O35" s="79">
        <f>'Sectoral Plan 12'!$G42</f>
        <v>0</v>
      </c>
      <c r="P35" s="79">
        <f>'Sectoral Plan 13'!$G42</f>
        <v>0</v>
      </c>
      <c r="Q35" s="79">
        <f>'Sectoral Plan 14'!$G42</f>
        <v>0</v>
      </c>
      <c r="R35" s="79">
        <f>'Sectoral Plan 15'!$G42</f>
        <v>0</v>
      </c>
      <c r="S35" s="79">
        <f>'Sectoral Plan 16'!$G42</f>
        <v>0</v>
      </c>
      <c r="T35" s="79">
        <f>'Sectoral Plan 17'!$G42</f>
        <v>0</v>
      </c>
      <c r="U35" s="79">
        <f>'Sectoral Plan 18'!$G42</f>
        <v>0</v>
      </c>
      <c r="V35" s="79">
        <f>'Sectoral Plan 19'!$G42</f>
        <v>0</v>
      </c>
      <c r="W35" s="79">
        <f>'Sectoral Plan 20'!$G42</f>
        <v>0</v>
      </c>
      <c r="X35" s="79">
        <f>'Sectoral Plan 21'!$G42</f>
        <v>0</v>
      </c>
      <c r="Y35" s="79">
        <f>'Sectoral Plan 22'!$G42</f>
        <v>0</v>
      </c>
      <c r="Z35" s="79">
        <f>'Sectoral Plan 23'!$G42</f>
        <v>0</v>
      </c>
      <c r="AA35" s="79">
        <f>'Sectoral Plan 24'!$G42</f>
        <v>0</v>
      </c>
      <c r="AB35" s="79">
        <f>'Sectoral Plan 25'!$G42</f>
        <v>0</v>
      </c>
      <c r="AC35" s="79">
        <f>'Sectoral Plan 26'!$G42</f>
        <v>0</v>
      </c>
      <c r="AD35" s="79">
        <f>'Sectoral Plan 27'!$G42</f>
        <v>0</v>
      </c>
      <c r="AE35" s="79">
        <f>'Sectoral Plan 28'!$G42</f>
        <v>0</v>
      </c>
      <c r="AF35" s="79">
        <f>'Sectoral Plan 29'!$G42</f>
        <v>0</v>
      </c>
      <c r="AG35" s="80">
        <f>'Sectoral Plan 30'!$G42</f>
        <v>0</v>
      </c>
      <c r="AH35" s="89">
        <f t="shared" si="2"/>
        <v>0</v>
      </c>
      <c r="AI35" s="90">
        <f t="shared" si="3"/>
        <v>2</v>
      </c>
      <c r="AJ35" s="90">
        <f>IF($AK35=0,SUM($AH35:$AI35),'developer sheet'!$D$9)</f>
        <v>2</v>
      </c>
      <c r="AK35" s="90">
        <f>'Long Term Vision'!C42</f>
        <v>0</v>
      </c>
      <c r="AL35" s="90">
        <f t="shared" si="4"/>
        <v>1</v>
      </c>
      <c r="AM35" s="90">
        <f t="shared" si="5"/>
        <v>0</v>
      </c>
      <c r="AN35" s="88" t="str">
        <f>IF($AK35="NO",'developer sheet'!$D$9,IF(AND($AJ35&lt;&gt;'developer sheet'!$D$9,$AJ35&lt;&gt;0),IF($AH35&gt;0,"T",IF($AI35&gt;0,"P")),'developer sheet'!$D$10))</f>
        <v>P</v>
      </c>
      <c r="AO35" s="103"/>
    </row>
    <row r="36" spans="1:41" x14ac:dyDescent="0.25">
      <c r="A36" s="19">
        <v>6.3</v>
      </c>
      <c r="B36" s="78">
        <f>'Long Term Vision'!I43</f>
        <v>0</v>
      </c>
      <c r="C36" s="79">
        <f>'Mid-term Plan'!G43</f>
        <v>0</v>
      </c>
      <c r="D36" s="79">
        <f>'Sectoral Plan 1'!$G43</f>
        <v>0</v>
      </c>
      <c r="E36" s="79" t="str">
        <f>'Sectoral Plan 2'!$G43</f>
        <v>P</v>
      </c>
      <c r="F36" s="79">
        <f>'Sectoral Plan 3'!$G43</f>
        <v>0</v>
      </c>
      <c r="G36" s="79">
        <f>'Sectoral Plan 4'!$G43</f>
        <v>0</v>
      </c>
      <c r="H36" s="79">
        <f>'Sectoral Plan 5'!$G43</f>
        <v>0</v>
      </c>
      <c r="I36" s="79">
        <f>'Sectoral Plan 6'!$G43</f>
        <v>0</v>
      </c>
      <c r="J36" s="79" t="str">
        <f>'Sectoral Plan 7'!$G43</f>
        <v>P</v>
      </c>
      <c r="K36" s="79">
        <f>'Sectoral Plan 8'!$G43</f>
        <v>0</v>
      </c>
      <c r="L36" s="79" t="str">
        <f>'Sectoral Plan 9'!$G43</f>
        <v>P</v>
      </c>
      <c r="M36" s="79">
        <f>'Sectoral Plan 10'!$G43</f>
        <v>0</v>
      </c>
      <c r="N36" s="79" t="str">
        <f>'Sectoral Plan 11'!$G43</f>
        <v>P</v>
      </c>
      <c r="O36" s="79">
        <f>'Sectoral Plan 12'!$G43</f>
        <v>0</v>
      </c>
      <c r="P36" s="79">
        <f>'Sectoral Plan 13'!$G43</f>
        <v>0</v>
      </c>
      <c r="Q36" s="79">
        <f>'Sectoral Plan 14'!$G43</f>
        <v>0</v>
      </c>
      <c r="R36" s="79">
        <f>'Sectoral Plan 15'!$G43</f>
        <v>0</v>
      </c>
      <c r="S36" s="79">
        <f>'Sectoral Plan 16'!$G43</f>
        <v>0</v>
      </c>
      <c r="T36" s="79">
        <f>'Sectoral Plan 17'!$G43</f>
        <v>0</v>
      </c>
      <c r="U36" s="79">
        <f>'Sectoral Plan 18'!$G43</f>
        <v>0</v>
      </c>
      <c r="V36" s="79">
        <f>'Sectoral Plan 19'!$G43</f>
        <v>0</v>
      </c>
      <c r="W36" s="79">
        <f>'Sectoral Plan 20'!$G43</f>
        <v>0</v>
      </c>
      <c r="X36" s="79">
        <f>'Sectoral Plan 21'!$G43</f>
        <v>0</v>
      </c>
      <c r="Y36" s="79">
        <f>'Sectoral Plan 22'!$G43</f>
        <v>0</v>
      </c>
      <c r="Z36" s="79">
        <f>'Sectoral Plan 23'!$G43</f>
        <v>0</v>
      </c>
      <c r="AA36" s="79">
        <f>'Sectoral Plan 24'!$G43</f>
        <v>0</v>
      </c>
      <c r="AB36" s="79">
        <f>'Sectoral Plan 25'!$G43</f>
        <v>0</v>
      </c>
      <c r="AC36" s="79">
        <f>'Sectoral Plan 26'!$G43</f>
        <v>0</v>
      </c>
      <c r="AD36" s="79">
        <f>'Sectoral Plan 27'!$G43</f>
        <v>0</v>
      </c>
      <c r="AE36" s="79">
        <f>'Sectoral Plan 28'!$G43</f>
        <v>0</v>
      </c>
      <c r="AF36" s="79">
        <f>'Sectoral Plan 29'!$G43</f>
        <v>0</v>
      </c>
      <c r="AG36" s="80">
        <f>'Sectoral Plan 30'!$G43</f>
        <v>0</v>
      </c>
      <c r="AH36" s="89">
        <f t="shared" si="2"/>
        <v>0</v>
      </c>
      <c r="AI36" s="90">
        <f t="shared" si="3"/>
        <v>4</v>
      </c>
      <c r="AJ36" s="90">
        <f>IF($AK36=0,SUM($AH36:$AI36),'developer sheet'!$D$9)</f>
        <v>4</v>
      </c>
      <c r="AK36" s="90">
        <f>'Long Term Vision'!C43</f>
        <v>0</v>
      </c>
      <c r="AL36" s="90">
        <f t="shared" si="4"/>
        <v>1</v>
      </c>
      <c r="AM36" s="90">
        <f t="shared" si="5"/>
        <v>0</v>
      </c>
      <c r="AN36" s="88" t="str">
        <f>IF($AK36="NO",'developer sheet'!$D$9,IF(AND($AJ36&lt;&gt;'developer sheet'!$D$9,$AJ36&lt;&gt;0),IF($AH36&gt;0,"T",IF($AI36&gt;0,"P")),'developer sheet'!$D$10))</f>
        <v>P</v>
      </c>
      <c r="AO36" s="103"/>
    </row>
    <row r="37" spans="1:41" x14ac:dyDescent="0.25">
      <c r="A37" s="19">
        <v>6.4</v>
      </c>
      <c r="B37" s="78">
        <f>'Long Term Vision'!I44</f>
        <v>0</v>
      </c>
      <c r="C37" s="79">
        <f>'Mid-term Plan'!G44</f>
        <v>0</v>
      </c>
      <c r="D37" s="79">
        <f>'Sectoral Plan 1'!$G44</f>
        <v>0</v>
      </c>
      <c r="E37" s="79" t="str">
        <f>'Sectoral Plan 2'!$G44</f>
        <v>P</v>
      </c>
      <c r="F37" s="79">
        <f>'Sectoral Plan 3'!$G44</f>
        <v>0</v>
      </c>
      <c r="G37" s="79">
        <f>'Sectoral Plan 4'!$G44</f>
        <v>0</v>
      </c>
      <c r="H37" s="79">
        <f>'Sectoral Plan 5'!$G44</f>
        <v>0</v>
      </c>
      <c r="I37" s="79">
        <f>'Sectoral Plan 6'!$G44</f>
        <v>0</v>
      </c>
      <c r="J37" s="79">
        <f>'Sectoral Plan 7'!$G44</f>
        <v>0</v>
      </c>
      <c r="K37" s="79">
        <f>'Sectoral Plan 8'!$G44</f>
        <v>0</v>
      </c>
      <c r="L37" s="79">
        <f>'Sectoral Plan 9'!$G44</f>
        <v>0</v>
      </c>
      <c r="M37" s="79">
        <f>'Sectoral Plan 10'!$G44</f>
        <v>0</v>
      </c>
      <c r="N37" s="79">
        <f>'Sectoral Plan 11'!$G44</f>
        <v>0</v>
      </c>
      <c r="O37" s="79">
        <f>'Sectoral Plan 12'!$G44</f>
        <v>0</v>
      </c>
      <c r="P37" s="79">
        <f>'Sectoral Plan 13'!$G44</f>
        <v>0</v>
      </c>
      <c r="Q37" s="79">
        <f>'Sectoral Plan 14'!$G44</f>
        <v>0</v>
      </c>
      <c r="R37" s="79">
        <f>'Sectoral Plan 15'!$G44</f>
        <v>0</v>
      </c>
      <c r="S37" s="79">
        <f>'Sectoral Plan 16'!$G44</f>
        <v>0</v>
      </c>
      <c r="T37" s="79">
        <f>'Sectoral Plan 17'!$G44</f>
        <v>0</v>
      </c>
      <c r="U37" s="79">
        <f>'Sectoral Plan 18'!$G44</f>
        <v>0</v>
      </c>
      <c r="V37" s="79">
        <f>'Sectoral Plan 19'!$G44</f>
        <v>0</v>
      </c>
      <c r="W37" s="79">
        <f>'Sectoral Plan 20'!$G44</f>
        <v>0</v>
      </c>
      <c r="X37" s="79">
        <f>'Sectoral Plan 21'!$G44</f>
        <v>0</v>
      </c>
      <c r="Y37" s="79">
        <f>'Sectoral Plan 22'!$G44</f>
        <v>0</v>
      </c>
      <c r="Z37" s="79">
        <f>'Sectoral Plan 23'!$G44</f>
        <v>0</v>
      </c>
      <c r="AA37" s="79">
        <f>'Sectoral Plan 24'!$G44</f>
        <v>0</v>
      </c>
      <c r="AB37" s="79">
        <f>'Sectoral Plan 25'!$G44</f>
        <v>0</v>
      </c>
      <c r="AC37" s="79">
        <f>'Sectoral Plan 26'!$G44</f>
        <v>0</v>
      </c>
      <c r="AD37" s="79">
        <f>'Sectoral Plan 27'!$G44</f>
        <v>0</v>
      </c>
      <c r="AE37" s="79">
        <f>'Sectoral Plan 28'!$G44</f>
        <v>0</v>
      </c>
      <c r="AF37" s="79">
        <f>'Sectoral Plan 29'!$G44</f>
        <v>0</v>
      </c>
      <c r="AG37" s="80">
        <f>'Sectoral Plan 30'!$G44</f>
        <v>0</v>
      </c>
      <c r="AH37" s="89">
        <f t="shared" si="2"/>
        <v>0</v>
      </c>
      <c r="AI37" s="90">
        <f t="shared" si="3"/>
        <v>1</v>
      </c>
      <c r="AJ37" s="90">
        <f>IF($AK37=0,SUM($AH37:$AI37),'developer sheet'!$D$9)</f>
        <v>1</v>
      </c>
      <c r="AK37" s="90">
        <f>'Long Term Vision'!C44</f>
        <v>0</v>
      </c>
      <c r="AL37" s="90">
        <f t="shared" si="4"/>
        <v>1</v>
      </c>
      <c r="AM37" s="90">
        <f t="shared" si="5"/>
        <v>0</v>
      </c>
      <c r="AN37" s="88" t="str">
        <f>IF($AK37="NO",'developer sheet'!$D$9,IF(AND($AJ37&lt;&gt;'developer sheet'!$D$9,$AJ37&lt;&gt;0),IF($AH37&gt;0,"T",IF($AI37&gt;0,"P")),'developer sheet'!$D$10))</f>
        <v>P</v>
      </c>
      <c r="AO37" s="103"/>
    </row>
    <row r="38" spans="1:41" x14ac:dyDescent="0.25">
      <c r="A38" s="19">
        <v>6.5</v>
      </c>
      <c r="B38" s="78">
        <f>'Long Term Vision'!I45</f>
        <v>0</v>
      </c>
      <c r="C38" s="79">
        <f>'Mid-term Plan'!G45</f>
        <v>0</v>
      </c>
      <c r="D38" s="79">
        <f>'Sectoral Plan 1'!$G45</f>
        <v>0</v>
      </c>
      <c r="E38" s="79" t="str">
        <f>'Sectoral Plan 2'!$G45</f>
        <v>P</v>
      </c>
      <c r="F38" s="79">
        <f>'Sectoral Plan 3'!$G45</f>
        <v>0</v>
      </c>
      <c r="G38" s="79">
        <f>'Sectoral Plan 4'!$G45</f>
        <v>0</v>
      </c>
      <c r="H38" s="79">
        <f>'Sectoral Plan 5'!$G45</f>
        <v>0</v>
      </c>
      <c r="I38" s="79">
        <f>'Sectoral Plan 6'!$G45</f>
        <v>0</v>
      </c>
      <c r="J38" s="79">
        <f>'Sectoral Plan 7'!$G45</f>
        <v>0</v>
      </c>
      <c r="K38" s="79">
        <f>'Sectoral Plan 8'!$G45</f>
        <v>0</v>
      </c>
      <c r="L38" s="79">
        <f>'Sectoral Plan 9'!$G45</f>
        <v>0</v>
      </c>
      <c r="M38" s="79">
        <f>'Sectoral Plan 10'!$G45</f>
        <v>0</v>
      </c>
      <c r="N38" s="79">
        <f>'Sectoral Plan 11'!$G45</f>
        <v>0</v>
      </c>
      <c r="O38" s="79">
        <f>'Sectoral Plan 12'!$G45</f>
        <v>0</v>
      </c>
      <c r="P38" s="79">
        <f>'Sectoral Plan 13'!$G45</f>
        <v>0</v>
      </c>
      <c r="Q38" s="79">
        <f>'Sectoral Plan 14'!$G45</f>
        <v>0</v>
      </c>
      <c r="R38" s="79">
        <f>'Sectoral Plan 15'!$G45</f>
        <v>0</v>
      </c>
      <c r="S38" s="79">
        <f>'Sectoral Plan 16'!$G45</f>
        <v>0</v>
      </c>
      <c r="T38" s="79">
        <f>'Sectoral Plan 17'!$G45</f>
        <v>0</v>
      </c>
      <c r="U38" s="79">
        <f>'Sectoral Plan 18'!$G45</f>
        <v>0</v>
      </c>
      <c r="V38" s="79">
        <f>'Sectoral Plan 19'!$G45</f>
        <v>0</v>
      </c>
      <c r="W38" s="79">
        <f>'Sectoral Plan 20'!$G45</f>
        <v>0</v>
      </c>
      <c r="X38" s="79">
        <f>'Sectoral Plan 21'!$G45</f>
        <v>0</v>
      </c>
      <c r="Y38" s="79">
        <f>'Sectoral Plan 22'!$G45</f>
        <v>0</v>
      </c>
      <c r="Z38" s="79">
        <f>'Sectoral Plan 23'!$G45</f>
        <v>0</v>
      </c>
      <c r="AA38" s="79">
        <f>'Sectoral Plan 24'!$G45</f>
        <v>0</v>
      </c>
      <c r="AB38" s="79">
        <f>'Sectoral Plan 25'!$G45</f>
        <v>0</v>
      </c>
      <c r="AC38" s="79">
        <f>'Sectoral Plan 26'!$G45</f>
        <v>0</v>
      </c>
      <c r="AD38" s="79">
        <f>'Sectoral Plan 27'!$G45</f>
        <v>0</v>
      </c>
      <c r="AE38" s="79">
        <f>'Sectoral Plan 28'!$G45</f>
        <v>0</v>
      </c>
      <c r="AF38" s="79">
        <f>'Sectoral Plan 29'!$G45</f>
        <v>0</v>
      </c>
      <c r="AG38" s="80">
        <f>'Sectoral Plan 30'!$G45</f>
        <v>0</v>
      </c>
      <c r="AH38" s="89">
        <f t="shared" si="2"/>
        <v>0</v>
      </c>
      <c r="AI38" s="90">
        <f t="shared" si="3"/>
        <v>1</v>
      </c>
      <c r="AJ38" s="90">
        <f>IF($AK38=0,SUM($AH38:$AI38),'developer sheet'!$D$9)</f>
        <v>1</v>
      </c>
      <c r="AK38" s="90">
        <f>'Long Term Vision'!C45</f>
        <v>0</v>
      </c>
      <c r="AL38" s="90">
        <f t="shared" si="4"/>
        <v>1</v>
      </c>
      <c r="AM38" s="90">
        <f t="shared" si="5"/>
        <v>0</v>
      </c>
      <c r="AN38" s="88" t="str">
        <f>IF($AK38="NO",'developer sheet'!$D$9,IF(AND($AJ38&lt;&gt;'developer sheet'!$D$9,$AJ38&lt;&gt;0),IF($AH38&gt;0,"T",IF($AI38&gt;0,"P")),'developer sheet'!$D$10))</f>
        <v>P</v>
      </c>
      <c r="AO38" s="103"/>
    </row>
    <row r="39" spans="1:41" x14ac:dyDescent="0.25">
      <c r="A39" s="19">
        <v>6.6</v>
      </c>
      <c r="B39" s="78">
        <f>'Long Term Vision'!I46</f>
        <v>0</v>
      </c>
      <c r="C39" s="79">
        <f>'Mid-term Plan'!G46</f>
        <v>0</v>
      </c>
      <c r="D39" s="79">
        <f>'Sectoral Plan 1'!$G46</f>
        <v>0</v>
      </c>
      <c r="E39" s="79">
        <f>'Sectoral Plan 2'!$G46</f>
        <v>0</v>
      </c>
      <c r="F39" s="79">
        <f>'Sectoral Plan 3'!$G46</f>
        <v>0</v>
      </c>
      <c r="G39" s="79">
        <f>'Sectoral Plan 4'!$G46</f>
        <v>0</v>
      </c>
      <c r="H39" s="79">
        <f>'Sectoral Plan 5'!$G46</f>
        <v>0</v>
      </c>
      <c r="I39" s="79">
        <f>'Sectoral Plan 6'!$G46</f>
        <v>0</v>
      </c>
      <c r="J39" s="79">
        <f>'Sectoral Plan 7'!$G46</f>
        <v>0</v>
      </c>
      <c r="K39" s="79">
        <f>'Sectoral Plan 8'!$G46</f>
        <v>0</v>
      </c>
      <c r="L39" s="79">
        <f>'Sectoral Plan 9'!$G46</f>
        <v>0</v>
      </c>
      <c r="M39" s="79">
        <f>'Sectoral Plan 10'!$G46</f>
        <v>0</v>
      </c>
      <c r="N39" s="79">
        <f>'Sectoral Plan 11'!$G46</f>
        <v>0</v>
      </c>
      <c r="O39" s="79">
        <f>'Sectoral Plan 12'!$G46</f>
        <v>0</v>
      </c>
      <c r="P39" s="79">
        <f>'Sectoral Plan 13'!$G46</f>
        <v>0</v>
      </c>
      <c r="Q39" s="79">
        <f>'Sectoral Plan 14'!$G46</f>
        <v>0</v>
      </c>
      <c r="R39" s="79">
        <f>'Sectoral Plan 15'!$G46</f>
        <v>0</v>
      </c>
      <c r="S39" s="79">
        <f>'Sectoral Plan 16'!$G46</f>
        <v>0</v>
      </c>
      <c r="T39" s="79">
        <f>'Sectoral Plan 17'!$G46</f>
        <v>0</v>
      </c>
      <c r="U39" s="79">
        <f>'Sectoral Plan 18'!$G46</f>
        <v>0</v>
      </c>
      <c r="V39" s="79">
        <f>'Sectoral Plan 19'!$G46</f>
        <v>0</v>
      </c>
      <c r="W39" s="79">
        <f>'Sectoral Plan 20'!$G46</f>
        <v>0</v>
      </c>
      <c r="X39" s="79">
        <f>'Sectoral Plan 21'!$G46</f>
        <v>0</v>
      </c>
      <c r="Y39" s="79">
        <f>'Sectoral Plan 22'!$G46</f>
        <v>0</v>
      </c>
      <c r="Z39" s="79">
        <f>'Sectoral Plan 23'!$G46</f>
        <v>0</v>
      </c>
      <c r="AA39" s="79">
        <f>'Sectoral Plan 24'!$G46</f>
        <v>0</v>
      </c>
      <c r="AB39" s="79">
        <f>'Sectoral Plan 25'!$G46</f>
        <v>0</v>
      </c>
      <c r="AC39" s="79">
        <f>'Sectoral Plan 26'!$G46</f>
        <v>0</v>
      </c>
      <c r="AD39" s="79">
        <f>'Sectoral Plan 27'!$G46</f>
        <v>0</v>
      </c>
      <c r="AE39" s="79">
        <f>'Sectoral Plan 28'!$G46</f>
        <v>0</v>
      </c>
      <c r="AF39" s="79">
        <f>'Sectoral Plan 29'!$G46</f>
        <v>0</v>
      </c>
      <c r="AG39" s="80">
        <f>'Sectoral Plan 30'!$G46</f>
        <v>0</v>
      </c>
      <c r="AH39" s="89">
        <f t="shared" si="2"/>
        <v>0</v>
      </c>
      <c r="AI39" s="90">
        <f t="shared" si="3"/>
        <v>0</v>
      </c>
      <c r="AJ39" s="90">
        <f>IF($AK39=0,SUM($AH39:$AI39),'developer sheet'!$D$9)</f>
        <v>0</v>
      </c>
      <c r="AK39" s="90">
        <f>'Long Term Vision'!C46</f>
        <v>0</v>
      </c>
      <c r="AL39" s="90">
        <f t="shared" si="4"/>
        <v>0</v>
      </c>
      <c r="AM39" s="90">
        <f t="shared" si="5"/>
        <v>1</v>
      </c>
      <c r="AN39" s="88" t="str">
        <f>IF($AK39="NO",'developer sheet'!$D$9,IF(AND($AJ39&lt;&gt;'developer sheet'!$D$9,$AJ39&lt;&gt;0),IF($AH39&gt;0,"T",IF($AI39&gt;0,"P")),'developer sheet'!$D$10))</f>
        <v>none</v>
      </c>
      <c r="AO39" s="103"/>
    </row>
    <row r="40" spans="1:41" x14ac:dyDescent="0.25">
      <c r="A40" s="19">
        <v>7.1</v>
      </c>
      <c r="B40" s="78">
        <f>'Long Term Vision'!I79</f>
        <v>0</v>
      </c>
      <c r="C40" s="79">
        <f>'Mid-term Plan'!G79</f>
        <v>0</v>
      </c>
      <c r="D40" s="79">
        <f>'Sectoral Plan 1'!$G79</f>
        <v>0</v>
      </c>
      <c r="E40" s="79" t="str">
        <f>'Sectoral Plan 2'!$G79</f>
        <v>P</v>
      </c>
      <c r="F40" s="79">
        <f>'Sectoral Plan 3'!$G79</f>
        <v>0</v>
      </c>
      <c r="G40" s="79">
        <f>'Sectoral Plan 4'!$G79</f>
        <v>0</v>
      </c>
      <c r="H40" s="79">
        <f>'Sectoral Plan 5'!$G79</f>
        <v>0</v>
      </c>
      <c r="I40" s="79">
        <f>'Sectoral Plan 6'!$G79</f>
        <v>0</v>
      </c>
      <c r="J40" s="79">
        <f>'Sectoral Plan 7'!$G79</f>
        <v>0</v>
      </c>
      <c r="K40" s="79">
        <f>'Sectoral Plan 8'!$G79</f>
        <v>0</v>
      </c>
      <c r="L40" s="79" t="str">
        <f>'Sectoral Plan 9'!$G79</f>
        <v>T</v>
      </c>
      <c r="M40" s="79">
        <f>'Sectoral Plan 10'!$G79</f>
        <v>0</v>
      </c>
      <c r="N40" s="79" t="str">
        <f>'Sectoral Plan 11'!$G79</f>
        <v>P</v>
      </c>
      <c r="O40" s="79">
        <f>'Sectoral Plan 12'!$G79</f>
        <v>0</v>
      </c>
      <c r="P40" s="79">
        <f>'Sectoral Plan 13'!$G79</f>
        <v>0</v>
      </c>
      <c r="Q40" s="79">
        <f>'Sectoral Plan 14'!$G79</f>
        <v>0</v>
      </c>
      <c r="R40" s="79">
        <f>'Sectoral Plan 15'!$G79</f>
        <v>0</v>
      </c>
      <c r="S40" s="79">
        <f>'Sectoral Plan 16'!$G79</f>
        <v>0</v>
      </c>
      <c r="T40" s="79">
        <f>'Sectoral Plan 17'!$G79</f>
        <v>0</v>
      </c>
      <c r="U40" s="79">
        <f>'Sectoral Plan 18'!$G79</f>
        <v>0</v>
      </c>
      <c r="V40" s="79">
        <f>'Sectoral Plan 19'!$G79</f>
        <v>0</v>
      </c>
      <c r="W40" s="79">
        <f>'Sectoral Plan 20'!$G79</f>
        <v>0</v>
      </c>
      <c r="X40" s="79">
        <f>'Sectoral Plan 21'!$G79</f>
        <v>0</v>
      </c>
      <c r="Y40" s="79">
        <f>'Sectoral Plan 22'!$G79</f>
        <v>0</v>
      </c>
      <c r="Z40" s="79">
        <f>'Sectoral Plan 23'!$G79</f>
        <v>0</v>
      </c>
      <c r="AA40" s="79">
        <f>'Sectoral Plan 24'!$G79</f>
        <v>0</v>
      </c>
      <c r="AB40" s="79">
        <f>'Sectoral Plan 25'!$G79</f>
        <v>0</v>
      </c>
      <c r="AC40" s="79">
        <f>'Sectoral Plan 26'!$G79</f>
        <v>0</v>
      </c>
      <c r="AD40" s="79">
        <f>'Sectoral Plan 27'!$G79</f>
        <v>0</v>
      </c>
      <c r="AE40" s="79">
        <f>'Sectoral Plan 28'!$G79</f>
        <v>0</v>
      </c>
      <c r="AF40" s="79">
        <f>'Sectoral Plan 29'!$G79</f>
        <v>0</v>
      </c>
      <c r="AG40" s="80">
        <f>'Sectoral Plan 30'!$G79</f>
        <v>0</v>
      </c>
      <c r="AH40" s="89">
        <f t="shared" si="2"/>
        <v>1</v>
      </c>
      <c r="AI40" s="90">
        <f t="shared" si="3"/>
        <v>2</v>
      </c>
      <c r="AJ40" s="90">
        <f>IF($AK40=0,SUM($AH40:$AI40),'developer sheet'!$D$9)</f>
        <v>3</v>
      </c>
      <c r="AK40" s="90">
        <f>'Long Term Vision'!C79</f>
        <v>0</v>
      </c>
      <c r="AL40" s="90">
        <f t="shared" si="4"/>
        <v>1</v>
      </c>
      <c r="AM40" s="90">
        <f t="shared" si="5"/>
        <v>0</v>
      </c>
      <c r="AN40" s="88" t="str">
        <f>IF($AK40="NO",'developer sheet'!$D$9,IF(AND($AJ40&lt;&gt;'developer sheet'!$D$9,$AJ40&lt;&gt;0),IF($AH40&gt;0,"T",IF($AI40&gt;0,"P")),'developer sheet'!$D$10))</f>
        <v>T</v>
      </c>
      <c r="AO40" s="103"/>
    </row>
    <row r="41" spans="1:41" x14ac:dyDescent="0.25">
      <c r="A41" s="19">
        <v>7.2</v>
      </c>
      <c r="B41" s="78">
        <f>'Long Term Vision'!I80</f>
        <v>0</v>
      </c>
      <c r="C41" s="79">
        <f>'Mid-term Plan'!G80</f>
        <v>0</v>
      </c>
      <c r="D41" s="79">
        <f>'Sectoral Plan 1'!$G80</f>
        <v>0</v>
      </c>
      <c r="E41" s="79" t="str">
        <f>'Sectoral Plan 2'!$G80</f>
        <v>P</v>
      </c>
      <c r="F41" s="79">
        <f>'Sectoral Plan 3'!$G80</f>
        <v>0</v>
      </c>
      <c r="G41" s="79">
        <f>'Sectoral Plan 4'!$G80</f>
        <v>0</v>
      </c>
      <c r="H41" s="79">
        <f>'Sectoral Plan 5'!$G80</f>
        <v>0</v>
      </c>
      <c r="I41" s="79">
        <f>'Sectoral Plan 6'!$G80</f>
        <v>0</v>
      </c>
      <c r="J41" s="79">
        <f>'Sectoral Plan 7'!$G80</f>
        <v>0</v>
      </c>
      <c r="K41" s="79">
        <f>'Sectoral Plan 8'!$G80</f>
        <v>0</v>
      </c>
      <c r="L41" s="79">
        <f>'Sectoral Plan 9'!$G80</f>
        <v>0</v>
      </c>
      <c r="M41" s="79">
        <f>'Sectoral Plan 10'!$G80</f>
        <v>0</v>
      </c>
      <c r="N41" s="79" t="str">
        <f>'Sectoral Plan 11'!$G80</f>
        <v>T</v>
      </c>
      <c r="O41" s="79">
        <f>'Sectoral Plan 12'!$G80</f>
        <v>0</v>
      </c>
      <c r="P41" s="79">
        <f>'Sectoral Plan 13'!$G80</f>
        <v>0</v>
      </c>
      <c r="Q41" s="79">
        <f>'Sectoral Plan 14'!$G80</f>
        <v>0</v>
      </c>
      <c r="R41" s="79">
        <f>'Sectoral Plan 15'!$G80</f>
        <v>0</v>
      </c>
      <c r="S41" s="79">
        <f>'Sectoral Plan 16'!$G80</f>
        <v>0</v>
      </c>
      <c r="T41" s="79">
        <f>'Sectoral Plan 17'!$G80</f>
        <v>0</v>
      </c>
      <c r="U41" s="79">
        <f>'Sectoral Plan 18'!$G80</f>
        <v>0</v>
      </c>
      <c r="V41" s="79">
        <f>'Sectoral Plan 19'!$G80</f>
        <v>0</v>
      </c>
      <c r="W41" s="79">
        <f>'Sectoral Plan 20'!$G80</f>
        <v>0</v>
      </c>
      <c r="X41" s="79">
        <f>'Sectoral Plan 21'!$G80</f>
        <v>0</v>
      </c>
      <c r="Y41" s="79">
        <f>'Sectoral Plan 22'!$G80</f>
        <v>0</v>
      </c>
      <c r="Z41" s="79">
        <f>'Sectoral Plan 23'!$G80</f>
        <v>0</v>
      </c>
      <c r="AA41" s="79">
        <f>'Sectoral Plan 24'!$G80</f>
        <v>0</v>
      </c>
      <c r="AB41" s="79">
        <f>'Sectoral Plan 25'!$G80</f>
        <v>0</v>
      </c>
      <c r="AC41" s="79">
        <f>'Sectoral Plan 26'!$G80</f>
        <v>0</v>
      </c>
      <c r="AD41" s="79">
        <f>'Sectoral Plan 27'!$G80</f>
        <v>0</v>
      </c>
      <c r="AE41" s="79">
        <f>'Sectoral Plan 28'!$G80</f>
        <v>0</v>
      </c>
      <c r="AF41" s="79">
        <f>'Sectoral Plan 29'!$G80</f>
        <v>0</v>
      </c>
      <c r="AG41" s="80">
        <f>'Sectoral Plan 30'!$G80</f>
        <v>0</v>
      </c>
      <c r="AH41" s="89">
        <f t="shared" si="2"/>
        <v>1</v>
      </c>
      <c r="AI41" s="90">
        <f t="shared" si="3"/>
        <v>1</v>
      </c>
      <c r="AJ41" s="90">
        <f>IF($AK41=0,SUM($AH41:$AI41),'developer sheet'!$D$9)</f>
        <v>2</v>
      </c>
      <c r="AK41" s="90">
        <f>'Long Term Vision'!C80</f>
        <v>0</v>
      </c>
      <c r="AL41" s="90">
        <f t="shared" si="4"/>
        <v>1</v>
      </c>
      <c r="AM41" s="90">
        <f t="shared" si="5"/>
        <v>0</v>
      </c>
      <c r="AN41" s="88" t="str">
        <f>IF($AK41="NO",'developer sheet'!$D$9,IF(AND($AJ41&lt;&gt;'developer sheet'!$D$9,$AJ41&lt;&gt;0),IF($AH41&gt;0,"T",IF($AI41&gt;0,"P")),'developer sheet'!$D$10))</f>
        <v>T</v>
      </c>
      <c r="AO41" s="103"/>
    </row>
    <row r="42" spans="1:41" x14ac:dyDescent="0.25">
      <c r="A42" s="19">
        <v>7.3</v>
      </c>
      <c r="B42" s="78">
        <f>'Long Term Vision'!I81</f>
        <v>0</v>
      </c>
      <c r="C42" s="79">
        <f>'Mid-term Plan'!G81</f>
        <v>0</v>
      </c>
      <c r="D42" s="79">
        <f>'Sectoral Plan 1'!$G81</f>
        <v>0</v>
      </c>
      <c r="E42" s="79">
        <f>'Sectoral Plan 2'!$G81</f>
        <v>0</v>
      </c>
      <c r="F42" s="79">
        <f>'Sectoral Plan 3'!$G81</f>
        <v>0</v>
      </c>
      <c r="G42" s="79">
        <f>'Sectoral Plan 4'!$G81</f>
        <v>0</v>
      </c>
      <c r="H42" s="79">
        <f>'Sectoral Plan 5'!$G81</f>
        <v>0</v>
      </c>
      <c r="I42" s="79">
        <f>'Sectoral Plan 6'!$G81</f>
        <v>0</v>
      </c>
      <c r="J42" s="79">
        <f>'Sectoral Plan 7'!$G81</f>
        <v>0</v>
      </c>
      <c r="K42" s="79">
        <f>'Sectoral Plan 8'!$G81</f>
        <v>0</v>
      </c>
      <c r="L42" s="79">
        <f>'Sectoral Plan 9'!$G81</f>
        <v>0</v>
      </c>
      <c r="M42" s="79">
        <f>'Sectoral Plan 10'!$G81</f>
        <v>0</v>
      </c>
      <c r="N42" s="79" t="str">
        <f>'Sectoral Plan 11'!$G81</f>
        <v>P</v>
      </c>
      <c r="O42" s="79">
        <f>'Sectoral Plan 12'!$G81</f>
        <v>0</v>
      </c>
      <c r="P42" s="79">
        <f>'Sectoral Plan 13'!$G81</f>
        <v>0</v>
      </c>
      <c r="Q42" s="79">
        <f>'Sectoral Plan 14'!$G81</f>
        <v>0</v>
      </c>
      <c r="R42" s="79">
        <f>'Sectoral Plan 15'!$G81</f>
        <v>0</v>
      </c>
      <c r="S42" s="79">
        <f>'Sectoral Plan 16'!$G81</f>
        <v>0</v>
      </c>
      <c r="T42" s="79">
        <f>'Sectoral Plan 17'!$G81</f>
        <v>0</v>
      </c>
      <c r="U42" s="79">
        <f>'Sectoral Plan 18'!$G81</f>
        <v>0</v>
      </c>
      <c r="V42" s="79">
        <f>'Sectoral Plan 19'!$G81</f>
        <v>0</v>
      </c>
      <c r="W42" s="79">
        <f>'Sectoral Plan 20'!$G81</f>
        <v>0</v>
      </c>
      <c r="X42" s="79">
        <f>'Sectoral Plan 21'!$G81</f>
        <v>0</v>
      </c>
      <c r="Y42" s="79">
        <f>'Sectoral Plan 22'!$G81</f>
        <v>0</v>
      </c>
      <c r="Z42" s="79">
        <f>'Sectoral Plan 23'!$G81</f>
        <v>0</v>
      </c>
      <c r="AA42" s="79">
        <f>'Sectoral Plan 24'!$G81</f>
        <v>0</v>
      </c>
      <c r="AB42" s="79">
        <f>'Sectoral Plan 25'!$G81</f>
        <v>0</v>
      </c>
      <c r="AC42" s="79">
        <f>'Sectoral Plan 26'!$G81</f>
        <v>0</v>
      </c>
      <c r="AD42" s="79">
        <f>'Sectoral Plan 27'!$G81</f>
        <v>0</v>
      </c>
      <c r="AE42" s="79">
        <f>'Sectoral Plan 28'!$G81</f>
        <v>0</v>
      </c>
      <c r="AF42" s="79">
        <f>'Sectoral Plan 29'!$G81</f>
        <v>0</v>
      </c>
      <c r="AG42" s="80">
        <f>'Sectoral Plan 30'!$G81</f>
        <v>0</v>
      </c>
      <c r="AH42" s="89">
        <f t="shared" si="2"/>
        <v>0</v>
      </c>
      <c r="AI42" s="90">
        <f t="shared" si="3"/>
        <v>1</v>
      </c>
      <c r="AJ42" s="90">
        <f>IF($AK42=0,SUM($AH42:$AI42),'developer sheet'!$D$9)</f>
        <v>1</v>
      </c>
      <c r="AK42" s="90">
        <f>'Long Term Vision'!C81</f>
        <v>0</v>
      </c>
      <c r="AL42" s="90">
        <f t="shared" si="4"/>
        <v>1</v>
      </c>
      <c r="AM42" s="90">
        <f t="shared" si="5"/>
        <v>0</v>
      </c>
      <c r="AN42" s="88" t="str">
        <f>IF($AK42="NO",'developer sheet'!$D$9,IF(AND($AJ42&lt;&gt;'developer sheet'!$D$9,$AJ42&lt;&gt;0),IF($AH42&gt;0,"T",IF($AI42&gt;0,"P")),'developer sheet'!$D$10))</f>
        <v>P</v>
      </c>
      <c r="AO42" s="103"/>
    </row>
    <row r="43" spans="1:41" x14ac:dyDescent="0.25">
      <c r="A43" s="19">
        <v>8.1</v>
      </c>
      <c r="B43" s="78">
        <f>'Long Term Vision'!I83</f>
        <v>0</v>
      </c>
      <c r="C43" s="79">
        <f>'Mid-term Plan'!G83</f>
        <v>0</v>
      </c>
      <c r="D43" s="79">
        <f>'Sectoral Plan 1'!$G83</f>
        <v>0</v>
      </c>
      <c r="E43" s="79">
        <f>'Sectoral Plan 2'!$G83</f>
        <v>0</v>
      </c>
      <c r="F43" s="79">
        <f>'Sectoral Plan 3'!$G83</f>
        <v>0</v>
      </c>
      <c r="G43" s="79">
        <f>'Sectoral Plan 4'!$G83</f>
        <v>0</v>
      </c>
      <c r="H43" s="79">
        <f>'Sectoral Plan 5'!$G83</f>
        <v>0</v>
      </c>
      <c r="I43" s="79">
        <f>'Sectoral Plan 6'!$G83</f>
        <v>0</v>
      </c>
      <c r="J43" s="79">
        <f>'Sectoral Plan 7'!$G83</f>
        <v>0</v>
      </c>
      <c r="K43" s="79">
        <f>'Sectoral Plan 8'!$G83</f>
        <v>0</v>
      </c>
      <c r="L43" s="79">
        <f>'Sectoral Plan 9'!$G83</f>
        <v>0</v>
      </c>
      <c r="M43" s="79">
        <f>'Sectoral Plan 10'!$G83</f>
        <v>0</v>
      </c>
      <c r="N43" s="79">
        <f>'Sectoral Plan 11'!$G83</f>
        <v>0</v>
      </c>
      <c r="O43" s="79" t="str">
        <f>'Sectoral Plan 12'!$G83</f>
        <v>P</v>
      </c>
      <c r="P43" s="79">
        <f>'Sectoral Plan 13'!$G83</f>
        <v>0</v>
      </c>
      <c r="Q43" s="79">
        <f>'Sectoral Plan 14'!$G83</f>
        <v>0</v>
      </c>
      <c r="R43" s="79">
        <f>'Sectoral Plan 15'!$G83</f>
        <v>0</v>
      </c>
      <c r="S43" s="79">
        <f>'Sectoral Plan 16'!$G83</f>
        <v>0</v>
      </c>
      <c r="T43" s="79">
        <f>'Sectoral Plan 17'!$G83</f>
        <v>0</v>
      </c>
      <c r="U43" s="79">
        <f>'Sectoral Plan 18'!$G83</f>
        <v>0</v>
      </c>
      <c r="V43" s="79">
        <f>'Sectoral Plan 19'!$G83</f>
        <v>0</v>
      </c>
      <c r="W43" s="79">
        <f>'Sectoral Plan 20'!$G83</f>
        <v>0</v>
      </c>
      <c r="X43" s="79">
        <f>'Sectoral Plan 21'!$G83</f>
        <v>0</v>
      </c>
      <c r="Y43" s="79">
        <f>'Sectoral Plan 22'!$G83</f>
        <v>0</v>
      </c>
      <c r="Z43" s="79">
        <f>'Sectoral Plan 23'!$G83</f>
        <v>0</v>
      </c>
      <c r="AA43" s="79">
        <f>'Sectoral Plan 24'!$G83</f>
        <v>0</v>
      </c>
      <c r="AB43" s="79">
        <f>'Sectoral Plan 25'!$G83</f>
        <v>0</v>
      </c>
      <c r="AC43" s="79">
        <f>'Sectoral Plan 26'!$G83</f>
        <v>0</v>
      </c>
      <c r="AD43" s="79">
        <f>'Sectoral Plan 27'!$G83</f>
        <v>0</v>
      </c>
      <c r="AE43" s="79">
        <f>'Sectoral Plan 28'!$G83</f>
        <v>0</v>
      </c>
      <c r="AF43" s="79">
        <f>'Sectoral Plan 29'!$G83</f>
        <v>0</v>
      </c>
      <c r="AG43" s="80">
        <f>'Sectoral Plan 30'!$G83</f>
        <v>0</v>
      </c>
      <c r="AH43" s="89">
        <f t="shared" si="2"/>
        <v>0</v>
      </c>
      <c r="AI43" s="90">
        <f t="shared" si="3"/>
        <v>1</v>
      </c>
      <c r="AJ43" s="90" t="str">
        <f>IF($AK43=0,SUM($AH43:$AI43),'developer sheet'!$D$9)</f>
        <v>N/A</v>
      </c>
      <c r="AK43" s="90" t="str">
        <f>'Long Term Vision'!C83</f>
        <v>NO</v>
      </c>
      <c r="AL43" s="90">
        <f t="shared" si="4"/>
        <v>0</v>
      </c>
      <c r="AM43" s="90">
        <f t="shared" si="5"/>
        <v>0</v>
      </c>
      <c r="AN43" s="88" t="str">
        <f>IF($AK43="NO",'developer sheet'!$D$9,IF(AND($AJ43&lt;&gt;'developer sheet'!$D$9,$AJ43&lt;&gt;0),IF($AH43&gt;0,"T",IF($AI43&gt;0,"P")),'developer sheet'!$D$10))</f>
        <v>N/A</v>
      </c>
      <c r="AO43" s="103"/>
    </row>
    <row r="44" spans="1:41" x14ac:dyDescent="0.25">
      <c r="A44" s="19">
        <v>8.1999999999999993</v>
      </c>
      <c r="B44" s="78">
        <f>'Long Term Vision'!I84</f>
        <v>0</v>
      </c>
      <c r="C44" s="79">
        <f>'Mid-term Plan'!G84</f>
        <v>0</v>
      </c>
      <c r="D44" s="79">
        <f>'Sectoral Plan 1'!$G84</f>
        <v>0</v>
      </c>
      <c r="E44" s="79" t="str">
        <f>'Sectoral Plan 2'!$G84</f>
        <v>P</v>
      </c>
      <c r="F44" s="79">
        <f>'Sectoral Plan 3'!$G84</f>
        <v>0</v>
      </c>
      <c r="G44" s="79">
        <f>'Sectoral Plan 4'!$G84</f>
        <v>0</v>
      </c>
      <c r="H44" s="79">
        <f>'Sectoral Plan 5'!$G84</f>
        <v>0</v>
      </c>
      <c r="I44" s="79">
        <f>'Sectoral Plan 6'!$G84</f>
        <v>0</v>
      </c>
      <c r="J44" s="79">
        <f>'Sectoral Plan 7'!$G84</f>
        <v>0</v>
      </c>
      <c r="K44" s="79">
        <f>'Sectoral Plan 8'!$G84</f>
        <v>0</v>
      </c>
      <c r="L44" s="79">
        <f>'Sectoral Plan 9'!$G84</f>
        <v>0</v>
      </c>
      <c r="M44" s="79">
        <f>'Sectoral Plan 10'!$G84</f>
        <v>0</v>
      </c>
      <c r="N44" s="79">
        <f>'Sectoral Plan 11'!$G84</f>
        <v>0</v>
      </c>
      <c r="O44" s="79" t="str">
        <f>'Sectoral Plan 12'!$G84</f>
        <v>P</v>
      </c>
      <c r="P44" s="79" t="str">
        <f>'Sectoral Plan 13'!$G84</f>
        <v>P</v>
      </c>
      <c r="Q44" s="79" t="str">
        <f>'Sectoral Plan 14'!$G84</f>
        <v>P</v>
      </c>
      <c r="R44" s="79">
        <f>'Sectoral Plan 15'!$G84</f>
        <v>0</v>
      </c>
      <c r="S44" s="79" t="str">
        <f>'Sectoral Plan 16'!$G84</f>
        <v>P</v>
      </c>
      <c r="T44" s="79">
        <f>'Sectoral Plan 17'!$G84</f>
        <v>0</v>
      </c>
      <c r="U44" s="79">
        <f>'Sectoral Plan 18'!$G84</f>
        <v>0</v>
      </c>
      <c r="V44" s="79">
        <f>'Sectoral Plan 19'!$G84</f>
        <v>0</v>
      </c>
      <c r="W44" s="79">
        <f>'Sectoral Plan 20'!$G84</f>
        <v>0</v>
      </c>
      <c r="X44" s="79">
        <f>'Sectoral Plan 21'!$G84</f>
        <v>0</v>
      </c>
      <c r="Y44" s="79">
        <f>'Sectoral Plan 22'!$G84</f>
        <v>0</v>
      </c>
      <c r="Z44" s="79">
        <f>'Sectoral Plan 23'!$G84</f>
        <v>0</v>
      </c>
      <c r="AA44" s="79">
        <f>'Sectoral Plan 24'!$G84</f>
        <v>0</v>
      </c>
      <c r="AB44" s="79">
        <f>'Sectoral Plan 25'!$G84</f>
        <v>0</v>
      </c>
      <c r="AC44" s="79">
        <f>'Sectoral Plan 26'!$G84</f>
        <v>0</v>
      </c>
      <c r="AD44" s="79">
        <f>'Sectoral Plan 27'!$G84</f>
        <v>0</v>
      </c>
      <c r="AE44" s="79">
        <f>'Sectoral Plan 28'!$G84</f>
        <v>0</v>
      </c>
      <c r="AF44" s="79">
        <f>'Sectoral Plan 29'!$G84</f>
        <v>0</v>
      </c>
      <c r="AG44" s="80">
        <f>'Sectoral Plan 30'!$G84</f>
        <v>0</v>
      </c>
      <c r="AH44" s="89">
        <f t="shared" si="2"/>
        <v>0</v>
      </c>
      <c r="AI44" s="90">
        <f t="shared" si="3"/>
        <v>5</v>
      </c>
      <c r="AJ44" s="90">
        <f>IF($AK44=0,SUM($AH44:$AI44),'developer sheet'!$D$9)</f>
        <v>5</v>
      </c>
      <c r="AK44" s="90">
        <f>'Long Term Vision'!C84</f>
        <v>0</v>
      </c>
      <c r="AL44" s="90">
        <f t="shared" si="4"/>
        <v>1</v>
      </c>
      <c r="AM44" s="90">
        <f t="shared" si="5"/>
        <v>0</v>
      </c>
      <c r="AN44" s="88" t="str">
        <f>IF($AK44="NO",'developer sheet'!$D$9,IF(AND($AJ44&lt;&gt;'developer sheet'!$D$9,$AJ44&lt;&gt;0),IF($AH44&gt;0,"T",IF($AI44&gt;0,"P")),'developer sheet'!$D$10))</f>
        <v>P</v>
      </c>
      <c r="AO44" s="103"/>
    </row>
    <row r="45" spans="1:41" x14ac:dyDescent="0.25">
      <c r="A45" s="19">
        <v>8.3000000000000007</v>
      </c>
      <c r="B45" s="78">
        <f>'Long Term Vision'!I85</f>
        <v>0</v>
      </c>
      <c r="C45" s="79">
        <f>'Mid-term Plan'!G85</f>
        <v>0</v>
      </c>
      <c r="D45" s="79">
        <f>'Sectoral Plan 1'!$G85</f>
        <v>0</v>
      </c>
      <c r="E45" s="79">
        <f>'Sectoral Plan 2'!$G85</f>
        <v>0</v>
      </c>
      <c r="F45" s="79">
        <f>'Sectoral Plan 3'!$G85</f>
        <v>0</v>
      </c>
      <c r="G45" s="79">
        <f>'Sectoral Plan 4'!$G85</f>
        <v>0</v>
      </c>
      <c r="H45" s="79">
        <f>'Sectoral Plan 5'!$G85</f>
        <v>0</v>
      </c>
      <c r="I45" s="79">
        <f>'Sectoral Plan 6'!$G85</f>
        <v>0</v>
      </c>
      <c r="J45" s="79" t="str">
        <f>'Sectoral Plan 7'!$G85</f>
        <v>T</v>
      </c>
      <c r="K45" s="79">
        <f>'Sectoral Plan 8'!$G85</f>
        <v>0</v>
      </c>
      <c r="L45" s="79">
        <f>'Sectoral Plan 9'!$G85</f>
        <v>0</v>
      </c>
      <c r="M45" s="79">
        <f>'Sectoral Plan 10'!$G85</f>
        <v>0</v>
      </c>
      <c r="N45" s="79">
        <f>'Sectoral Plan 11'!$G85</f>
        <v>0</v>
      </c>
      <c r="O45" s="79" t="str">
        <f>'Sectoral Plan 12'!$G85</f>
        <v>P</v>
      </c>
      <c r="P45" s="79" t="str">
        <f>'Sectoral Plan 13'!$G85</f>
        <v>P</v>
      </c>
      <c r="Q45" s="79" t="str">
        <f>'Sectoral Plan 14'!$G85</f>
        <v>P</v>
      </c>
      <c r="R45" s="79">
        <f>'Sectoral Plan 15'!$G85</f>
        <v>0</v>
      </c>
      <c r="S45" s="79" t="str">
        <f>'Sectoral Plan 16'!$G85</f>
        <v>P</v>
      </c>
      <c r="T45" s="79">
        <f>'Sectoral Plan 17'!$G85</f>
        <v>0</v>
      </c>
      <c r="U45" s="79">
        <f>'Sectoral Plan 18'!$G85</f>
        <v>0</v>
      </c>
      <c r="V45" s="79">
        <f>'Sectoral Plan 19'!$G85</f>
        <v>0</v>
      </c>
      <c r="W45" s="79">
        <f>'Sectoral Plan 20'!$G85</f>
        <v>0</v>
      </c>
      <c r="X45" s="79">
        <f>'Sectoral Plan 21'!$G85</f>
        <v>0</v>
      </c>
      <c r="Y45" s="79">
        <f>'Sectoral Plan 22'!$G85</f>
        <v>0</v>
      </c>
      <c r="Z45" s="79">
        <f>'Sectoral Plan 23'!$G85</f>
        <v>0</v>
      </c>
      <c r="AA45" s="79">
        <f>'Sectoral Plan 24'!$G85</f>
        <v>0</v>
      </c>
      <c r="AB45" s="79">
        <f>'Sectoral Plan 25'!$G85</f>
        <v>0</v>
      </c>
      <c r="AC45" s="79">
        <f>'Sectoral Plan 26'!$G85</f>
        <v>0</v>
      </c>
      <c r="AD45" s="79">
        <f>'Sectoral Plan 27'!$G85</f>
        <v>0</v>
      </c>
      <c r="AE45" s="79">
        <f>'Sectoral Plan 28'!$G85</f>
        <v>0</v>
      </c>
      <c r="AF45" s="79">
        <f>'Sectoral Plan 29'!$G85</f>
        <v>0</v>
      </c>
      <c r="AG45" s="80">
        <f>'Sectoral Plan 30'!$G85</f>
        <v>0</v>
      </c>
      <c r="AH45" s="89">
        <f t="shared" si="2"/>
        <v>1</v>
      </c>
      <c r="AI45" s="90">
        <f t="shared" si="3"/>
        <v>4</v>
      </c>
      <c r="AJ45" s="90">
        <f>IF($AK45=0,SUM($AH45:$AI45),'developer sheet'!$D$9)</f>
        <v>5</v>
      </c>
      <c r="AK45" s="90">
        <f>'Long Term Vision'!C85</f>
        <v>0</v>
      </c>
      <c r="AL45" s="90">
        <f t="shared" si="4"/>
        <v>1</v>
      </c>
      <c r="AM45" s="90">
        <f t="shared" si="5"/>
        <v>0</v>
      </c>
      <c r="AN45" s="88" t="str">
        <f>IF($AK45="NO",'developer sheet'!$D$9,IF(AND($AJ45&lt;&gt;'developer sheet'!$D$9,$AJ45&lt;&gt;0),IF($AH45&gt;0,"T",IF($AI45&gt;0,"P")),'developer sheet'!$D$10))</f>
        <v>T</v>
      </c>
      <c r="AO45" s="103"/>
    </row>
    <row r="46" spans="1:41" x14ac:dyDescent="0.25">
      <c r="A46" s="19">
        <v>8.4</v>
      </c>
      <c r="B46" s="78">
        <f>'Long Term Vision'!I86</f>
        <v>0</v>
      </c>
      <c r="C46" s="79">
        <f>'Mid-term Plan'!G86</f>
        <v>0</v>
      </c>
      <c r="D46" s="79">
        <f>'Sectoral Plan 1'!$G86</f>
        <v>0</v>
      </c>
      <c r="E46" s="79">
        <f>'Sectoral Plan 2'!$G86</f>
        <v>0</v>
      </c>
      <c r="F46" s="79">
        <f>'Sectoral Plan 3'!$G86</f>
        <v>0</v>
      </c>
      <c r="G46" s="79">
        <f>'Sectoral Plan 4'!$G86</f>
        <v>0</v>
      </c>
      <c r="H46" s="79">
        <f>'Sectoral Plan 5'!$G86</f>
        <v>0</v>
      </c>
      <c r="I46" s="79">
        <f>'Sectoral Plan 6'!$G86</f>
        <v>0</v>
      </c>
      <c r="J46" s="79">
        <f>'Sectoral Plan 7'!$G86</f>
        <v>0</v>
      </c>
      <c r="K46" s="79">
        <f>'Sectoral Plan 8'!$G86</f>
        <v>0</v>
      </c>
      <c r="L46" s="79">
        <f>'Sectoral Plan 9'!$G86</f>
        <v>0</v>
      </c>
      <c r="M46" s="79">
        <f>'Sectoral Plan 10'!$G86</f>
        <v>0</v>
      </c>
      <c r="N46" s="79">
        <f>'Sectoral Plan 11'!$G86</f>
        <v>0</v>
      </c>
      <c r="O46" s="79">
        <f>'Sectoral Plan 12'!$G86</f>
        <v>0</v>
      </c>
      <c r="P46" s="79">
        <f>'Sectoral Plan 13'!$G86</f>
        <v>0</v>
      </c>
      <c r="Q46" s="79">
        <f>'Sectoral Plan 14'!$G86</f>
        <v>0</v>
      </c>
      <c r="R46" s="79">
        <f>'Sectoral Plan 15'!$G86</f>
        <v>0</v>
      </c>
      <c r="S46" s="79">
        <f>'Sectoral Plan 16'!$G86</f>
        <v>0</v>
      </c>
      <c r="T46" s="79">
        <f>'Sectoral Plan 17'!$G86</f>
        <v>0</v>
      </c>
      <c r="U46" s="79">
        <f>'Sectoral Plan 18'!$G86</f>
        <v>0</v>
      </c>
      <c r="V46" s="79">
        <f>'Sectoral Plan 19'!$G86</f>
        <v>0</v>
      </c>
      <c r="W46" s="79">
        <f>'Sectoral Plan 20'!$G86</f>
        <v>0</v>
      </c>
      <c r="X46" s="79">
        <f>'Sectoral Plan 21'!$G86</f>
        <v>0</v>
      </c>
      <c r="Y46" s="79">
        <f>'Sectoral Plan 22'!$G86</f>
        <v>0</v>
      </c>
      <c r="Z46" s="79">
        <f>'Sectoral Plan 23'!$G86</f>
        <v>0</v>
      </c>
      <c r="AA46" s="79">
        <f>'Sectoral Plan 24'!$G86</f>
        <v>0</v>
      </c>
      <c r="AB46" s="79">
        <f>'Sectoral Plan 25'!$G86</f>
        <v>0</v>
      </c>
      <c r="AC46" s="79">
        <f>'Sectoral Plan 26'!$G86</f>
        <v>0</v>
      </c>
      <c r="AD46" s="79">
        <f>'Sectoral Plan 27'!$G86</f>
        <v>0</v>
      </c>
      <c r="AE46" s="79">
        <f>'Sectoral Plan 28'!$G86</f>
        <v>0</v>
      </c>
      <c r="AF46" s="79">
        <f>'Sectoral Plan 29'!$G86</f>
        <v>0</v>
      </c>
      <c r="AG46" s="80">
        <f>'Sectoral Plan 30'!$G86</f>
        <v>0</v>
      </c>
      <c r="AH46" s="89">
        <f t="shared" si="2"/>
        <v>0</v>
      </c>
      <c r="AI46" s="90">
        <f t="shared" si="3"/>
        <v>0</v>
      </c>
      <c r="AJ46" s="90" t="str">
        <f>IF($AK46=0,SUM($AH46:$AI46),'developer sheet'!$D$9)</f>
        <v>N/A</v>
      </c>
      <c r="AK46" s="90" t="str">
        <f>'Long Term Vision'!C86</f>
        <v>NO</v>
      </c>
      <c r="AL46" s="90">
        <f t="shared" si="4"/>
        <v>0</v>
      </c>
      <c r="AM46" s="90">
        <f t="shared" si="5"/>
        <v>0</v>
      </c>
      <c r="AN46" s="88" t="str">
        <f>IF($AK46="NO",'developer sheet'!$D$9,IF(AND($AJ46&lt;&gt;'developer sheet'!$D$9,$AJ46&lt;&gt;0),IF($AH46&gt;0,"T",IF($AI46&gt;0,"P")),'developer sheet'!$D$10))</f>
        <v>N/A</v>
      </c>
      <c r="AO46" s="103"/>
    </row>
    <row r="47" spans="1:41" x14ac:dyDescent="0.25">
      <c r="A47" s="19">
        <v>8.5</v>
      </c>
      <c r="B47" s="78">
        <f>'Long Term Vision'!I87</f>
        <v>0</v>
      </c>
      <c r="C47" s="79">
        <f>'Mid-term Plan'!G87</f>
        <v>0</v>
      </c>
      <c r="D47" s="79">
        <f>'Sectoral Plan 1'!$G87</f>
        <v>0</v>
      </c>
      <c r="E47" s="79">
        <f>'Sectoral Plan 2'!$G87</f>
        <v>0</v>
      </c>
      <c r="F47" s="79">
        <f>'Sectoral Plan 3'!$G87</f>
        <v>0</v>
      </c>
      <c r="G47" s="79">
        <f>'Sectoral Plan 4'!$G87</f>
        <v>0</v>
      </c>
      <c r="H47" s="79">
        <f>'Sectoral Plan 5'!$G87</f>
        <v>0</v>
      </c>
      <c r="I47" s="79" t="str">
        <f>'Sectoral Plan 6'!$G87</f>
        <v>P</v>
      </c>
      <c r="J47" s="79" t="str">
        <f>'Sectoral Plan 7'!$G87</f>
        <v>p</v>
      </c>
      <c r="K47" s="79">
        <f>'Sectoral Plan 8'!$G87</f>
        <v>0</v>
      </c>
      <c r="L47" s="79">
        <f>'Sectoral Plan 9'!$G87</f>
        <v>0</v>
      </c>
      <c r="M47" s="79">
        <f>'Sectoral Plan 10'!$G87</f>
        <v>0</v>
      </c>
      <c r="N47" s="79">
        <f>'Sectoral Plan 11'!$G87</f>
        <v>0</v>
      </c>
      <c r="O47" s="79">
        <f>'Sectoral Plan 12'!$G87</f>
        <v>0</v>
      </c>
      <c r="P47" s="79" t="str">
        <f>'Sectoral Plan 13'!$G87</f>
        <v>P</v>
      </c>
      <c r="Q47" s="79" t="e">
        <f>'Sectoral Plan 14'!#REF!</f>
        <v>#REF!</v>
      </c>
      <c r="R47" s="79" t="str">
        <f>'Sectoral Plan 15'!$G87</f>
        <v>P</v>
      </c>
      <c r="S47" s="79">
        <f>'Sectoral Plan 16'!$G87</f>
        <v>0</v>
      </c>
      <c r="T47" s="79">
        <f>'Sectoral Plan 17'!$G87</f>
        <v>0</v>
      </c>
      <c r="U47" s="79">
        <f>'Sectoral Plan 18'!$G87</f>
        <v>0</v>
      </c>
      <c r="V47" s="79">
        <f>'Sectoral Plan 19'!$G87</f>
        <v>0</v>
      </c>
      <c r="W47" s="79">
        <f>'Sectoral Plan 20'!$G87</f>
        <v>0</v>
      </c>
      <c r="X47" s="79">
        <f>'Sectoral Plan 21'!$G87</f>
        <v>0</v>
      </c>
      <c r="Y47" s="79">
        <f>'Sectoral Plan 22'!$G87</f>
        <v>0</v>
      </c>
      <c r="Z47" s="79">
        <f>'Sectoral Plan 23'!$G87</f>
        <v>0</v>
      </c>
      <c r="AA47" s="79">
        <f>'Sectoral Plan 24'!$G87</f>
        <v>0</v>
      </c>
      <c r="AB47" s="79">
        <f>'Sectoral Plan 25'!$G87</f>
        <v>0</v>
      </c>
      <c r="AC47" s="79">
        <f>'Sectoral Plan 26'!$G87</f>
        <v>0</v>
      </c>
      <c r="AD47" s="79">
        <f>'Sectoral Plan 27'!$G87</f>
        <v>0</v>
      </c>
      <c r="AE47" s="79">
        <f>'Sectoral Plan 28'!$G87</f>
        <v>0</v>
      </c>
      <c r="AF47" s="79">
        <f>'Sectoral Plan 29'!$G87</f>
        <v>0</v>
      </c>
      <c r="AG47" s="80">
        <f>'Sectoral Plan 30'!$G87</f>
        <v>0</v>
      </c>
      <c r="AH47" s="89">
        <f t="shared" si="2"/>
        <v>0</v>
      </c>
      <c r="AI47" s="90">
        <f t="shared" si="3"/>
        <v>4</v>
      </c>
      <c r="AJ47" s="90">
        <f>IF($AK47=0,SUM($AH47:$AI47),'developer sheet'!$D$9)</f>
        <v>4</v>
      </c>
      <c r="AK47" s="90">
        <f>'Long Term Vision'!C87</f>
        <v>0</v>
      </c>
      <c r="AL47" s="90">
        <f t="shared" si="4"/>
        <v>1</v>
      </c>
      <c r="AM47" s="90">
        <f t="shared" si="5"/>
        <v>0</v>
      </c>
      <c r="AN47" s="88" t="str">
        <f>IF($AK47="NO",'developer sheet'!$D$9,IF(AND($AJ47&lt;&gt;'developer sheet'!$D$9,$AJ47&lt;&gt;0),IF($AH47&gt;0,"T",IF($AI47&gt;0,"P")),'developer sheet'!$D$10))</f>
        <v>P</v>
      </c>
      <c r="AO47" s="103"/>
    </row>
    <row r="48" spans="1:41" x14ac:dyDescent="0.25">
      <c r="A48" s="19">
        <v>8.6</v>
      </c>
      <c r="B48" s="78">
        <f>'Long Term Vision'!I88</f>
        <v>0</v>
      </c>
      <c r="C48" s="79">
        <f>'Mid-term Plan'!G88</f>
        <v>0</v>
      </c>
      <c r="D48" s="79">
        <f>'Sectoral Plan 1'!$G88</f>
        <v>0</v>
      </c>
      <c r="E48" s="79">
        <f>'Sectoral Plan 2'!$G88</f>
        <v>0</v>
      </c>
      <c r="F48" s="79">
        <f>'Sectoral Plan 3'!$G88</f>
        <v>0</v>
      </c>
      <c r="G48" s="79">
        <f>'Sectoral Plan 4'!$G88</f>
        <v>0</v>
      </c>
      <c r="H48" s="79">
        <f>'Sectoral Plan 5'!$G88</f>
        <v>0</v>
      </c>
      <c r="I48" s="79" t="str">
        <f>'Sectoral Plan 6'!$G88</f>
        <v>P</v>
      </c>
      <c r="J48" s="79" t="str">
        <f>'Sectoral Plan 7'!$G88</f>
        <v>T</v>
      </c>
      <c r="K48" s="79">
        <f>'Sectoral Plan 8'!$G88</f>
        <v>0</v>
      </c>
      <c r="L48" s="79">
        <f>'Sectoral Plan 9'!$G88</f>
        <v>0</v>
      </c>
      <c r="M48" s="79">
        <f>'Sectoral Plan 10'!$G88</f>
        <v>0</v>
      </c>
      <c r="N48" s="79">
        <f>'Sectoral Plan 11'!$G88</f>
        <v>0</v>
      </c>
      <c r="O48" s="79">
        <f>'Sectoral Plan 12'!$G88</f>
        <v>0</v>
      </c>
      <c r="P48" s="79">
        <f>'Sectoral Plan 13'!$G88</f>
        <v>0</v>
      </c>
      <c r="Q48" s="79">
        <f>'Sectoral Plan 14'!$G88</f>
        <v>0</v>
      </c>
      <c r="R48" s="79">
        <f>'Sectoral Plan 15'!$G88</f>
        <v>0</v>
      </c>
      <c r="S48" s="79">
        <f>'Sectoral Plan 16'!$G88</f>
        <v>0</v>
      </c>
      <c r="T48" s="79">
        <f>'Sectoral Plan 17'!$G88</f>
        <v>0</v>
      </c>
      <c r="U48" s="79">
        <f>'Sectoral Plan 18'!$G88</f>
        <v>0</v>
      </c>
      <c r="V48" s="79">
        <f>'Sectoral Plan 19'!$G88</f>
        <v>0</v>
      </c>
      <c r="W48" s="79">
        <f>'Sectoral Plan 20'!$G88</f>
        <v>0</v>
      </c>
      <c r="X48" s="79">
        <f>'Sectoral Plan 21'!$G88</f>
        <v>0</v>
      </c>
      <c r="Y48" s="79">
        <f>'Sectoral Plan 22'!$G88</f>
        <v>0</v>
      </c>
      <c r="Z48" s="79">
        <f>'Sectoral Plan 23'!$G88</f>
        <v>0</v>
      </c>
      <c r="AA48" s="79">
        <f>'Sectoral Plan 24'!$G88</f>
        <v>0</v>
      </c>
      <c r="AB48" s="79">
        <f>'Sectoral Plan 25'!$G88</f>
        <v>0</v>
      </c>
      <c r="AC48" s="79">
        <f>'Sectoral Plan 26'!$G88</f>
        <v>0</v>
      </c>
      <c r="AD48" s="79">
        <f>'Sectoral Plan 27'!$G88</f>
        <v>0</v>
      </c>
      <c r="AE48" s="79">
        <f>'Sectoral Plan 28'!$G88</f>
        <v>0</v>
      </c>
      <c r="AF48" s="79">
        <f>'Sectoral Plan 29'!$G88</f>
        <v>0</v>
      </c>
      <c r="AG48" s="80">
        <f>'Sectoral Plan 30'!$G88</f>
        <v>0</v>
      </c>
      <c r="AH48" s="89">
        <f t="shared" si="2"/>
        <v>1</v>
      </c>
      <c r="AI48" s="90">
        <f t="shared" si="3"/>
        <v>1</v>
      </c>
      <c r="AJ48" s="90">
        <f>IF($AK48=0,SUM($AH48:$AI48),'developer sheet'!$D$9)</f>
        <v>2</v>
      </c>
      <c r="AK48" s="90">
        <f>'Long Term Vision'!C88</f>
        <v>0</v>
      </c>
      <c r="AL48" s="90">
        <f t="shared" si="4"/>
        <v>1</v>
      </c>
      <c r="AM48" s="90">
        <f t="shared" si="5"/>
        <v>0</v>
      </c>
      <c r="AN48" s="88" t="str">
        <f>IF($AK48="NO",'developer sheet'!$D$9,IF(AND($AJ48&lt;&gt;'developer sheet'!$D$9,$AJ48&lt;&gt;0),IF($AH48&gt;0,"T",IF($AI48&gt;0,"P")),'developer sheet'!$D$10))</f>
        <v>T</v>
      </c>
      <c r="AO48" s="103"/>
    </row>
    <row r="49" spans="1:41" x14ac:dyDescent="0.25">
      <c r="A49" s="19">
        <v>8.6999999999999993</v>
      </c>
      <c r="B49" s="78">
        <f>'Long Term Vision'!I89</f>
        <v>0</v>
      </c>
      <c r="C49" s="79">
        <f>'Mid-term Plan'!G89</f>
        <v>0</v>
      </c>
      <c r="D49" s="79">
        <f>'Sectoral Plan 1'!$G89</f>
        <v>0</v>
      </c>
      <c r="E49" s="79">
        <f>'Sectoral Plan 2'!$G89</f>
        <v>0</v>
      </c>
      <c r="F49" s="79">
        <f>'Sectoral Plan 3'!$G89</f>
        <v>0</v>
      </c>
      <c r="G49" s="79">
        <f>'Sectoral Plan 4'!$G89</f>
        <v>0</v>
      </c>
      <c r="H49" s="79">
        <f>'Sectoral Plan 5'!$G89</f>
        <v>0</v>
      </c>
      <c r="I49" s="79">
        <f>'Sectoral Plan 6'!$G89</f>
        <v>0</v>
      </c>
      <c r="J49" s="79">
        <f>'Sectoral Plan 7'!$G89</f>
        <v>0</v>
      </c>
      <c r="K49" s="79">
        <f>'Sectoral Plan 8'!$G89</f>
        <v>0</v>
      </c>
      <c r="L49" s="79">
        <f>'Sectoral Plan 9'!$G89</f>
        <v>0</v>
      </c>
      <c r="M49" s="79">
        <f>'Sectoral Plan 10'!$G89</f>
        <v>0</v>
      </c>
      <c r="N49" s="79">
        <f>'Sectoral Plan 11'!$G89</f>
        <v>0</v>
      </c>
      <c r="O49" s="79">
        <f>'Sectoral Plan 12'!$G89</f>
        <v>0</v>
      </c>
      <c r="P49" s="79">
        <f>'Sectoral Plan 13'!$G89</f>
        <v>0</v>
      </c>
      <c r="Q49" s="79">
        <f>'Sectoral Plan 14'!$G89</f>
        <v>0</v>
      </c>
      <c r="R49" s="79" t="str">
        <f>'Sectoral Plan 15'!$G89</f>
        <v>P</v>
      </c>
      <c r="S49" s="79">
        <f>'Sectoral Plan 16'!$G89</f>
        <v>0</v>
      </c>
      <c r="T49" s="79">
        <f>'Sectoral Plan 17'!$G89</f>
        <v>0</v>
      </c>
      <c r="U49" s="79">
        <f>'Sectoral Plan 18'!$G89</f>
        <v>0</v>
      </c>
      <c r="V49" s="79">
        <f>'Sectoral Plan 19'!$G89</f>
        <v>0</v>
      </c>
      <c r="W49" s="79">
        <f>'Sectoral Plan 20'!$G89</f>
        <v>0</v>
      </c>
      <c r="X49" s="79">
        <f>'Sectoral Plan 21'!$G89</f>
        <v>0</v>
      </c>
      <c r="Y49" s="79">
        <f>'Sectoral Plan 22'!$G89</f>
        <v>0</v>
      </c>
      <c r="Z49" s="79">
        <f>'Sectoral Plan 23'!$G89</f>
        <v>0</v>
      </c>
      <c r="AA49" s="79">
        <f>'Sectoral Plan 24'!$G89</f>
        <v>0</v>
      </c>
      <c r="AB49" s="79">
        <f>'Sectoral Plan 25'!$G89</f>
        <v>0</v>
      </c>
      <c r="AC49" s="79">
        <f>'Sectoral Plan 26'!$G89</f>
        <v>0</v>
      </c>
      <c r="AD49" s="79">
        <f>'Sectoral Plan 27'!$G89</f>
        <v>0</v>
      </c>
      <c r="AE49" s="79">
        <f>'Sectoral Plan 28'!$G89</f>
        <v>0</v>
      </c>
      <c r="AF49" s="79">
        <f>'Sectoral Plan 29'!$G89</f>
        <v>0</v>
      </c>
      <c r="AG49" s="80">
        <f>'Sectoral Plan 30'!$G89</f>
        <v>0</v>
      </c>
      <c r="AH49" s="89">
        <f t="shared" si="2"/>
        <v>0</v>
      </c>
      <c r="AI49" s="90">
        <f t="shared" si="3"/>
        <v>1</v>
      </c>
      <c r="AJ49" s="90">
        <f>IF($AK49=0,SUM($AH49:$AI49),'developer sheet'!$D$9)</f>
        <v>1</v>
      </c>
      <c r="AK49" s="90">
        <f>'Long Term Vision'!C89</f>
        <v>0</v>
      </c>
      <c r="AL49" s="90">
        <f t="shared" si="4"/>
        <v>1</v>
      </c>
      <c r="AM49" s="90">
        <f t="shared" si="5"/>
        <v>0</v>
      </c>
      <c r="AN49" s="88" t="str">
        <f>IF($AK49="NO",'developer sheet'!$D$9,IF(AND($AJ49&lt;&gt;'developer sheet'!$D$9,$AJ49&lt;&gt;0),IF($AH49&gt;0,"T",IF($AI49&gt;0,"P")),'developer sheet'!$D$10))</f>
        <v>P</v>
      </c>
      <c r="AO49" s="103"/>
    </row>
    <row r="50" spans="1:41" x14ac:dyDescent="0.25">
      <c r="A50" s="19">
        <v>8.8000000000000007</v>
      </c>
      <c r="B50" s="78">
        <f>'Long Term Vision'!I90</f>
        <v>0</v>
      </c>
      <c r="C50" s="79">
        <f>'Mid-term Plan'!G90</f>
        <v>0</v>
      </c>
      <c r="D50" s="79">
        <f>'Sectoral Plan 1'!$G90</f>
        <v>0</v>
      </c>
      <c r="E50" s="79">
        <f>'Sectoral Plan 2'!$G90</f>
        <v>0</v>
      </c>
      <c r="F50" s="79">
        <f>'Sectoral Plan 3'!$G90</f>
        <v>0</v>
      </c>
      <c r="G50" s="79">
        <f>'Sectoral Plan 4'!$G90</f>
        <v>0</v>
      </c>
      <c r="H50" s="79">
        <f>'Sectoral Plan 5'!$G90</f>
        <v>0</v>
      </c>
      <c r="I50" s="79">
        <f>'Sectoral Plan 6'!$G90</f>
        <v>0</v>
      </c>
      <c r="J50" s="79">
        <f>'Sectoral Plan 7'!$G90</f>
        <v>0</v>
      </c>
      <c r="K50" s="79">
        <f>'Sectoral Plan 8'!$G90</f>
        <v>0</v>
      </c>
      <c r="L50" s="79">
        <f>'Sectoral Plan 9'!$G90</f>
        <v>0</v>
      </c>
      <c r="M50" s="79">
        <f>'Sectoral Plan 10'!$G90</f>
        <v>0</v>
      </c>
      <c r="N50" s="79">
        <f>'Sectoral Plan 11'!$G90</f>
        <v>0</v>
      </c>
      <c r="O50" s="79">
        <f>'Sectoral Plan 12'!$G90</f>
        <v>0</v>
      </c>
      <c r="P50" s="79" t="str">
        <f>'Sectoral Plan 13'!$G90</f>
        <v>P</v>
      </c>
      <c r="Q50" s="79">
        <f>'Sectoral Plan 14'!$G90</f>
        <v>0</v>
      </c>
      <c r="R50" s="79" t="str">
        <f>'Sectoral Plan 15'!$G90</f>
        <v>T</v>
      </c>
      <c r="S50" s="79">
        <f>'Sectoral Plan 16'!$G90</f>
        <v>0</v>
      </c>
      <c r="T50" s="79">
        <f>'Sectoral Plan 17'!$G90</f>
        <v>0</v>
      </c>
      <c r="U50" s="79">
        <f>'Sectoral Plan 18'!$G90</f>
        <v>0</v>
      </c>
      <c r="V50" s="79">
        <f>'Sectoral Plan 19'!$G90</f>
        <v>0</v>
      </c>
      <c r="W50" s="79">
        <f>'Sectoral Plan 20'!$G90</f>
        <v>0</v>
      </c>
      <c r="X50" s="79">
        <f>'Sectoral Plan 21'!$G90</f>
        <v>0</v>
      </c>
      <c r="Y50" s="79">
        <f>'Sectoral Plan 22'!$G90</f>
        <v>0</v>
      </c>
      <c r="Z50" s="79">
        <f>'Sectoral Plan 23'!$G90</f>
        <v>0</v>
      </c>
      <c r="AA50" s="79">
        <f>'Sectoral Plan 24'!$G90</f>
        <v>0</v>
      </c>
      <c r="AB50" s="79">
        <f>'Sectoral Plan 25'!$G90</f>
        <v>0</v>
      </c>
      <c r="AC50" s="79">
        <f>'Sectoral Plan 26'!$G90</f>
        <v>0</v>
      </c>
      <c r="AD50" s="79">
        <f>'Sectoral Plan 27'!$G90</f>
        <v>0</v>
      </c>
      <c r="AE50" s="79">
        <f>'Sectoral Plan 28'!$G90</f>
        <v>0</v>
      </c>
      <c r="AF50" s="79">
        <f>'Sectoral Plan 29'!$G90</f>
        <v>0</v>
      </c>
      <c r="AG50" s="80">
        <f>'Sectoral Plan 30'!$G90</f>
        <v>0</v>
      </c>
      <c r="AH50" s="89">
        <f t="shared" si="2"/>
        <v>1</v>
      </c>
      <c r="AI50" s="90">
        <f t="shared" si="3"/>
        <v>1</v>
      </c>
      <c r="AJ50" s="90">
        <f>IF($AK50=0,SUM($AH50:$AI50),'developer sheet'!$D$9)</f>
        <v>2</v>
      </c>
      <c r="AK50" s="90">
        <f>'Long Term Vision'!C90</f>
        <v>0</v>
      </c>
      <c r="AL50" s="90">
        <f t="shared" si="4"/>
        <v>1</v>
      </c>
      <c r="AM50" s="90">
        <f t="shared" si="5"/>
        <v>0</v>
      </c>
      <c r="AN50" s="88" t="str">
        <f>IF($AK50="NO",'developer sheet'!$D$9,IF(AND($AJ50&lt;&gt;'developer sheet'!$D$9,$AJ50&lt;&gt;0),IF($AH50&gt;0,"T",IF($AI50&gt;0,"P")),'developer sheet'!$D$10))</f>
        <v>T</v>
      </c>
      <c r="AO50" s="103"/>
    </row>
    <row r="51" spans="1:41" x14ac:dyDescent="0.25">
      <c r="A51" s="19">
        <v>8.9</v>
      </c>
      <c r="B51" s="78">
        <f>'Long Term Vision'!I91</f>
        <v>0</v>
      </c>
      <c r="C51" s="79">
        <f>'Mid-term Plan'!G91</f>
        <v>0</v>
      </c>
      <c r="D51" s="79">
        <f>'Sectoral Plan 1'!$G91</f>
        <v>0</v>
      </c>
      <c r="E51" s="79">
        <f>'Sectoral Plan 2'!$G91</f>
        <v>0</v>
      </c>
      <c r="F51" s="79">
        <f>'Sectoral Plan 3'!$G91</f>
        <v>0</v>
      </c>
      <c r="G51" s="79">
        <f>'Sectoral Plan 4'!$G91</f>
        <v>0</v>
      </c>
      <c r="H51" s="79">
        <f>'Sectoral Plan 5'!$G91</f>
        <v>0</v>
      </c>
      <c r="I51" s="79">
        <f>'Sectoral Plan 6'!$G91</f>
        <v>0</v>
      </c>
      <c r="J51" s="79">
        <f>'Sectoral Plan 7'!$G91</f>
        <v>0</v>
      </c>
      <c r="K51" s="79">
        <f>'Sectoral Plan 8'!$G91</f>
        <v>0</v>
      </c>
      <c r="L51" s="79">
        <f>'Sectoral Plan 9'!$G91</f>
        <v>0</v>
      </c>
      <c r="M51" s="79">
        <f>'Sectoral Plan 10'!$G91</f>
        <v>0</v>
      </c>
      <c r="N51" s="79">
        <f>'Sectoral Plan 11'!$G91</f>
        <v>0</v>
      </c>
      <c r="O51" s="79">
        <f>'Sectoral Plan 12'!$G91</f>
        <v>0</v>
      </c>
      <c r="P51" s="79">
        <f>'Sectoral Plan 13'!$G91</f>
        <v>0</v>
      </c>
      <c r="Q51" s="79" t="str">
        <f>'Sectoral Plan 14'!$G91</f>
        <v>T</v>
      </c>
      <c r="R51" s="79">
        <f>'Sectoral Plan 15'!$G91</f>
        <v>0</v>
      </c>
      <c r="S51" s="79" t="str">
        <f>'Sectoral Plan 16'!$G91</f>
        <v>P</v>
      </c>
      <c r="T51" s="79">
        <f>'Sectoral Plan 17'!$G91</f>
        <v>0</v>
      </c>
      <c r="U51" s="79">
        <f>'Sectoral Plan 18'!$G91</f>
        <v>0</v>
      </c>
      <c r="V51" s="79">
        <f>'Sectoral Plan 19'!$G91</f>
        <v>0</v>
      </c>
      <c r="W51" s="79">
        <f>'Sectoral Plan 20'!$G91</f>
        <v>0</v>
      </c>
      <c r="X51" s="79">
        <f>'Sectoral Plan 21'!$G91</f>
        <v>0</v>
      </c>
      <c r="Y51" s="79">
        <f>'Sectoral Plan 22'!$G91</f>
        <v>0</v>
      </c>
      <c r="Z51" s="79">
        <f>'Sectoral Plan 23'!$G91</f>
        <v>0</v>
      </c>
      <c r="AA51" s="79">
        <f>'Sectoral Plan 24'!$G91</f>
        <v>0</v>
      </c>
      <c r="AB51" s="79">
        <f>'Sectoral Plan 25'!$G91</f>
        <v>0</v>
      </c>
      <c r="AC51" s="79">
        <f>'Sectoral Plan 26'!$G91</f>
        <v>0</v>
      </c>
      <c r="AD51" s="79">
        <f>'Sectoral Plan 27'!$G91</f>
        <v>0</v>
      </c>
      <c r="AE51" s="79">
        <f>'Sectoral Plan 28'!$G91</f>
        <v>0</v>
      </c>
      <c r="AF51" s="79">
        <f>'Sectoral Plan 29'!$G91</f>
        <v>0</v>
      </c>
      <c r="AG51" s="80">
        <f>'Sectoral Plan 30'!$G91</f>
        <v>0</v>
      </c>
      <c r="AH51" s="89">
        <f t="shared" si="2"/>
        <v>1</v>
      </c>
      <c r="AI51" s="90">
        <f t="shared" si="3"/>
        <v>1</v>
      </c>
      <c r="AJ51" s="90">
        <f>IF($AK51=0,SUM($AH51:$AI51),'developer sheet'!$D$9)</f>
        <v>2</v>
      </c>
      <c r="AK51" s="90">
        <f>'Long Term Vision'!C91</f>
        <v>0</v>
      </c>
      <c r="AL51" s="90">
        <f t="shared" si="4"/>
        <v>1</v>
      </c>
      <c r="AM51" s="90">
        <f t="shared" si="5"/>
        <v>0</v>
      </c>
      <c r="AN51" s="88" t="str">
        <f>IF($AK51="NO",'developer sheet'!$D$9,IF(AND($AJ51&lt;&gt;'developer sheet'!$D$9,$AJ51&lt;&gt;0),IF($AH51&gt;0,"T",IF($AI51&gt;0,"P")),'developer sheet'!$D$10))</f>
        <v>T</v>
      </c>
      <c r="AO51" s="103"/>
    </row>
    <row r="52" spans="1:41" x14ac:dyDescent="0.25">
      <c r="A52" s="60">
        <v>8.1</v>
      </c>
      <c r="B52" s="78">
        <f>'Long Term Vision'!I92</f>
        <v>0</v>
      </c>
      <c r="C52" s="79">
        <f>'Mid-term Plan'!G92</f>
        <v>0</v>
      </c>
      <c r="D52" s="79">
        <f>'Sectoral Plan 1'!$G92</f>
        <v>0</v>
      </c>
      <c r="E52" s="79">
        <f>'Sectoral Plan 2'!$G92</f>
        <v>0</v>
      </c>
      <c r="F52" s="79">
        <f>'Sectoral Plan 3'!$G92</f>
        <v>0</v>
      </c>
      <c r="G52" s="79">
        <f>'Sectoral Plan 4'!$G92</f>
        <v>0</v>
      </c>
      <c r="H52" s="79">
        <f>'Sectoral Plan 5'!$G92</f>
        <v>0</v>
      </c>
      <c r="I52" s="79">
        <f>'Sectoral Plan 6'!$G92</f>
        <v>0</v>
      </c>
      <c r="J52" s="79">
        <f>'Sectoral Plan 7'!$G92</f>
        <v>0</v>
      </c>
      <c r="K52" s="79">
        <f>'Sectoral Plan 8'!$G92</f>
        <v>0</v>
      </c>
      <c r="L52" s="79">
        <f>'Sectoral Plan 9'!$G92</f>
        <v>0</v>
      </c>
      <c r="M52" s="79">
        <f>'Sectoral Plan 10'!$G92</f>
        <v>0</v>
      </c>
      <c r="N52" s="79">
        <f>'Sectoral Plan 11'!$G92</f>
        <v>0</v>
      </c>
      <c r="O52" s="79" t="str">
        <f>'Sectoral Plan 12'!$G92</f>
        <v>P</v>
      </c>
      <c r="P52" s="79">
        <f>'Sectoral Plan 13'!$G92</f>
        <v>0</v>
      </c>
      <c r="Q52" s="79">
        <f>'Sectoral Plan 14'!$G92</f>
        <v>0</v>
      </c>
      <c r="R52" s="79">
        <f>'Sectoral Plan 15'!$G92</f>
        <v>0</v>
      </c>
      <c r="S52" s="79">
        <f>'Sectoral Plan 16'!$G92</f>
        <v>0</v>
      </c>
      <c r="T52" s="79">
        <f>'Sectoral Plan 17'!$G92</f>
        <v>0</v>
      </c>
      <c r="U52" s="79">
        <f>'Sectoral Plan 18'!$G92</f>
        <v>0</v>
      </c>
      <c r="V52" s="79">
        <f>'Sectoral Plan 19'!$G92</f>
        <v>0</v>
      </c>
      <c r="W52" s="79">
        <f>'Sectoral Plan 20'!$G92</f>
        <v>0</v>
      </c>
      <c r="X52" s="79">
        <f>'Sectoral Plan 21'!$G92</f>
        <v>0</v>
      </c>
      <c r="Y52" s="79">
        <f>'Sectoral Plan 22'!$G92</f>
        <v>0</v>
      </c>
      <c r="Z52" s="79">
        <f>'Sectoral Plan 23'!$G92</f>
        <v>0</v>
      </c>
      <c r="AA52" s="79">
        <f>'Sectoral Plan 24'!$G92</f>
        <v>0</v>
      </c>
      <c r="AB52" s="79">
        <f>'Sectoral Plan 25'!$G92</f>
        <v>0</v>
      </c>
      <c r="AC52" s="79">
        <f>'Sectoral Plan 26'!$G92</f>
        <v>0</v>
      </c>
      <c r="AD52" s="79">
        <f>'Sectoral Plan 27'!$G92</f>
        <v>0</v>
      </c>
      <c r="AE52" s="79">
        <f>'Sectoral Plan 28'!$G92</f>
        <v>0</v>
      </c>
      <c r="AF52" s="79">
        <f>'Sectoral Plan 29'!$G92</f>
        <v>0</v>
      </c>
      <c r="AG52" s="80">
        <f>'Sectoral Plan 30'!$G92</f>
        <v>0</v>
      </c>
      <c r="AH52" s="89">
        <f t="shared" si="2"/>
        <v>0</v>
      </c>
      <c r="AI52" s="90">
        <f t="shared" si="3"/>
        <v>1</v>
      </c>
      <c r="AJ52" s="90">
        <f>IF($AK52=0,SUM($AH52:$AI52),'developer sheet'!$D$9)</f>
        <v>1</v>
      </c>
      <c r="AK52" s="90">
        <f>'Long Term Vision'!C92</f>
        <v>0</v>
      </c>
      <c r="AL52" s="90">
        <f t="shared" si="4"/>
        <v>1</v>
      </c>
      <c r="AM52" s="90">
        <f t="shared" si="5"/>
        <v>0</v>
      </c>
      <c r="AN52" s="88" t="str">
        <f>IF($AK52="NO",'developer sheet'!$D$9,IF(AND($AJ52&lt;&gt;'developer sheet'!$D$9,$AJ52&lt;&gt;0),IF($AH52&gt;0,"T",IF($AI52&gt;0,"P")),'developer sheet'!$D$10))</f>
        <v>P</v>
      </c>
      <c r="AO52" s="103"/>
    </row>
    <row r="53" spans="1:41" x14ac:dyDescent="0.25">
      <c r="A53" s="19">
        <v>9.1</v>
      </c>
      <c r="B53" s="78">
        <f>'Long Term Vision'!I94</f>
        <v>0</v>
      </c>
      <c r="C53" s="79">
        <f>'Mid-term Plan'!G94</f>
        <v>0</v>
      </c>
      <c r="D53" s="79">
        <f>'Sectoral Plan 1'!$G94</f>
        <v>0</v>
      </c>
      <c r="E53" s="79">
        <f>'Sectoral Plan 2'!$G94</f>
        <v>0</v>
      </c>
      <c r="F53" s="79">
        <f>'Sectoral Plan 3'!$G94</f>
        <v>0</v>
      </c>
      <c r="G53" s="79" t="str">
        <f>'Sectoral Plan 4'!$G94</f>
        <v>P</v>
      </c>
      <c r="H53" s="79">
        <f>'Sectoral Plan 5'!$G94</f>
        <v>0</v>
      </c>
      <c r="I53" s="79">
        <f>'Sectoral Plan 6'!$G94</f>
        <v>0</v>
      </c>
      <c r="J53" s="79" t="str">
        <f>'Sectoral Plan 7'!$G94</f>
        <v>P</v>
      </c>
      <c r="K53" s="79">
        <f>'Sectoral Plan 8'!$G94</f>
        <v>0</v>
      </c>
      <c r="L53" s="79" t="str">
        <f>'Sectoral Plan 9'!$G94</f>
        <v>P</v>
      </c>
      <c r="M53" s="79" t="str">
        <f>'Sectoral Plan 10'!$G94</f>
        <v>P</v>
      </c>
      <c r="N53" s="79">
        <f>'Sectoral Plan 11'!$G94</f>
        <v>0</v>
      </c>
      <c r="O53" s="79" t="str">
        <f>'Sectoral Plan 12'!$G94</f>
        <v>P</v>
      </c>
      <c r="P53" s="79">
        <f>'Sectoral Plan 13'!$G94</f>
        <v>0</v>
      </c>
      <c r="Q53" s="79" t="str">
        <f>'Sectoral Plan 14'!$G94</f>
        <v>P</v>
      </c>
      <c r="R53" s="79">
        <f>'Sectoral Plan 15'!$G94</f>
        <v>0</v>
      </c>
      <c r="S53" s="79">
        <f>'Sectoral Plan 16'!$G94</f>
        <v>0</v>
      </c>
      <c r="T53" s="79">
        <f>'Sectoral Plan 17'!$G94</f>
        <v>0</v>
      </c>
      <c r="U53" s="79">
        <f>'Sectoral Plan 18'!$G94</f>
        <v>0</v>
      </c>
      <c r="V53" s="79">
        <f>'Sectoral Plan 19'!$G94</f>
        <v>0</v>
      </c>
      <c r="W53" s="79">
        <f>'Sectoral Plan 20'!$G94</f>
        <v>0</v>
      </c>
      <c r="X53" s="79">
        <f>'Sectoral Plan 21'!$G94</f>
        <v>0</v>
      </c>
      <c r="Y53" s="79">
        <f>'Sectoral Plan 22'!$G94</f>
        <v>0</v>
      </c>
      <c r="Z53" s="79">
        <f>'Sectoral Plan 23'!$G94</f>
        <v>0</v>
      </c>
      <c r="AA53" s="79">
        <f>'Sectoral Plan 24'!$G94</f>
        <v>0</v>
      </c>
      <c r="AB53" s="79">
        <f>'Sectoral Plan 25'!$G94</f>
        <v>0</v>
      </c>
      <c r="AC53" s="79">
        <f>'Sectoral Plan 26'!$G94</f>
        <v>0</v>
      </c>
      <c r="AD53" s="79">
        <f>'Sectoral Plan 27'!$G94</f>
        <v>0</v>
      </c>
      <c r="AE53" s="79">
        <f>'Sectoral Plan 28'!$G94</f>
        <v>0</v>
      </c>
      <c r="AF53" s="79">
        <f>'Sectoral Plan 29'!$G94</f>
        <v>0</v>
      </c>
      <c r="AG53" s="80">
        <f>'Sectoral Plan 30'!$G94</f>
        <v>0</v>
      </c>
      <c r="AH53" s="89">
        <f t="shared" si="2"/>
        <v>0</v>
      </c>
      <c r="AI53" s="90">
        <f t="shared" si="3"/>
        <v>6</v>
      </c>
      <c r="AJ53" s="90">
        <f>IF($AK53=0,SUM($AH53:$AI53),'developer sheet'!$D$9)</f>
        <v>6</v>
      </c>
      <c r="AK53" s="90">
        <f>'Long Term Vision'!C94</f>
        <v>0</v>
      </c>
      <c r="AL53" s="90">
        <f t="shared" si="4"/>
        <v>1</v>
      </c>
      <c r="AM53" s="90">
        <f t="shared" si="5"/>
        <v>0</v>
      </c>
      <c r="AN53" s="88" t="str">
        <f>IF($AK53="NO",'developer sheet'!$D$9,IF(AND($AJ53&lt;&gt;'developer sheet'!$D$9,$AJ53&lt;&gt;0),IF($AH53&gt;0,"T",IF($AI53&gt;0,"P")),'developer sheet'!$D$10))</f>
        <v>P</v>
      </c>
      <c r="AO53" s="103"/>
    </row>
    <row r="54" spans="1:41" x14ac:dyDescent="0.25">
      <c r="A54" s="19">
        <v>9.1999999999999993</v>
      </c>
      <c r="B54" s="78">
        <f>'Long Term Vision'!I95</f>
        <v>0</v>
      </c>
      <c r="C54" s="79">
        <f>'Mid-term Plan'!G95</f>
        <v>0</v>
      </c>
      <c r="D54" s="79">
        <f>'Sectoral Plan 1'!$G95</f>
        <v>0</v>
      </c>
      <c r="E54" s="79" t="str">
        <f>'Sectoral Plan 2'!$G95</f>
        <v>P</v>
      </c>
      <c r="F54" s="79">
        <f>'Sectoral Plan 3'!$G95</f>
        <v>0</v>
      </c>
      <c r="G54" s="79">
        <f>'Sectoral Plan 4'!$G95</f>
        <v>0</v>
      </c>
      <c r="H54" s="79">
        <f>'Sectoral Plan 5'!$G95</f>
        <v>0</v>
      </c>
      <c r="I54" s="79">
        <f>'Sectoral Plan 6'!$G95</f>
        <v>0</v>
      </c>
      <c r="J54" s="79">
        <f>'Sectoral Plan 7'!$G95</f>
        <v>0</v>
      </c>
      <c r="K54" s="79">
        <f>'Sectoral Plan 8'!$G95</f>
        <v>0</v>
      </c>
      <c r="L54" s="79">
        <f>'Sectoral Plan 9'!$G95</f>
        <v>0</v>
      </c>
      <c r="M54" s="79">
        <f>'Sectoral Plan 10'!$G95</f>
        <v>0</v>
      </c>
      <c r="N54" s="79">
        <f>'Sectoral Plan 11'!$G95</f>
        <v>0</v>
      </c>
      <c r="O54" s="79" t="str">
        <f>'Sectoral Plan 12'!$G95</f>
        <v>P</v>
      </c>
      <c r="P54" s="79" t="str">
        <f>'Sectoral Plan 13'!$G95</f>
        <v>P</v>
      </c>
      <c r="Q54" s="79" t="str">
        <f>'Sectoral Plan 14'!$G95</f>
        <v>P</v>
      </c>
      <c r="R54" s="79">
        <f>'Sectoral Plan 15'!$G95</f>
        <v>0</v>
      </c>
      <c r="S54" s="79">
        <f>'Sectoral Plan 16'!$G95</f>
        <v>0</v>
      </c>
      <c r="T54" s="79">
        <f>'Sectoral Plan 17'!$G95</f>
        <v>0</v>
      </c>
      <c r="U54" s="79">
        <f>'Sectoral Plan 18'!$G95</f>
        <v>0</v>
      </c>
      <c r="V54" s="79">
        <f>'Sectoral Plan 19'!$G95</f>
        <v>0</v>
      </c>
      <c r="W54" s="79">
        <f>'Sectoral Plan 20'!$G95</f>
        <v>0</v>
      </c>
      <c r="X54" s="79">
        <f>'Sectoral Plan 21'!$G95</f>
        <v>0</v>
      </c>
      <c r="Y54" s="79">
        <f>'Sectoral Plan 22'!$G95</f>
        <v>0</v>
      </c>
      <c r="Z54" s="79">
        <f>'Sectoral Plan 23'!$G95</f>
        <v>0</v>
      </c>
      <c r="AA54" s="79">
        <f>'Sectoral Plan 24'!$G95</f>
        <v>0</v>
      </c>
      <c r="AB54" s="79">
        <f>'Sectoral Plan 25'!$G95</f>
        <v>0</v>
      </c>
      <c r="AC54" s="79">
        <f>'Sectoral Plan 26'!$G95</f>
        <v>0</v>
      </c>
      <c r="AD54" s="79">
        <f>'Sectoral Plan 27'!$G95</f>
        <v>0</v>
      </c>
      <c r="AE54" s="79">
        <f>'Sectoral Plan 28'!$G95</f>
        <v>0</v>
      </c>
      <c r="AF54" s="79">
        <f>'Sectoral Plan 29'!$G95</f>
        <v>0</v>
      </c>
      <c r="AG54" s="80">
        <f>'Sectoral Plan 30'!$G95</f>
        <v>0</v>
      </c>
      <c r="AH54" s="89">
        <f t="shared" si="2"/>
        <v>0</v>
      </c>
      <c r="AI54" s="90">
        <f t="shared" si="3"/>
        <v>4</v>
      </c>
      <c r="AJ54" s="90">
        <f>IF($AK54=0,SUM($AH54:$AI54),'developer sheet'!$D$9)</f>
        <v>4</v>
      </c>
      <c r="AK54" s="90">
        <f>'Long Term Vision'!C95</f>
        <v>0</v>
      </c>
      <c r="AL54" s="90">
        <f t="shared" si="4"/>
        <v>1</v>
      </c>
      <c r="AM54" s="90">
        <f t="shared" si="5"/>
        <v>0</v>
      </c>
      <c r="AN54" s="88" t="str">
        <f>IF($AK54="NO",'developer sheet'!$D$9,IF(AND($AJ54&lt;&gt;'developer sheet'!$D$9,$AJ54&lt;&gt;0),IF($AH54&gt;0,"T",IF($AI54&gt;0,"P")),'developer sheet'!$D$10))</f>
        <v>P</v>
      </c>
      <c r="AO54" s="103"/>
    </row>
    <row r="55" spans="1:41" x14ac:dyDescent="0.25">
      <c r="A55" s="19">
        <v>9.3000000000000007</v>
      </c>
      <c r="B55" s="78">
        <f>'Long Term Vision'!I96</f>
        <v>0</v>
      </c>
      <c r="C55" s="79">
        <f>'Mid-term Plan'!G96</f>
        <v>0</v>
      </c>
      <c r="D55" s="79">
        <f>'Sectoral Plan 1'!$G96</f>
        <v>0</v>
      </c>
      <c r="E55" s="79" t="str">
        <f>'Sectoral Plan 2'!$G96</f>
        <v>P</v>
      </c>
      <c r="F55" s="79">
        <f>'Sectoral Plan 3'!$G96</f>
        <v>0</v>
      </c>
      <c r="G55" s="79">
        <f>'Sectoral Plan 4'!$G96</f>
        <v>0</v>
      </c>
      <c r="H55" s="79">
        <f>'Sectoral Plan 5'!$G96</f>
        <v>0</v>
      </c>
      <c r="I55" s="79">
        <f>'Sectoral Plan 6'!$G96</f>
        <v>0</v>
      </c>
      <c r="J55" s="79" t="str">
        <f>'Sectoral Plan 7'!$G96</f>
        <v>p</v>
      </c>
      <c r="K55" s="79">
        <f>'Sectoral Plan 8'!$G96</f>
        <v>0</v>
      </c>
      <c r="L55" s="79">
        <f>'Sectoral Plan 9'!$G96</f>
        <v>0</v>
      </c>
      <c r="M55" s="79">
        <f>'Sectoral Plan 10'!$G96</f>
        <v>0</v>
      </c>
      <c r="N55" s="79">
        <f>'Sectoral Plan 11'!$G96</f>
        <v>0</v>
      </c>
      <c r="O55" s="79" t="str">
        <f>'Sectoral Plan 12'!$G96</f>
        <v>P</v>
      </c>
      <c r="P55" s="79" t="str">
        <f>'Sectoral Plan 13'!$G96</f>
        <v>P</v>
      </c>
      <c r="Q55" s="79" t="str">
        <f>'Sectoral Plan 14'!$G96</f>
        <v>P</v>
      </c>
      <c r="R55" s="79">
        <f>'Sectoral Plan 15'!$G96</f>
        <v>0</v>
      </c>
      <c r="S55" s="79">
        <f>'Sectoral Plan 16'!$G96</f>
        <v>0</v>
      </c>
      <c r="T55" s="79">
        <f>'Sectoral Plan 17'!$G96</f>
        <v>0</v>
      </c>
      <c r="U55" s="79">
        <f>'Sectoral Plan 18'!$G96</f>
        <v>0</v>
      </c>
      <c r="V55" s="79">
        <f>'Sectoral Plan 19'!$G96</f>
        <v>0</v>
      </c>
      <c r="W55" s="79">
        <f>'Sectoral Plan 20'!$G96</f>
        <v>0</v>
      </c>
      <c r="X55" s="79">
        <f>'Sectoral Plan 21'!$G96</f>
        <v>0</v>
      </c>
      <c r="Y55" s="79">
        <f>'Sectoral Plan 22'!$G96</f>
        <v>0</v>
      </c>
      <c r="Z55" s="79">
        <f>'Sectoral Plan 23'!$G96</f>
        <v>0</v>
      </c>
      <c r="AA55" s="79">
        <f>'Sectoral Plan 24'!$G96</f>
        <v>0</v>
      </c>
      <c r="AB55" s="79">
        <f>'Sectoral Plan 25'!$G96</f>
        <v>0</v>
      </c>
      <c r="AC55" s="79">
        <f>'Sectoral Plan 26'!$G96</f>
        <v>0</v>
      </c>
      <c r="AD55" s="79">
        <f>'Sectoral Plan 27'!$G96</f>
        <v>0</v>
      </c>
      <c r="AE55" s="79">
        <f>'Sectoral Plan 28'!$G96</f>
        <v>0</v>
      </c>
      <c r="AF55" s="79">
        <f>'Sectoral Plan 29'!$G96</f>
        <v>0</v>
      </c>
      <c r="AG55" s="80">
        <f>'Sectoral Plan 30'!$G96</f>
        <v>0</v>
      </c>
      <c r="AH55" s="89">
        <f t="shared" si="2"/>
        <v>0</v>
      </c>
      <c r="AI55" s="90">
        <f t="shared" si="3"/>
        <v>5</v>
      </c>
      <c r="AJ55" s="90">
        <f>IF($AK55=0,SUM($AH55:$AI55),'developer sheet'!$D$9)</f>
        <v>5</v>
      </c>
      <c r="AK55" s="90">
        <f>'Long Term Vision'!C96</f>
        <v>0</v>
      </c>
      <c r="AL55" s="90">
        <f t="shared" si="4"/>
        <v>1</v>
      </c>
      <c r="AM55" s="90">
        <f t="shared" si="5"/>
        <v>0</v>
      </c>
      <c r="AN55" s="88" t="str">
        <f>IF($AK55="NO",'developer sheet'!$D$9,IF(AND($AJ55&lt;&gt;'developer sheet'!$D$9,$AJ55&lt;&gt;0),IF($AH55&gt;0,"T",IF($AI55&gt;0,"P")),'developer sheet'!$D$10))</f>
        <v>P</v>
      </c>
      <c r="AO55" s="103"/>
    </row>
    <row r="56" spans="1:41" x14ac:dyDescent="0.25">
      <c r="A56" s="19">
        <v>9.4</v>
      </c>
      <c r="B56" s="78">
        <f>'Long Term Vision'!I97</f>
        <v>0</v>
      </c>
      <c r="C56" s="79">
        <f>'Mid-term Plan'!G97</f>
        <v>0</v>
      </c>
      <c r="D56" s="79">
        <f>'Sectoral Plan 1'!$G97</f>
        <v>0</v>
      </c>
      <c r="E56" s="79">
        <f>'Sectoral Plan 2'!$G97</f>
        <v>0</v>
      </c>
      <c r="F56" s="79">
        <f>'Sectoral Plan 3'!$G97</f>
        <v>0</v>
      </c>
      <c r="G56" s="79">
        <f>'Sectoral Plan 4'!$G97</f>
        <v>0</v>
      </c>
      <c r="H56" s="79">
        <f>'Sectoral Plan 5'!$G97</f>
        <v>0</v>
      </c>
      <c r="I56" s="79">
        <f>'Sectoral Plan 6'!$G97</f>
        <v>0</v>
      </c>
      <c r="J56" s="79">
        <f>'Sectoral Plan 7'!$G97</f>
        <v>0</v>
      </c>
      <c r="K56" s="79">
        <f>'Sectoral Plan 8'!$G97</f>
        <v>0</v>
      </c>
      <c r="L56" s="79">
        <f>'Sectoral Plan 9'!$G97</f>
        <v>0</v>
      </c>
      <c r="M56" s="79">
        <f>'Sectoral Plan 10'!$G97</f>
        <v>0</v>
      </c>
      <c r="N56" s="79" t="str">
        <f>'Sectoral Plan 11'!$G97</f>
        <v>P</v>
      </c>
      <c r="O56" s="79" t="str">
        <f>'Sectoral Plan 12'!$G97</f>
        <v>P</v>
      </c>
      <c r="P56" s="79" t="str">
        <f>'Sectoral Plan 13'!$G97</f>
        <v>P</v>
      </c>
      <c r="Q56" s="79" t="str">
        <f>'Sectoral Plan 14'!$G97</f>
        <v>P</v>
      </c>
      <c r="R56" s="79">
        <f>'Sectoral Plan 15'!$G97</f>
        <v>0</v>
      </c>
      <c r="S56" s="79">
        <f>'Sectoral Plan 16'!$G97</f>
        <v>0</v>
      </c>
      <c r="T56" s="79">
        <f>'Sectoral Plan 17'!$G97</f>
        <v>0</v>
      </c>
      <c r="U56" s="79">
        <f>'Sectoral Plan 18'!$G97</f>
        <v>0</v>
      </c>
      <c r="V56" s="79">
        <f>'Sectoral Plan 19'!$G97</f>
        <v>0</v>
      </c>
      <c r="W56" s="79">
        <f>'Sectoral Plan 20'!$G97</f>
        <v>0</v>
      </c>
      <c r="X56" s="79">
        <f>'Sectoral Plan 21'!$G97</f>
        <v>0</v>
      </c>
      <c r="Y56" s="79">
        <f>'Sectoral Plan 22'!$G97</f>
        <v>0</v>
      </c>
      <c r="Z56" s="79">
        <f>'Sectoral Plan 23'!$G97</f>
        <v>0</v>
      </c>
      <c r="AA56" s="79">
        <f>'Sectoral Plan 24'!$G97</f>
        <v>0</v>
      </c>
      <c r="AB56" s="79">
        <f>'Sectoral Plan 25'!$G97</f>
        <v>0</v>
      </c>
      <c r="AC56" s="79">
        <f>'Sectoral Plan 26'!$G97</f>
        <v>0</v>
      </c>
      <c r="AD56" s="79">
        <f>'Sectoral Plan 27'!$G97</f>
        <v>0</v>
      </c>
      <c r="AE56" s="79">
        <f>'Sectoral Plan 28'!$G97</f>
        <v>0</v>
      </c>
      <c r="AF56" s="79">
        <f>'Sectoral Plan 29'!$G97</f>
        <v>0</v>
      </c>
      <c r="AG56" s="80">
        <f>'Sectoral Plan 30'!$G97</f>
        <v>0</v>
      </c>
      <c r="AH56" s="89">
        <f t="shared" si="2"/>
        <v>0</v>
      </c>
      <c r="AI56" s="90">
        <f t="shared" si="3"/>
        <v>4</v>
      </c>
      <c r="AJ56" s="90">
        <f>IF($AK56=0,SUM($AH56:$AI56),'developer sheet'!$D$9)</f>
        <v>4</v>
      </c>
      <c r="AK56" s="90">
        <f>'Long Term Vision'!C97</f>
        <v>0</v>
      </c>
      <c r="AL56" s="90">
        <f t="shared" si="4"/>
        <v>1</v>
      </c>
      <c r="AM56" s="90">
        <f t="shared" si="5"/>
        <v>0</v>
      </c>
      <c r="AN56" s="88" t="str">
        <f>IF($AK56="NO",'developer sheet'!$D$9,IF(AND($AJ56&lt;&gt;'developer sheet'!$D$9,$AJ56&lt;&gt;0),IF($AH56&gt;0,"T",IF($AI56&gt;0,"P")),'developer sheet'!$D$10))</f>
        <v>P</v>
      </c>
      <c r="AO56" s="103"/>
    </row>
    <row r="57" spans="1:41" x14ac:dyDescent="0.25">
      <c r="A57" s="19">
        <v>9.5</v>
      </c>
      <c r="B57" s="78">
        <f>'Long Term Vision'!I98</f>
        <v>0</v>
      </c>
      <c r="C57" s="79">
        <f>'Mid-term Plan'!G98</f>
        <v>0</v>
      </c>
      <c r="D57" s="79">
        <f>'Sectoral Plan 1'!$G98</f>
        <v>0</v>
      </c>
      <c r="E57" s="79">
        <f>'Sectoral Plan 2'!$G98</f>
        <v>0</v>
      </c>
      <c r="F57" s="79">
        <f>'Sectoral Plan 3'!$G98</f>
        <v>0</v>
      </c>
      <c r="G57" s="79">
        <f>'Sectoral Plan 4'!$G98</f>
        <v>0</v>
      </c>
      <c r="H57" s="79">
        <f>'Sectoral Plan 5'!$G98</f>
        <v>0</v>
      </c>
      <c r="I57" s="79">
        <f>'Sectoral Plan 6'!$G98</f>
        <v>0</v>
      </c>
      <c r="J57" s="79">
        <f>'Sectoral Plan 7'!$G98</f>
        <v>0</v>
      </c>
      <c r="K57" s="79">
        <f>'Sectoral Plan 8'!$G98</f>
        <v>0</v>
      </c>
      <c r="L57" s="79" t="str">
        <f>'Sectoral Plan 9'!$G98</f>
        <v>P</v>
      </c>
      <c r="M57" s="79">
        <f>'Sectoral Plan 10'!$G98</f>
        <v>0</v>
      </c>
      <c r="N57" s="79">
        <f>'Sectoral Plan 11'!$G98</f>
        <v>0</v>
      </c>
      <c r="O57" s="79" t="str">
        <f>'Sectoral Plan 12'!$G98</f>
        <v>P</v>
      </c>
      <c r="P57" s="79" t="str">
        <f>'Sectoral Plan 13'!$G98</f>
        <v>P</v>
      </c>
      <c r="Q57" s="79" t="str">
        <f>'Sectoral Plan 14'!$G98</f>
        <v>P</v>
      </c>
      <c r="R57" s="79">
        <f>'Sectoral Plan 15'!$G98</f>
        <v>0</v>
      </c>
      <c r="S57" s="79">
        <f>'Sectoral Plan 16'!$G98</f>
        <v>0</v>
      </c>
      <c r="T57" s="79">
        <f>'Sectoral Plan 17'!$G98</f>
        <v>0</v>
      </c>
      <c r="U57" s="79">
        <f>'Sectoral Plan 18'!$G98</f>
        <v>0</v>
      </c>
      <c r="V57" s="79">
        <f>'Sectoral Plan 19'!$G98</f>
        <v>0</v>
      </c>
      <c r="W57" s="79">
        <f>'Sectoral Plan 20'!$G98</f>
        <v>0</v>
      </c>
      <c r="X57" s="79">
        <f>'Sectoral Plan 21'!$G98</f>
        <v>0</v>
      </c>
      <c r="Y57" s="79">
        <f>'Sectoral Plan 22'!$G98</f>
        <v>0</v>
      </c>
      <c r="Z57" s="79">
        <f>'Sectoral Plan 23'!$G98</f>
        <v>0</v>
      </c>
      <c r="AA57" s="79">
        <f>'Sectoral Plan 24'!$G98</f>
        <v>0</v>
      </c>
      <c r="AB57" s="79">
        <f>'Sectoral Plan 25'!$G98</f>
        <v>0</v>
      </c>
      <c r="AC57" s="79">
        <f>'Sectoral Plan 26'!$G98</f>
        <v>0</v>
      </c>
      <c r="AD57" s="79">
        <f>'Sectoral Plan 27'!$G98</f>
        <v>0</v>
      </c>
      <c r="AE57" s="79">
        <f>'Sectoral Plan 28'!$G98</f>
        <v>0</v>
      </c>
      <c r="AF57" s="79">
        <f>'Sectoral Plan 29'!$G98</f>
        <v>0</v>
      </c>
      <c r="AG57" s="80">
        <f>'Sectoral Plan 30'!$G98</f>
        <v>0</v>
      </c>
      <c r="AH57" s="89">
        <f t="shared" si="2"/>
        <v>0</v>
      </c>
      <c r="AI57" s="90">
        <f t="shared" si="3"/>
        <v>4</v>
      </c>
      <c r="AJ57" s="90">
        <f>IF($AK57=0,SUM($AH57:$AI57),'developer sheet'!$D$9)</f>
        <v>4</v>
      </c>
      <c r="AK57" s="90">
        <f>'Long Term Vision'!C98</f>
        <v>0</v>
      </c>
      <c r="AL57" s="90">
        <f t="shared" si="4"/>
        <v>1</v>
      </c>
      <c r="AM57" s="90">
        <f t="shared" si="5"/>
        <v>0</v>
      </c>
      <c r="AN57" s="88" t="str">
        <f>IF($AK57="NO",'developer sheet'!$D$9,IF(AND($AJ57&lt;&gt;'developer sheet'!$D$9,$AJ57&lt;&gt;0),IF($AH57&gt;0,"T",IF($AI57&gt;0,"P")),'developer sheet'!$D$10))</f>
        <v>P</v>
      </c>
      <c r="AO57" s="103"/>
    </row>
    <row r="58" spans="1:41" x14ac:dyDescent="0.25">
      <c r="A58" s="19">
        <v>10.1</v>
      </c>
      <c r="B58" s="78">
        <f>'Long Term Vision'!I100</f>
        <v>0</v>
      </c>
      <c r="C58" s="79">
        <f>'Mid-term Plan'!G100</f>
        <v>0</v>
      </c>
      <c r="D58" s="79">
        <f>'Sectoral Plan 1'!$G100</f>
        <v>0</v>
      </c>
      <c r="E58" s="79">
        <f>'Sectoral Plan 2'!$G100</f>
        <v>0</v>
      </c>
      <c r="F58" s="79">
        <f>'Sectoral Plan 3'!$G100</f>
        <v>0</v>
      </c>
      <c r="G58" s="79">
        <f>'Sectoral Plan 4'!$G100</f>
        <v>0</v>
      </c>
      <c r="H58" s="79">
        <f>'Sectoral Plan 5'!$G100</f>
        <v>0</v>
      </c>
      <c r="I58" s="79">
        <f>'Sectoral Plan 6'!$G100</f>
        <v>0</v>
      </c>
      <c r="J58" s="79" t="str">
        <f>'Sectoral Plan 7'!$G100</f>
        <v>T</v>
      </c>
      <c r="K58" s="79">
        <f>'Sectoral Plan 8'!$G100</f>
        <v>0</v>
      </c>
      <c r="L58" s="79">
        <f>'Sectoral Plan 9'!$G100</f>
        <v>0</v>
      </c>
      <c r="M58" s="79">
        <f>'Sectoral Plan 10'!$G100</f>
        <v>0</v>
      </c>
      <c r="N58" s="79">
        <f>'Sectoral Plan 11'!$G100</f>
        <v>0</v>
      </c>
      <c r="O58" s="79">
        <f>'Sectoral Plan 12'!$G100</f>
        <v>0</v>
      </c>
      <c r="P58" s="79">
        <f>'Sectoral Plan 13'!$G100</f>
        <v>0</v>
      </c>
      <c r="Q58" s="79">
        <f>'Sectoral Plan 14'!$G100</f>
        <v>0</v>
      </c>
      <c r="R58" s="79">
        <f>'Sectoral Plan 15'!$G100</f>
        <v>0</v>
      </c>
      <c r="S58" s="79">
        <f>'Sectoral Plan 16'!$G100</f>
        <v>0</v>
      </c>
      <c r="T58" s="79">
        <f>'Sectoral Plan 17'!$G100</f>
        <v>0</v>
      </c>
      <c r="U58" s="79">
        <f>'Sectoral Plan 18'!$G100</f>
        <v>0</v>
      </c>
      <c r="V58" s="79">
        <f>'Sectoral Plan 19'!$G100</f>
        <v>0</v>
      </c>
      <c r="W58" s="79">
        <f>'Sectoral Plan 20'!$G100</f>
        <v>0</v>
      </c>
      <c r="X58" s="79">
        <f>'Sectoral Plan 21'!$G100</f>
        <v>0</v>
      </c>
      <c r="Y58" s="79">
        <f>'Sectoral Plan 22'!$G100</f>
        <v>0</v>
      </c>
      <c r="Z58" s="79">
        <f>'Sectoral Plan 23'!$G100</f>
        <v>0</v>
      </c>
      <c r="AA58" s="79">
        <f>'Sectoral Plan 24'!$G100</f>
        <v>0</v>
      </c>
      <c r="AB58" s="79">
        <f>'Sectoral Plan 25'!$G100</f>
        <v>0</v>
      </c>
      <c r="AC58" s="79">
        <f>'Sectoral Plan 26'!$G100</f>
        <v>0</v>
      </c>
      <c r="AD58" s="79">
        <f>'Sectoral Plan 27'!$G100</f>
        <v>0</v>
      </c>
      <c r="AE58" s="79">
        <f>'Sectoral Plan 28'!$G100</f>
        <v>0</v>
      </c>
      <c r="AF58" s="79">
        <f>'Sectoral Plan 29'!$G100</f>
        <v>0</v>
      </c>
      <c r="AG58" s="80">
        <f>'Sectoral Plan 30'!$G100</f>
        <v>0</v>
      </c>
      <c r="AH58" s="89">
        <f t="shared" si="2"/>
        <v>1</v>
      </c>
      <c r="AI58" s="90">
        <f t="shared" si="3"/>
        <v>0</v>
      </c>
      <c r="AJ58" s="90">
        <f>IF($AK58=0,SUM($AH58:$AI58),'developer sheet'!$D$9)</f>
        <v>1</v>
      </c>
      <c r="AK58" s="90">
        <f>'Long Term Vision'!C100</f>
        <v>0</v>
      </c>
      <c r="AL58" s="90">
        <f t="shared" si="4"/>
        <v>1</v>
      </c>
      <c r="AM58" s="90">
        <f t="shared" si="5"/>
        <v>0</v>
      </c>
      <c r="AN58" s="88" t="str">
        <f>IF($AK58="NO",'developer sheet'!$D$9,IF(AND($AJ58&lt;&gt;'developer sheet'!$D$9,$AJ58&lt;&gt;0),IF($AH58&gt;0,"T",IF($AI58&gt;0,"P")),'developer sheet'!$D$10))</f>
        <v>T</v>
      </c>
      <c r="AO58" s="103"/>
    </row>
    <row r="59" spans="1:41" x14ac:dyDescent="0.25">
      <c r="A59" s="19">
        <v>10.199999999999999</v>
      </c>
      <c r="B59" s="78">
        <f>'Long Term Vision'!I101</f>
        <v>0</v>
      </c>
      <c r="C59" s="79">
        <f>'Mid-term Plan'!G101</f>
        <v>0</v>
      </c>
      <c r="D59" s="79">
        <f>'Sectoral Plan 1'!$G101</f>
        <v>0</v>
      </c>
      <c r="E59" s="79">
        <f>'Sectoral Plan 2'!$G101</f>
        <v>0</v>
      </c>
      <c r="F59" s="79" t="str">
        <f>'Sectoral Plan 3'!$G101</f>
        <v>P</v>
      </c>
      <c r="G59" s="79">
        <f>'Sectoral Plan 4'!$G101</f>
        <v>0</v>
      </c>
      <c r="H59" s="79" t="str">
        <f>'Sectoral Plan 5'!$G101</f>
        <v>P</v>
      </c>
      <c r="I59" s="79" t="str">
        <f>'Sectoral Plan 6'!$G101</f>
        <v>P</v>
      </c>
      <c r="J59" s="79" t="str">
        <f>'Sectoral Plan 7'!$G101</f>
        <v>P</v>
      </c>
      <c r="K59" s="79" t="str">
        <f>'Sectoral Plan 8'!$G101</f>
        <v>P</v>
      </c>
      <c r="L59" s="79">
        <f>'Sectoral Plan 9'!$G101</f>
        <v>0</v>
      </c>
      <c r="M59" s="79">
        <f>'Sectoral Plan 10'!$G101</f>
        <v>0</v>
      </c>
      <c r="N59" s="79">
        <f>'Sectoral Plan 11'!$G101</f>
        <v>0</v>
      </c>
      <c r="O59" s="79">
        <f>'Sectoral Plan 12'!$G101</f>
        <v>0</v>
      </c>
      <c r="P59" s="79">
        <f>'Sectoral Plan 13'!$G101</f>
        <v>0</v>
      </c>
      <c r="Q59" s="79">
        <f>'Sectoral Plan 14'!$G101</f>
        <v>0</v>
      </c>
      <c r="R59" s="79">
        <f>'Sectoral Plan 15'!$G101</f>
        <v>0</v>
      </c>
      <c r="S59" s="79">
        <f>'Sectoral Plan 16'!$G101</f>
        <v>0</v>
      </c>
      <c r="T59" s="79">
        <f>'Sectoral Plan 17'!$G101</f>
        <v>0</v>
      </c>
      <c r="U59" s="79">
        <f>'Sectoral Plan 18'!$G101</f>
        <v>0</v>
      </c>
      <c r="V59" s="79">
        <f>'Sectoral Plan 19'!$G101</f>
        <v>0</v>
      </c>
      <c r="W59" s="79">
        <f>'Sectoral Plan 20'!$G101</f>
        <v>0</v>
      </c>
      <c r="X59" s="79">
        <f>'Sectoral Plan 21'!$G101</f>
        <v>0</v>
      </c>
      <c r="Y59" s="79">
        <f>'Sectoral Plan 22'!$G101</f>
        <v>0</v>
      </c>
      <c r="Z59" s="79">
        <f>'Sectoral Plan 23'!$G101</f>
        <v>0</v>
      </c>
      <c r="AA59" s="79">
        <f>'Sectoral Plan 24'!$G101</f>
        <v>0</v>
      </c>
      <c r="AB59" s="79">
        <f>'Sectoral Plan 25'!$G101</f>
        <v>0</v>
      </c>
      <c r="AC59" s="79">
        <f>'Sectoral Plan 26'!$G101</f>
        <v>0</v>
      </c>
      <c r="AD59" s="79">
        <f>'Sectoral Plan 27'!$G101</f>
        <v>0</v>
      </c>
      <c r="AE59" s="79">
        <f>'Sectoral Plan 28'!$G101</f>
        <v>0</v>
      </c>
      <c r="AF59" s="79">
        <f>'Sectoral Plan 29'!$G101</f>
        <v>0</v>
      </c>
      <c r="AG59" s="80">
        <f>'Sectoral Plan 30'!$G101</f>
        <v>0</v>
      </c>
      <c r="AH59" s="89">
        <f t="shared" si="2"/>
        <v>0</v>
      </c>
      <c r="AI59" s="90">
        <f t="shared" si="3"/>
        <v>5</v>
      </c>
      <c r="AJ59" s="90">
        <f>IF($AK59=0,SUM($AH59:$AI59),'developer sheet'!$D$9)</f>
        <v>5</v>
      </c>
      <c r="AK59" s="90">
        <f>'Long Term Vision'!C101</f>
        <v>0</v>
      </c>
      <c r="AL59" s="90">
        <f t="shared" si="4"/>
        <v>1</v>
      </c>
      <c r="AM59" s="90">
        <f t="shared" si="5"/>
        <v>0</v>
      </c>
      <c r="AN59" s="88" t="str">
        <f>IF($AK59="NO",'developer sheet'!$D$9,IF(AND($AJ59&lt;&gt;'developer sheet'!$D$9,$AJ59&lt;&gt;0),IF($AH59&gt;0,"T",IF($AI59&gt;0,"P")),'developer sheet'!$D$10))</f>
        <v>P</v>
      </c>
      <c r="AO59" s="103"/>
    </row>
    <row r="60" spans="1:41" x14ac:dyDescent="0.25">
      <c r="A60" s="19">
        <v>10.3</v>
      </c>
      <c r="B60" s="78">
        <f>'Long Term Vision'!I102</f>
        <v>0</v>
      </c>
      <c r="C60" s="79">
        <f>'Mid-term Plan'!G102</f>
        <v>0</v>
      </c>
      <c r="D60" s="79">
        <f>'Sectoral Plan 1'!$G102</f>
        <v>0</v>
      </c>
      <c r="E60" s="79">
        <f>'Sectoral Plan 2'!$G102</f>
        <v>0</v>
      </c>
      <c r="F60" s="79" t="str">
        <f>'Sectoral Plan 3'!$G102</f>
        <v>P</v>
      </c>
      <c r="G60" s="79">
        <f>'Sectoral Plan 4'!$G102</f>
        <v>0</v>
      </c>
      <c r="H60" s="79" t="str">
        <f>'Sectoral Plan 5'!$G102</f>
        <v>P</v>
      </c>
      <c r="I60" s="79">
        <f>'Sectoral Plan 6'!$G102</f>
        <v>0</v>
      </c>
      <c r="J60" s="79" t="str">
        <f>'Sectoral Plan 7'!$G102</f>
        <v>T</v>
      </c>
      <c r="K60" s="79" t="str">
        <f>'Sectoral Plan 8'!$G102</f>
        <v>P</v>
      </c>
      <c r="L60" s="79">
        <f>'Sectoral Plan 9'!$G102</f>
        <v>0</v>
      </c>
      <c r="M60" s="79">
        <f>'Sectoral Plan 10'!$G102</f>
        <v>0</v>
      </c>
      <c r="N60" s="79">
        <f>'Sectoral Plan 11'!$G102</f>
        <v>0</v>
      </c>
      <c r="O60" s="79">
        <f>'Sectoral Plan 12'!$G102</f>
        <v>0</v>
      </c>
      <c r="P60" s="79">
        <f>'Sectoral Plan 13'!$G102</f>
        <v>0</v>
      </c>
      <c r="Q60" s="79">
        <f>'Sectoral Plan 14'!$G102</f>
        <v>0</v>
      </c>
      <c r="R60" s="79">
        <f>'Sectoral Plan 15'!$G102</f>
        <v>0</v>
      </c>
      <c r="S60" s="79">
        <f>'Sectoral Plan 16'!$G102</f>
        <v>0</v>
      </c>
      <c r="T60" s="79">
        <f>'Sectoral Plan 17'!$G102</f>
        <v>0</v>
      </c>
      <c r="U60" s="79">
        <f>'Sectoral Plan 18'!$G102</f>
        <v>0</v>
      </c>
      <c r="V60" s="79">
        <f>'Sectoral Plan 19'!$G102</f>
        <v>0</v>
      </c>
      <c r="W60" s="79">
        <f>'Sectoral Plan 20'!$G102</f>
        <v>0</v>
      </c>
      <c r="X60" s="79">
        <f>'Sectoral Plan 21'!$G102</f>
        <v>0</v>
      </c>
      <c r="Y60" s="79">
        <f>'Sectoral Plan 22'!$G102</f>
        <v>0</v>
      </c>
      <c r="Z60" s="79">
        <f>'Sectoral Plan 23'!$G102</f>
        <v>0</v>
      </c>
      <c r="AA60" s="79">
        <f>'Sectoral Plan 24'!$G102</f>
        <v>0</v>
      </c>
      <c r="AB60" s="79">
        <f>'Sectoral Plan 25'!$G102</f>
        <v>0</v>
      </c>
      <c r="AC60" s="79">
        <f>'Sectoral Plan 26'!$G102</f>
        <v>0</v>
      </c>
      <c r="AD60" s="79">
        <f>'Sectoral Plan 27'!$G102</f>
        <v>0</v>
      </c>
      <c r="AE60" s="79">
        <f>'Sectoral Plan 28'!$G102</f>
        <v>0</v>
      </c>
      <c r="AF60" s="79">
        <f>'Sectoral Plan 29'!$G102</f>
        <v>0</v>
      </c>
      <c r="AG60" s="80">
        <f>'Sectoral Plan 30'!$G102</f>
        <v>0</v>
      </c>
      <c r="AH60" s="89">
        <f t="shared" si="2"/>
        <v>1</v>
      </c>
      <c r="AI60" s="90">
        <f t="shared" si="3"/>
        <v>3</v>
      </c>
      <c r="AJ60" s="90">
        <f>IF($AK60=0,SUM($AH60:$AI60),'developer sheet'!$D$9)</f>
        <v>4</v>
      </c>
      <c r="AK60" s="90">
        <f>'Long Term Vision'!C102</f>
        <v>0</v>
      </c>
      <c r="AL60" s="90">
        <f t="shared" si="4"/>
        <v>1</v>
      </c>
      <c r="AM60" s="90">
        <f t="shared" si="5"/>
        <v>0</v>
      </c>
      <c r="AN60" s="88" t="str">
        <f>IF($AK60="NO",'developer sheet'!$D$9,IF(AND($AJ60&lt;&gt;'developer sheet'!$D$9,$AJ60&lt;&gt;0),IF($AH60&gt;0,"T",IF($AI60&gt;0,"P")),'developer sheet'!$D$10))</f>
        <v>T</v>
      </c>
      <c r="AO60" s="103"/>
    </row>
    <row r="61" spans="1:41" x14ac:dyDescent="0.25">
      <c r="A61" s="19">
        <v>10.4</v>
      </c>
      <c r="B61" s="78">
        <f>'Long Term Vision'!I103</f>
        <v>0</v>
      </c>
      <c r="C61" s="79">
        <f>'Mid-term Plan'!G103</f>
        <v>0</v>
      </c>
      <c r="D61" s="79">
        <f>'Sectoral Plan 1'!$G103</f>
        <v>0</v>
      </c>
      <c r="E61" s="79">
        <f>'Sectoral Plan 2'!$G103</f>
        <v>0</v>
      </c>
      <c r="F61" s="79">
        <f>'Sectoral Plan 3'!$G103</f>
        <v>0</v>
      </c>
      <c r="G61" s="79">
        <f>'Sectoral Plan 4'!$G103</f>
        <v>0</v>
      </c>
      <c r="H61" s="79">
        <f>'Sectoral Plan 5'!$G103</f>
        <v>0</v>
      </c>
      <c r="I61" s="79">
        <f>'Sectoral Plan 6'!$G103</f>
        <v>0</v>
      </c>
      <c r="J61" s="79" t="str">
        <f>'Sectoral Plan 7'!$G103</f>
        <v>P</v>
      </c>
      <c r="K61" s="79">
        <f>'Sectoral Plan 8'!$G103</f>
        <v>0</v>
      </c>
      <c r="L61" s="79">
        <f>'Sectoral Plan 9'!$G103</f>
        <v>0</v>
      </c>
      <c r="M61" s="79">
        <f>'Sectoral Plan 10'!$G103</f>
        <v>0</v>
      </c>
      <c r="N61" s="79">
        <f>'Sectoral Plan 11'!$G103</f>
        <v>0</v>
      </c>
      <c r="O61" s="79">
        <f>'Sectoral Plan 12'!$G103</f>
        <v>0</v>
      </c>
      <c r="P61" s="79">
        <f>'Sectoral Plan 13'!$G103</f>
        <v>0</v>
      </c>
      <c r="Q61" s="79">
        <f>'Sectoral Plan 14'!$G103</f>
        <v>0</v>
      </c>
      <c r="R61" s="79">
        <f>'Sectoral Plan 15'!$G103</f>
        <v>0</v>
      </c>
      <c r="S61" s="79">
        <f>'Sectoral Plan 16'!$G103</f>
        <v>0</v>
      </c>
      <c r="T61" s="79">
        <f>'Sectoral Plan 17'!$G103</f>
        <v>0</v>
      </c>
      <c r="U61" s="79">
        <f>'Sectoral Plan 18'!$G103</f>
        <v>0</v>
      </c>
      <c r="V61" s="79">
        <f>'Sectoral Plan 19'!$G103</f>
        <v>0</v>
      </c>
      <c r="W61" s="79">
        <f>'Sectoral Plan 20'!$G103</f>
        <v>0</v>
      </c>
      <c r="X61" s="79">
        <f>'Sectoral Plan 21'!$G103</f>
        <v>0</v>
      </c>
      <c r="Y61" s="79">
        <f>'Sectoral Plan 22'!$G103</f>
        <v>0</v>
      </c>
      <c r="Z61" s="79">
        <f>'Sectoral Plan 23'!$G103</f>
        <v>0</v>
      </c>
      <c r="AA61" s="79">
        <f>'Sectoral Plan 24'!$G103</f>
        <v>0</v>
      </c>
      <c r="AB61" s="79">
        <f>'Sectoral Plan 25'!$G103</f>
        <v>0</v>
      </c>
      <c r="AC61" s="79">
        <f>'Sectoral Plan 26'!$G103</f>
        <v>0</v>
      </c>
      <c r="AD61" s="79">
        <f>'Sectoral Plan 27'!$G103</f>
        <v>0</v>
      </c>
      <c r="AE61" s="79">
        <f>'Sectoral Plan 28'!$G103</f>
        <v>0</v>
      </c>
      <c r="AF61" s="79">
        <f>'Sectoral Plan 29'!$G103</f>
        <v>0</v>
      </c>
      <c r="AG61" s="80">
        <f>'Sectoral Plan 30'!$G103</f>
        <v>0</v>
      </c>
      <c r="AH61" s="89">
        <f t="shared" si="2"/>
        <v>0</v>
      </c>
      <c r="AI61" s="90">
        <f t="shared" si="3"/>
        <v>1</v>
      </c>
      <c r="AJ61" s="90">
        <f>IF($AK61=0,SUM($AH61:$AI61),'developer sheet'!$D$9)</f>
        <v>1</v>
      </c>
      <c r="AK61" s="90">
        <f>'Long Term Vision'!C103</f>
        <v>0</v>
      </c>
      <c r="AL61" s="90">
        <f t="shared" si="4"/>
        <v>1</v>
      </c>
      <c r="AM61" s="90">
        <f t="shared" si="5"/>
        <v>0</v>
      </c>
      <c r="AN61" s="88" t="str">
        <f>IF($AK61="NO",'developer sheet'!$D$9,IF(AND($AJ61&lt;&gt;'developer sheet'!$D$9,$AJ61&lt;&gt;0),IF($AH61&gt;0,"T",IF($AI61&gt;0,"P")),'developer sheet'!$D$10))</f>
        <v>P</v>
      </c>
      <c r="AO61" s="103"/>
    </row>
    <row r="62" spans="1:41" x14ac:dyDescent="0.25">
      <c r="A62" s="19">
        <v>10.5</v>
      </c>
      <c r="B62" s="78">
        <f>'Long Term Vision'!I104</f>
        <v>0</v>
      </c>
      <c r="C62" s="79">
        <f>'Mid-term Plan'!G104</f>
        <v>0</v>
      </c>
      <c r="D62" s="79">
        <f>'Sectoral Plan 1'!$G104</f>
        <v>0</v>
      </c>
      <c r="E62" s="79">
        <f>'Sectoral Plan 2'!$G104</f>
        <v>0</v>
      </c>
      <c r="F62" s="79">
        <f>'Sectoral Plan 3'!$G104</f>
        <v>0</v>
      </c>
      <c r="G62" s="79">
        <f>'Sectoral Plan 4'!$G104</f>
        <v>0</v>
      </c>
      <c r="H62" s="79">
        <f>'Sectoral Plan 5'!$G104</f>
        <v>0</v>
      </c>
      <c r="I62" s="79">
        <f>'Sectoral Plan 6'!$G104</f>
        <v>0</v>
      </c>
      <c r="J62" s="79">
        <f>'Sectoral Plan 7'!$G104</f>
        <v>0</v>
      </c>
      <c r="K62" s="79">
        <f>'Sectoral Plan 8'!$G104</f>
        <v>0</v>
      </c>
      <c r="L62" s="79">
        <f>'Sectoral Plan 9'!$G104</f>
        <v>0</v>
      </c>
      <c r="M62" s="79">
        <f>'Sectoral Plan 10'!$G104</f>
        <v>0</v>
      </c>
      <c r="N62" s="79">
        <f>'Sectoral Plan 11'!$G104</f>
        <v>0</v>
      </c>
      <c r="O62" s="79">
        <f>'Sectoral Plan 12'!$G104</f>
        <v>0</v>
      </c>
      <c r="P62" s="79">
        <f>'Sectoral Plan 13'!$G104</f>
        <v>0</v>
      </c>
      <c r="Q62" s="79">
        <f>'Sectoral Plan 14'!$G104</f>
        <v>0</v>
      </c>
      <c r="R62" s="79">
        <f>'Sectoral Plan 15'!$G104</f>
        <v>0</v>
      </c>
      <c r="S62" s="79">
        <f>'Sectoral Plan 16'!$G104</f>
        <v>0</v>
      </c>
      <c r="T62" s="79">
        <f>'Sectoral Plan 17'!$G104</f>
        <v>0</v>
      </c>
      <c r="U62" s="79">
        <f>'Sectoral Plan 18'!$G104</f>
        <v>0</v>
      </c>
      <c r="V62" s="79">
        <f>'Sectoral Plan 19'!$G104</f>
        <v>0</v>
      </c>
      <c r="W62" s="79">
        <f>'Sectoral Plan 20'!$G104</f>
        <v>0</v>
      </c>
      <c r="X62" s="79">
        <f>'Sectoral Plan 21'!$G104</f>
        <v>0</v>
      </c>
      <c r="Y62" s="79">
        <f>'Sectoral Plan 22'!$G104</f>
        <v>0</v>
      </c>
      <c r="Z62" s="79">
        <f>'Sectoral Plan 23'!$G104</f>
        <v>0</v>
      </c>
      <c r="AA62" s="79">
        <f>'Sectoral Plan 24'!$G104</f>
        <v>0</v>
      </c>
      <c r="AB62" s="79">
        <f>'Sectoral Plan 25'!$G104</f>
        <v>0</v>
      </c>
      <c r="AC62" s="79">
        <f>'Sectoral Plan 26'!$G104</f>
        <v>0</v>
      </c>
      <c r="AD62" s="79">
        <f>'Sectoral Plan 27'!$G104</f>
        <v>0</v>
      </c>
      <c r="AE62" s="79">
        <f>'Sectoral Plan 28'!$G104</f>
        <v>0</v>
      </c>
      <c r="AF62" s="79">
        <f>'Sectoral Plan 29'!$G104</f>
        <v>0</v>
      </c>
      <c r="AG62" s="80">
        <f>'Sectoral Plan 30'!$G104</f>
        <v>0</v>
      </c>
      <c r="AH62" s="89">
        <f t="shared" si="2"/>
        <v>0</v>
      </c>
      <c r="AI62" s="90">
        <f t="shared" si="3"/>
        <v>0</v>
      </c>
      <c r="AJ62" s="90" t="str">
        <f>IF($AK62=0,SUM($AH62:$AI62),'developer sheet'!$D$9)</f>
        <v>N/A</v>
      </c>
      <c r="AK62" s="90" t="str">
        <f>'Long Term Vision'!C104</f>
        <v>NO</v>
      </c>
      <c r="AL62" s="90">
        <f t="shared" si="4"/>
        <v>0</v>
      </c>
      <c r="AM62" s="90">
        <f t="shared" si="5"/>
        <v>0</v>
      </c>
      <c r="AN62" s="88" t="str">
        <f>IF($AK62="NO",'developer sheet'!$D$9,IF(AND($AJ62&lt;&gt;'developer sheet'!$D$9,$AJ62&lt;&gt;0),IF($AH62&gt;0,"T",IF($AI62&gt;0,"P")),'developer sheet'!$D$10))</f>
        <v>N/A</v>
      </c>
      <c r="AO62" s="103"/>
    </row>
    <row r="63" spans="1:41" x14ac:dyDescent="0.25">
      <c r="A63" s="19">
        <v>10.6</v>
      </c>
      <c r="B63" s="78">
        <f>'Long Term Vision'!I105</f>
        <v>0</v>
      </c>
      <c r="C63" s="79">
        <f>'Mid-term Plan'!G105</f>
        <v>0</v>
      </c>
      <c r="D63" s="79">
        <f>'Sectoral Plan 1'!$G105</f>
        <v>0</v>
      </c>
      <c r="E63" s="79">
        <f>'Sectoral Plan 2'!$G105</f>
        <v>0</v>
      </c>
      <c r="F63" s="79">
        <f>'Sectoral Plan 3'!$G105</f>
        <v>0</v>
      </c>
      <c r="G63" s="79">
        <f>'Sectoral Plan 4'!$G105</f>
        <v>0</v>
      </c>
      <c r="H63" s="79">
        <f>'Sectoral Plan 5'!$G105</f>
        <v>0</v>
      </c>
      <c r="I63" s="79">
        <f>'Sectoral Plan 6'!$G105</f>
        <v>0</v>
      </c>
      <c r="J63" s="79">
        <f>'Sectoral Plan 7'!$G105</f>
        <v>0</v>
      </c>
      <c r="K63" s="79">
        <f>'Sectoral Plan 8'!$G105</f>
        <v>0</v>
      </c>
      <c r="L63" s="79">
        <f>'Sectoral Plan 9'!$G105</f>
        <v>0</v>
      </c>
      <c r="M63" s="79">
        <f>'Sectoral Plan 10'!$G105</f>
        <v>0</v>
      </c>
      <c r="N63" s="79">
        <f>'Sectoral Plan 11'!$G105</f>
        <v>0</v>
      </c>
      <c r="O63" s="79">
        <f>'Sectoral Plan 12'!$G105</f>
        <v>0</v>
      </c>
      <c r="P63" s="79">
        <f>'Sectoral Plan 13'!$G105</f>
        <v>0</v>
      </c>
      <c r="Q63" s="79">
        <f>'Sectoral Plan 14'!$G105</f>
        <v>0</v>
      </c>
      <c r="R63" s="79">
        <f>'Sectoral Plan 15'!$G105</f>
        <v>0</v>
      </c>
      <c r="S63" s="79">
        <f>'Sectoral Plan 16'!$G105</f>
        <v>0</v>
      </c>
      <c r="T63" s="79">
        <f>'Sectoral Plan 17'!$G105</f>
        <v>0</v>
      </c>
      <c r="U63" s="79">
        <f>'Sectoral Plan 18'!$G105</f>
        <v>0</v>
      </c>
      <c r="V63" s="79">
        <f>'Sectoral Plan 19'!$G105</f>
        <v>0</v>
      </c>
      <c r="W63" s="79">
        <f>'Sectoral Plan 20'!$G105</f>
        <v>0</v>
      </c>
      <c r="X63" s="79">
        <f>'Sectoral Plan 21'!$G105</f>
        <v>0</v>
      </c>
      <c r="Y63" s="79">
        <f>'Sectoral Plan 22'!$G105</f>
        <v>0</v>
      </c>
      <c r="Z63" s="79">
        <f>'Sectoral Plan 23'!$G105</f>
        <v>0</v>
      </c>
      <c r="AA63" s="79">
        <f>'Sectoral Plan 24'!$G105</f>
        <v>0</v>
      </c>
      <c r="AB63" s="79">
        <f>'Sectoral Plan 25'!$G105</f>
        <v>0</v>
      </c>
      <c r="AC63" s="79">
        <f>'Sectoral Plan 26'!$G105</f>
        <v>0</v>
      </c>
      <c r="AD63" s="79">
        <f>'Sectoral Plan 27'!$G105</f>
        <v>0</v>
      </c>
      <c r="AE63" s="79">
        <f>'Sectoral Plan 28'!$G105</f>
        <v>0</v>
      </c>
      <c r="AF63" s="79">
        <f>'Sectoral Plan 29'!$G105</f>
        <v>0</v>
      </c>
      <c r="AG63" s="80">
        <f>'Sectoral Plan 30'!$G105</f>
        <v>0</v>
      </c>
      <c r="AH63" s="89">
        <f t="shared" si="2"/>
        <v>0</v>
      </c>
      <c r="AI63" s="90">
        <f t="shared" si="3"/>
        <v>0</v>
      </c>
      <c r="AJ63" s="90" t="str">
        <f>IF($AK63=0,SUM($AH63:$AI63),'developer sheet'!$D$9)</f>
        <v>N/A</v>
      </c>
      <c r="AK63" s="90" t="str">
        <f>'Long Term Vision'!C105</f>
        <v>NO</v>
      </c>
      <c r="AL63" s="90">
        <f t="shared" si="4"/>
        <v>0</v>
      </c>
      <c r="AM63" s="90">
        <f t="shared" si="5"/>
        <v>0</v>
      </c>
      <c r="AN63" s="88" t="str">
        <f>IF($AK63="NO",'developer sheet'!$D$9,IF(AND($AJ63&lt;&gt;'developer sheet'!$D$9,$AJ63&lt;&gt;0),IF($AH63&gt;0,"T",IF($AI63&gt;0,"P")),'developer sheet'!$D$10))</f>
        <v>N/A</v>
      </c>
      <c r="AO63" s="103"/>
    </row>
    <row r="64" spans="1:41" x14ac:dyDescent="0.25">
      <c r="A64" s="19">
        <v>10.7</v>
      </c>
      <c r="B64" s="78">
        <f>'Long Term Vision'!I106</f>
        <v>0</v>
      </c>
      <c r="C64" s="79">
        <f>'Mid-term Plan'!G106</f>
        <v>0</v>
      </c>
      <c r="D64" s="79">
        <f>'Sectoral Plan 1'!$G106</f>
        <v>0</v>
      </c>
      <c r="E64" s="79">
        <f>'Sectoral Plan 2'!$G106</f>
        <v>0</v>
      </c>
      <c r="F64" s="79">
        <f>'Sectoral Plan 3'!$G106</f>
        <v>0</v>
      </c>
      <c r="G64" s="79">
        <f>'Sectoral Plan 4'!$G106</f>
        <v>0</v>
      </c>
      <c r="H64" s="79">
        <f>'Sectoral Plan 5'!$G106</f>
        <v>0</v>
      </c>
      <c r="I64" s="79">
        <f>'Sectoral Plan 6'!$G106</f>
        <v>0</v>
      </c>
      <c r="J64" s="79" t="str">
        <f>'Sectoral Plan 7'!$G106</f>
        <v>P</v>
      </c>
      <c r="K64" s="79">
        <f>'Sectoral Plan 8'!$G106</f>
        <v>0</v>
      </c>
      <c r="L64" s="79">
        <f>'Sectoral Plan 9'!$G106</f>
        <v>0</v>
      </c>
      <c r="M64" s="79">
        <f>'Sectoral Plan 10'!$G106</f>
        <v>0</v>
      </c>
      <c r="N64" s="79">
        <f>'Sectoral Plan 11'!$G106</f>
        <v>0</v>
      </c>
      <c r="O64" s="79">
        <f>'Sectoral Plan 12'!$G106</f>
        <v>0</v>
      </c>
      <c r="P64" s="79" t="str">
        <f>'Sectoral Plan 13'!$G106</f>
        <v>P</v>
      </c>
      <c r="Q64" s="79" t="str">
        <f>'Sectoral Plan 14'!$G106</f>
        <v>P</v>
      </c>
      <c r="R64" s="79">
        <f>'Sectoral Plan 15'!$G106</f>
        <v>0</v>
      </c>
      <c r="S64" s="79">
        <f>'Sectoral Plan 16'!$G106</f>
        <v>0</v>
      </c>
      <c r="T64" s="79">
        <f>'Sectoral Plan 17'!$G106</f>
        <v>0</v>
      </c>
      <c r="U64" s="79">
        <f>'Sectoral Plan 18'!$G106</f>
        <v>0</v>
      </c>
      <c r="V64" s="79">
        <f>'Sectoral Plan 19'!$G106</f>
        <v>0</v>
      </c>
      <c r="W64" s="79">
        <f>'Sectoral Plan 20'!$G106</f>
        <v>0</v>
      </c>
      <c r="X64" s="79">
        <f>'Sectoral Plan 21'!$G106</f>
        <v>0</v>
      </c>
      <c r="Y64" s="79">
        <f>'Sectoral Plan 22'!$G106</f>
        <v>0</v>
      </c>
      <c r="Z64" s="79">
        <f>'Sectoral Plan 23'!$G106</f>
        <v>0</v>
      </c>
      <c r="AA64" s="79">
        <f>'Sectoral Plan 24'!$G106</f>
        <v>0</v>
      </c>
      <c r="AB64" s="79">
        <f>'Sectoral Plan 25'!$G106</f>
        <v>0</v>
      </c>
      <c r="AC64" s="79">
        <f>'Sectoral Plan 26'!$G106</f>
        <v>0</v>
      </c>
      <c r="AD64" s="79">
        <f>'Sectoral Plan 27'!$G106</f>
        <v>0</v>
      </c>
      <c r="AE64" s="79">
        <f>'Sectoral Plan 28'!$G106</f>
        <v>0</v>
      </c>
      <c r="AF64" s="79">
        <f>'Sectoral Plan 29'!$G106</f>
        <v>0</v>
      </c>
      <c r="AG64" s="80">
        <f>'Sectoral Plan 30'!$G106</f>
        <v>0</v>
      </c>
      <c r="AH64" s="89">
        <f t="shared" si="2"/>
        <v>0</v>
      </c>
      <c r="AI64" s="90">
        <f t="shared" si="3"/>
        <v>3</v>
      </c>
      <c r="AJ64" s="90">
        <f>IF($AK64=0,SUM($AH64:$AI64),'developer sheet'!$D$9)</f>
        <v>3</v>
      </c>
      <c r="AK64" s="90">
        <f>'Long Term Vision'!C106</f>
        <v>0</v>
      </c>
      <c r="AL64" s="90">
        <f t="shared" si="4"/>
        <v>1</v>
      </c>
      <c r="AM64" s="90">
        <f t="shared" si="5"/>
        <v>0</v>
      </c>
      <c r="AN64" s="88" t="str">
        <f>IF($AK64="NO",'developer sheet'!$D$9,IF(AND($AJ64&lt;&gt;'developer sheet'!$D$9,$AJ64&lt;&gt;0),IF($AH64&gt;0,"T",IF($AI64&gt;0,"P")),'developer sheet'!$D$10))</f>
        <v>P</v>
      </c>
      <c r="AO64" s="103"/>
    </row>
    <row r="65" spans="1:41" x14ac:dyDescent="0.25">
      <c r="A65" s="19">
        <v>11.1</v>
      </c>
      <c r="B65" s="78">
        <f>'Long Term Vision'!I108</f>
        <v>0</v>
      </c>
      <c r="C65" s="79">
        <f>'Mid-term Plan'!G108</f>
        <v>0</v>
      </c>
      <c r="D65" s="79">
        <f>'Sectoral Plan 1'!$G108</f>
        <v>0</v>
      </c>
      <c r="E65" s="79">
        <f>'Sectoral Plan 2'!$G108</f>
        <v>0</v>
      </c>
      <c r="F65" s="79">
        <f>'Sectoral Plan 3'!$G108</f>
        <v>0</v>
      </c>
      <c r="G65" s="79">
        <f>'Sectoral Plan 4'!$G108</f>
        <v>0</v>
      </c>
      <c r="H65" s="79" t="str">
        <f>'Sectoral Plan 5'!$G108</f>
        <v>P</v>
      </c>
      <c r="I65" s="79">
        <f>'Sectoral Plan 6'!$G108</f>
        <v>0</v>
      </c>
      <c r="J65" s="79" t="str">
        <f>'Sectoral Plan 7'!$G108</f>
        <v>P</v>
      </c>
      <c r="K65" s="79">
        <f>'Sectoral Plan 8'!$G108</f>
        <v>0</v>
      </c>
      <c r="L65" s="79">
        <f>'Sectoral Plan 9'!$G108</f>
        <v>0</v>
      </c>
      <c r="M65" s="79">
        <f>'Sectoral Plan 10'!$G108</f>
        <v>0</v>
      </c>
      <c r="N65" s="79">
        <f>'Sectoral Plan 11'!$G108</f>
        <v>0</v>
      </c>
      <c r="O65" s="79">
        <f>'Sectoral Plan 12'!$G108</f>
        <v>0</v>
      </c>
      <c r="P65" s="79">
        <f>'Sectoral Plan 13'!$G108</f>
        <v>0</v>
      </c>
      <c r="Q65" s="79">
        <f>'Sectoral Plan 14'!$G108</f>
        <v>0</v>
      </c>
      <c r="R65" s="79">
        <f>'Sectoral Plan 15'!$G108</f>
        <v>0</v>
      </c>
      <c r="S65" s="79">
        <f>'Sectoral Plan 16'!$G108</f>
        <v>0</v>
      </c>
      <c r="T65" s="79">
        <f>'Sectoral Plan 17'!$G108</f>
        <v>0</v>
      </c>
      <c r="U65" s="79">
        <f>'Sectoral Plan 18'!$G108</f>
        <v>0</v>
      </c>
      <c r="V65" s="79">
        <f>'Sectoral Plan 19'!$G108</f>
        <v>0</v>
      </c>
      <c r="W65" s="79">
        <f>'Sectoral Plan 20'!$G108</f>
        <v>0</v>
      </c>
      <c r="X65" s="79">
        <f>'Sectoral Plan 21'!$G108</f>
        <v>0</v>
      </c>
      <c r="Y65" s="79">
        <f>'Sectoral Plan 22'!$G108</f>
        <v>0</v>
      </c>
      <c r="Z65" s="79">
        <f>'Sectoral Plan 23'!$G108</f>
        <v>0</v>
      </c>
      <c r="AA65" s="79">
        <f>'Sectoral Plan 24'!$G108</f>
        <v>0</v>
      </c>
      <c r="AB65" s="79">
        <f>'Sectoral Plan 25'!$G108</f>
        <v>0</v>
      </c>
      <c r="AC65" s="79">
        <f>'Sectoral Plan 26'!$G108</f>
        <v>0</v>
      </c>
      <c r="AD65" s="79">
        <f>'Sectoral Plan 27'!$G108</f>
        <v>0</v>
      </c>
      <c r="AE65" s="79">
        <f>'Sectoral Plan 28'!$G108</f>
        <v>0</v>
      </c>
      <c r="AF65" s="79">
        <f>'Sectoral Plan 29'!$G108</f>
        <v>0</v>
      </c>
      <c r="AG65" s="80">
        <f>'Sectoral Plan 30'!$G108</f>
        <v>0</v>
      </c>
      <c r="AH65" s="89">
        <f t="shared" si="2"/>
        <v>0</v>
      </c>
      <c r="AI65" s="90">
        <f t="shared" si="3"/>
        <v>2</v>
      </c>
      <c r="AJ65" s="90">
        <f>IF($AK65=0,SUM($AH65:$AI65),'developer sheet'!$D$9)</f>
        <v>2</v>
      </c>
      <c r="AK65" s="90">
        <f>'Long Term Vision'!C108</f>
        <v>0</v>
      </c>
      <c r="AL65" s="90">
        <f t="shared" si="4"/>
        <v>1</v>
      </c>
      <c r="AM65" s="90">
        <f t="shared" si="5"/>
        <v>0</v>
      </c>
      <c r="AN65" s="88" t="str">
        <f>IF($AK65="NO",'developer sheet'!$D$9,IF(AND($AJ65&lt;&gt;'developer sheet'!$D$9,$AJ65&lt;&gt;0),IF($AH65&gt;0,"T",IF($AI65&gt;0,"P")),'developer sheet'!$D$10))</f>
        <v>P</v>
      </c>
      <c r="AO65" s="103"/>
    </row>
    <row r="66" spans="1:41" x14ac:dyDescent="0.25">
      <c r="A66" s="19">
        <v>11.2</v>
      </c>
      <c r="B66" s="78">
        <f>'Long Term Vision'!I109</f>
        <v>0</v>
      </c>
      <c r="C66" s="79">
        <f>'Mid-term Plan'!G109</f>
        <v>0</v>
      </c>
      <c r="D66" s="79">
        <f>'Sectoral Plan 1'!$G109</f>
        <v>0</v>
      </c>
      <c r="E66" s="79">
        <f>'Sectoral Plan 2'!$G109</f>
        <v>0</v>
      </c>
      <c r="F66" s="79">
        <f>'Sectoral Plan 3'!$G109</f>
        <v>0</v>
      </c>
      <c r="G66" s="79">
        <f>'Sectoral Plan 4'!$G109</f>
        <v>0</v>
      </c>
      <c r="H66" s="79">
        <f>'Sectoral Plan 5'!$G109</f>
        <v>0</v>
      </c>
      <c r="I66" s="79">
        <f>'Sectoral Plan 6'!$G109</f>
        <v>0</v>
      </c>
      <c r="J66" s="79">
        <f>'Sectoral Plan 7'!$G109</f>
        <v>0</v>
      </c>
      <c r="K66" s="79" t="str">
        <f>'Sectoral Plan 8'!$G109</f>
        <v>P</v>
      </c>
      <c r="L66" s="79" t="str">
        <f>'Sectoral Plan 9'!$G109</f>
        <v>P</v>
      </c>
      <c r="M66" s="79" t="str">
        <f>'Sectoral Plan 10'!$G109</f>
        <v>T</v>
      </c>
      <c r="N66" s="79">
        <f>'Sectoral Plan 11'!$G109</f>
        <v>0</v>
      </c>
      <c r="O66" s="79">
        <f>'Sectoral Plan 12'!$G109</f>
        <v>0</v>
      </c>
      <c r="P66" s="79">
        <f>'Sectoral Plan 13'!$G109</f>
        <v>0</v>
      </c>
      <c r="Q66" s="79">
        <f>'Sectoral Plan 14'!$G109</f>
        <v>0</v>
      </c>
      <c r="R66" s="79">
        <f>'Sectoral Plan 15'!$G109</f>
        <v>0</v>
      </c>
      <c r="S66" s="79">
        <f>'Sectoral Plan 16'!$G109</f>
        <v>0</v>
      </c>
      <c r="T66" s="79">
        <f>'Sectoral Plan 17'!$G109</f>
        <v>0</v>
      </c>
      <c r="U66" s="79">
        <f>'Sectoral Plan 18'!$G109</f>
        <v>0</v>
      </c>
      <c r="V66" s="79">
        <f>'Sectoral Plan 19'!$G109</f>
        <v>0</v>
      </c>
      <c r="W66" s="79">
        <f>'Sectoral Plan 20'!$G109</f>
        <v>0</v>
      </c>
      <c r="X66" s="79">
        <f>'Sectoral Plan 21'!$G109</f>
        <v>0</v>
      </c>
      <c r="Y66" s="79">
        <f>'Sectoral Plan 22'!$G109</f>
        <v>0</v>
      </c>
      <c r="Z66" s="79">
        <f>'Sectoral Plan 23'!$G109</f>
        <v>0</v>
      </c>
      <c r="AA66" s="79">
        <f>'Sectoral Plan 24'!$G109</f>
        <v>0</v>
      </c>
      <c r="AB66" s="79">
        <f>'Sectoral Plan 25'!$G109</f>
        <v>0</v>
      </c>
      <c r="AC66" s="79">
        <f>'Sectoral Plan 26'!$G109</f>
        <v>0</v>
      </c>
      <c r="AD66" s="79">
        <f>'Sectoral Plan 27'!$G109</f>
        <v>0</v>
      </c>
      <c r="AE66" s="79">
        <f>'Sectoral Plan 28'!$G109</f>
        <v>0</v>
      </c>
      <c r="AF66" s="79">
        <f>'Sectoral Plan 29'!$G109</f>
        <v>0</v>
      </c>
      <c r="AG66" s="80">
        <f>'Sectoral Plan 30'!$G109</f>
        <v>0</v>
      </c>
      <c r="AH66" s="89">
        <f t="shared" si="2"/>
        <v>1</v>
      </c>
      <c r="AI66" s="90">
        <f t="shared" si="3"/>
        <v>2</v>
      </c>
      <c r="AJ66" s="90">
        <f>IF($AK66=0,SUM($AH66:$AI66),'developer sheet'!$D$9)</f>
        <v>3</v>
      </c>
      <c r="AK66" s="90">
        <f>'Long Term Vision'!C109</f>
        <v>0</v>
      </c>
      <c r="AL66" s="90">
        <f t="shared" ref="AL66:AL97" si="6">IF(AND($AH66+$AI66&gt;0,$AK66=0),1,0)</f>
        <v>1</v>
      </c>
      <c r="AM66" s="90">
        <f t="shared" ref="AM66:AM97" si="7">IF(AND($AH66=0,$AI66=0,$AK66=0),1,0)</f>
        <v>0</v>
      </c>
      <c r="AN66" s="88" t="str">
        <f>IF($AK66="NO",'developer sheet'!$D$9,IF(AND($AJ66&lt;&gt;'developer sheet'!$D$9,$AJ66&lt;&gt;0),IF($AH66&gt;0,"T",IF($AI66&gt;0,"P")),'developer sheet'!$D$10))</f>
        <v>T</v>
      </c>
      <c r="AO66" s="103"/>
    </row>
    <row r="67" spans="1:41" x14ac:dyDescent="0.25">
      <c r="A67" s="19">
        <v>11.3</v>
      </c>
      <c r="B67" s="78">
        <f>'Long Term Vision'!I110</f>
        <v>0</v>
      </c>
      <c r="C67" s="79">
        <f>'Mid-term Plan'!G110</f>
        <v>0</v>
      </c>
      <c r="D67" s="79">
        <f>'Sectoral Plan 1'!$G110</f>
        <v>0</v>
      </c>
      <c r="E67" s="79">
        <f>'Sectoral Plan 2'!$G110</f>
        <v>0</v>
      </c>
      <c r="F67" s="79">
        <f>'Sectoral Plan 3'!$G110</f>
        <v>0</v>
      </c>
      <c r="G67" s="79">
        <f>'Sectoral Plan 4'!$G110</f>
        <v>0</v>
      </c>
      <c r="H67" s="79">
        <f>'Sectoral Plan 5'!$G110</f>
        <v>0</v>
      </c>
      <c r="I67" s="79">
        <f>'Sectoral Plan 6'!$G110</f>
        <v>0</v>
      </c>
      <c r="J67" s="79" t="str">
        <f>'Sectoral Plan 7'!$G110</f>
        <v>P</v>
      </c>
      <c r="K67" s="79" t="str">
        <f>'Sectoral Plan 8'!$G110</f>
        <v>P</v>
      </c>
      <c r="L67" s="79">
        <f>'Sectoral Plan 9'!$G110</f>
        <v>0</v>
      </c>
      <c r="M67" s="79">
        <f>'Sectoral Plan 10'!$G110</f>
        <v>0</v>
      </c>
      <c r="N67" s="79">
        <f>'Sectoral Plan 11'!$G110</f>
        <v>0</v>
      </c>
      <c r="O67" s="79">
        <f>'Sectoral Plan 12'!$G110</f>
        <v>0</v>
      </c>
      <c r="P67" s="79">
        <f>'Sectoral Plan 13'!$G110</f>
        <v>0</v>
      </c>
      <c r="Q67" s="79">
        <f>'Sectoral Plan 14'!$G110</f>
        <v>0</v>
      </c>
      <c r="R67" s="79">
        <f>'Sectoral Plan 15'!$G110</f>
        <v>0</v>
      </c>
      <c r="S67" s="79">
        <f>'Sectoral Plan 16'!$G110</f>
        <v>0</v>
      </c>
      <c r="T67" s="79">
        <f>'Sectoral Plan 17'!$G110</f>
        <v>0</v>
      </c>
      <c r="U67" s="79">
        <f>'Sectoral Plan 18'!$G110</f>
        <v>0</v>
      </c>
      <c r="V67" s="79">
        <f>'Sectoral Plan 19'!$G110</f>
        <v>0</v>
      </c>
      <c r="W67" s="79">
        <f>'Sectoral Plan 20'!$G110</f>
        <v>0</v>
      </c>
      <c r="X67" s="79">
        <f>'Sectoral Plan 21'!$G110</f>
        <v>0</v>
      </c>
      <c r="Y67" s="79">
        <f>'Sectoral Plan 22'!$G110</f>
        <v>0</v>
      </c>
      <c r="Z67" s="79">
        <f>'Sectoral Plan 23'!$G110</f>
        <v>0</v>
      </c>
      <c r="AA67" s="79">
        <f>'Sectoral Plan 24'!$G110</f>
        <v>0</v>
      </c>
      <c r="AB67" s="79">
        <f>'Sectoral Plan 25'!$G110</f>
        <v>0</v>
      </c>
      <c r="AC67" s="79">
        <f>'Sectoral Plan 26'!$G110</f>
        <v>0</v>
      </c>
      <c r="AD67" s="79">
        <f>'Sectoral Plan 27'!$G110</f>
        <v>0</v>
      </c>
      <c r="AE67" s="79">
        <f>'Sectoral Plan 28'!$G110</f>
        <v>0</v>
      </c>
      <c r="AF67" s="79">
        <f>'Sectoral Plan 29'!$G110</f>
        <v>0</v>
      </c>
      <c r="AG67" s="80">
        <f>'Sectoral Plan 30'!$G110</f>
        <v>0</v>
      </c>
      <c r="AH67" s="89">
        <f t="shared" ref="AH67:AH127" si="8">COUNTIF(B67:AG67,"T")</f>
        <v>0</v>
      </c>
      <c r="AI67" s="90">
        <f t="shared" ref="AI67:AI127" si="9">COUNTIF(B67:AG67,"P")</f>
        <v>2</v>
      </c>
      <c r="AJ67" s="90">
        <f>IF($AK67=0,SUM($AH67:$AI67),'developer sheet'!$D$9)</f>
        <v>2</v>
      </c>
      <c r="AK67" s="90">
        <f>'Long Term Vision'!C110</f>
        <v>0</v>
      </c>
      <c r="AL67" s="90">
        <f t="shared" si="6"/>
        <v>1</v>
      </c>
      <c r="AM67" s="90">
        <f t="shared" si="7"/>
        <v>0</v>
      </c>
      <c r="AN67" s="88" t="str">
        <f>IF($AK67="NO",'developer sheet'!$D$9,IF(AND($AJ67&lt;&gt;'developer sheet'!$D$9,$AJ67&lt;&gt;0),IF($AH67&gt;0,"T",IF($AI67&gt;0,"P")),'developer sheet'!$D$10))</f>
        <v>P</v>
      </c>
      <c r="AO67" s="103"/>
    </row>
    <row r="68" spans="1:41" x14ac:dyDescent="0.25">
      <c r="A68" s="19">
        <v>11.4</v>
      </c>
      <c r="B68" s="78">
        <f>'Long Term Vision'!I111</f>
        <v>0</v>
      </c>
      <c r="C68" s="79">
        <f>'Mid-term Plan'!G111</f>
        <v>0</v>
      </c>
      <c r="D68" s="79">
        <f>'Sectoral Plan 1'!$G111</f>
        <v>0</v>
      </c>
      <c r="E68" s="79" t="str">
        <f>'Sectoral Plan 2'!$G111</f>
        <v>P</v>
      </c>
      <c r="F68" s="79">
        <f>'Sectoral Plan 3'!$G111</f>
        <v>0</v>
      </c>
      <c r="G68" s="79">
        <f>'Sectoral Plan 4'!$G111</f>
        <v>0</v>
      </c>
      <c r="H68" s="79">
        <f>'Sectoral Plan 5'!$G111</f>
        <v>0</v>
      </c>
      <c r="I68" s="79">
        <f>'Sectoral Plan 6'!$G111</f>
        <v>0</v>
      </c>
      <c r="J68" s="79" t="str">
        <f>'Sectoral Plan 7'!$G111</f>
        <v>P</v>
      </c>
      <c r="K68" s="79">
        <f>'Sectoral Plan 8'!$G111</f>
        <v>0</v>
      </c>
      <c r="L68" s="79">
        <f>'Sectoral Plan 9'!$G111</f>
        <v>0</v>
      </c>
      <c r="M68" s="79">
        <f>'Sectoral Plan 10'!$G111</f>
        <v>0</v>
      </c>
      <c r="N68" s="79">
        <f>'Sectoral Plan 11'!$G111</f>
        <v>0</v>
      </c>
      <c r="O68" s="79">
        <f>'Sectoral Plan 12'!$G111</f>
        <v>0</v>
      </c>
      <c r="P68" s="79">
        <f>'Sectoral Plan 13'!$G111</f>
        <v>0</v>
      </c>
      <c r="Q68" s="79">
        <f>'Sectoral Plan 14'!$G111</f>
        <v>0</v>
      </c>
      <c r="R68" s="79">
        <f>'Sectoral Plan 15'!$G111</f>
        <v>0</v>
      </c>
      <c r="S68" s="79" t="str">
        <f>'Sectoral Plan 16'!$G111</f>
        <v>P</v>
      </c>
      <c r="T68" s="79">
        <f>'Sectoral Plan 17'!$G111</f>
        <v>0</v>
      </c>
      <c r="U68" s="79">
        <f>'Sectoral Plan 18'!$G111</f>
        <v>0</v>
      </c>
      <c r="V68" s="79">
        <f>'Sectoral Plan 19'!$G111</f>
        <v>0</v>
      </c>
      <c r="W68" s="79">
        <f>'Sectoral Plan 20'!$G111</f>
        <v>0</v>
      </c>
      <c r="X68" s="79">
        <f>'Sectoral Plan 21'!$G111</f>
        <v>0</v>
      </c>
      <c r="Y68" s="79">
        <f>'Sectoral Plan 22'!$G111</f>
        <v>0</v>
      </c>
      <c r="Z68" s="79">
        <f>'Sectoral Plan 23'!$G111</f>
        <v>0</v>
      </c>
      <c r="AA68" s="79">
        <f>'Sectoral Plan 24'!$G111</f>
        <v>0</v>
      </c>
      <c r="AB68" s="79">
        <f>'Sectoral Plan 25'!$G111</f>
        <v>0</v>
      </c>
      <c r="AC68" s="79">
        <f>'Sectoral Plan 26'!$G111</f>
        <v>0</v>
      </c>
      <c r="AD68" s="79">
        <f>'Sectoral Plan 27'!$G111</f>
        <v>0</v>
      </c>
      <c r="AE68" s="79">
        <f>'Sectoral Plan 28'!$G111</f>
        <v>0</v>
      </c>
      <c r="AF68" s="79">
        <f>'Sectoral Plan 29'!$G111</f>
        <v>0</v>
      </c>
      <c r="AG68" s="80">
        <f>'Sectoral Plan 30'!$G111</f>
        <v>0</v>
      </c>
      <c r="AH68" s="89">
        <f t="shared" si="8"/>
        <v>0</v>
      </c>
      <c r="AI68" s="90">
        <f t="shared" si="9"/>
        <v>3</v>
      </c>
      <c r="AJ68" s="90">
        <f>IF($AK68=0,SUM($AH68:$AI68),'developer sheet'!$D$9)</f>
        <v>3</v>
      </c>
      <c r="AK68" s="90">
        <f>'Long Term Vision'!C111</f>
        <v>0</v>
      </c>
      <c r="AL68" s="90">
        <f t="shared" si="6"/>
        <v>1</v>
      </c>
      <c r="AM68" s="90">
        <f t="shared" si="7"/>
        <v>0</v>
      </c>
      <c r="AN68" s="88" t="str">
        <f>IF($AK68="NO",'developer sheet'!$D$9,IF(AND($AJ68&lt;&gt;'developer sheet'!$D$9,$AJ68&lt;&gt;0),IF($AH68&gt;0,"T",IF($AI68&gt;0,"P")),'developer sheet'!$D$10))</f>
        <v>P</v>
      </c>
      <c r="AO68" s="103"/>
    </row>
    <row r="69" spans="1:41" x14ac:dyDescent="0.25">
      <c r="A69" s="19">
        <v>11.5</v>
      </c>
      <c r="B69" s="78">
        <f>'Long Term Vision'!I112</f>
        <v>0</v>
      </c>
      <c r="C69" s="79">
        <f>'Mid-term Plan'!G112</f>
        <v>0</v>
      </c>
      <c r="D69" s="79">
        <f>'Sectoral Plan 1'!$G112</f>
        <v>0</v>
      </c>
      <c r="E69" s="79">
        <f>'Sectoral Plan 2'!$G112</f>
        <v>0</v>
      </c>
      <c r="F69" s="79">
        <f>'Sectoral Plan 3'!$G112</f>
        <v>0</v>
      </c>
      <c r="G69" s="79">
        <f>'Sectoral Plan 4'!$G112</f>
        <v>0</v>
      </c>
      <c r="H69" s="79">
        <f>'Sectoral Plan 5'!$G112</f>
        <v>0</v>
      </c>
      <c r="I69" s="79">
        <f>'Sectoral Plan 6'!$G112</f>
        <v>0</v>
      </c>
      <c r="J69" s="79">
        <f>'Sectoral Plan 7'!$G112</f>
        <v>0</v>
      </c>
      <c r="K69" s="79" t="str">
        <f>'Sectoral Plan 8'!$G112</f>
        <v>P</v>
      </c>
      <c r="L69" s="79">
        <f>'Sectoral Plan 9'!$G112</f>
        <v>0</v>
      </c>
      <c r="M69" s="79">
        <f>'Sectoral Plan 10'!$G112</f>
        <v>0</v>
      </c>
      <c r="N69" s="79" t="str">
        <f>'Sectoral Plan 11'!$G112</f>
        <v>T</v>
      </c>
      <c r="O69" s="79">
        <f>'Sectoral Plan 12'!$G112</f>
        <v>0</v>
      </c>
      <c r="P69" s="79">
        <f>'Sectoral Plan 13'!$G112</f>
        <v>0</v>
      </c>
      <c r="Q69" s="79">
        <f>'Sectoral Plan 14'!$G112</f>
        <v>0</v>
      </c>
      <c r="R69" s="79">
        <f>'Sectoral Plan 15'!$G112</f>
        <v>0</v>
      </c>
      <c r="S69" s="79">
        <f>'Sectoral Plan 16'!$G112</f>
        <v>0</v>
      </c>
      <c r="T69" s="79">
        <f>'Sectoral Plan 17'!$G112</f>
        <v>0</v>
      </c>
      <c r="U69" s="79">
        <f>'Sectoral Plan 18'!$G112</f>
        <v>0</v>
      </c>
      <c r="V69" s="79">
        <f>'Sectoral Plan 19'!$G112</f>
        <v>0</v>
      </c>
      <c r="W69" s="79">
        <f>'Sectoral Plan 20'!$G112</f>
        <v>0</v>
      </c>
      <c r="X69" s="79">
        <f>'Sectoral Plan 21'!$G112</f>
        <v>0</v>
      </c>
      <c r="Y69" s="79">
        <f>'Sectoral Plan 22'!$G112</f>
        <v>0</v>
      </c>
      <c r="Z69" s="79">
        <f>'Sectoral Plan 23'!$G112</f>
        <v>0</v>
      </c>
      <c r="AA69" s="79">
        <f>'Sectoral Plan 24'!$G112</f>
        <v>0</v>
      </c>
      <c r="AB69" s="79">
        <f>'Sectoral Plan 25'!$G112</f>
        <v>0</v>
      </c>
      <c r="AC69" s="79">
        <f>'Sectoral Plan 26'!$G112</f>
        <v>0</v>
      </c>
      <c r="AD69" s="79">
        <f>'Sectoral Plan 27'!$G112</f>
        <v>0</v>
      </c>
      <c r="AE69" s="79">
        <f>'Sectoral Plan 28'!$G112</f>
        <v>0</v>
      </c>
      <c r="AF69" s="79">
        <f>'Sectoral Plan 29'!$G112</f>
        <v>0</v>
      </c>
      <c r="AG69" s="80">
        <f>'Sectoral Plan 30'!$G112</f>
        <v>0</v>
      </c>
      <c r="AH69" s="89">
        <f t="shared" si="8"/>
        <v>1</v>
      </c>
      <c r="AI69" s="90">
        <f t="shared" si="9"/>
        <v>1</v>
      </c>
      <c r="AJ69" s="90">
        <f>IF($AK69=0,SUM($AH69:$AI69),'developer sheet'!$D$9)</f>
        <v>2</v>
      </c>
      <c r="AK69" s="90">
        <f>'Long Term Vision'!C112</f>
        <v>0</v>
      </c>
      <c r="AL69" s="90">
        <f t="shared" si="6"/>
        <v>1</v>
      </c>
      <c r="AM69" s="90">
        <f t="shared" si="7"/>
        <v>0</v>
      </c>
      <c r="AN69" s="88" t="str">
        <f>IF($AK69="NO",'developer sheet'!$D$9,IF(AND($AJ69&lt;&gt;'developer sheet'!$D$9,$AJ69&lt;&gt;0),IF($AH69&gt;0,"T",IF($AI69&gt;0,"P")),'developer sheet'!$D$10))</f>
        <v>T</v>
      </c>
      <c r="AO69" s="103"/>
    </row>
    <row r="70" spans="1:41" x14ac:dyDescent="0.25">
      <c r="A70" s="19">
        <v>11.6</v>
      </c>
      <c r="B70" s="78">
        <f>'Long Term Vision'!I113</f>
        <v>0</v>
      </c>
      <c r="C70" s="79">
        <f>'Mid-term Plan'!G113</f>
        <v>0</v>
      </c>
      <c r="D70" s="79">
        <f>'Sectoral Plan 1'!$G113</f>
        <v>0</v>
      </c>
      <c r="E70" s="79">
        <f>'Sectoral Plan 2'!$G113</f>
        <v>0</v>
      </c>
      <c r="F70" s="79">
        <f>'Sectoral Plan 3'!$G113</f>
        <v>0</v>
      </c>
      <c r="G70" s="79">
        <f>'Sectoral Plan 4'!$G113</f>
        <v>0</v>
      </c>
      <c r="H70" s="79">
        <f>'Sectoral Plan 5'!$G113</f>
        <v>0</v>
      </c>
      <c r="I70" s="79">
        <f>'Sectoral Plan 6'!$G113</f>
        <v>0</v>
      </c>
      <c r="J70" s="79">
        <f>'Sectoral Plan 7'!$G113</f>
        <v>0</v>
      </c>
      <c r="K70" s="79">
        <f>'Sectoral Plan 8'!$G113</f>
        <v>0</v>
      </c>
      <c r="L70" s="79">
        <f>'Sectoral Plan 9'!$G113</f>
        <v>0</v>
      </c>
      <c r="M70" s="79">
        <f>'Sectoral Plan 10'!$G113</f>
        <v>0</v>
      </c>
      <c r="N70" s="79" t="str">
        <f>'Sectoral Plan 11'!$G113</f>
        <v>T</v>
      </c>
      <c r="O70" s="79">
        <f>'Sectoral Plan 12'!$G113</f>
        <v>0</v>
      </c>
      <c r="P70" s="79">
        <f>'Sectoral Plan 13'!$G113</f>
        <v>0</v>
      </c>
      <c r="Q70" s="79">
        <f>'Sectoral Plan 14'!$G113</f>
        <v>0</v>
      </c>
      <c r="R70" s="79">
        <f>'Sectoral Plan 15'!$G113</f>
        <v>0</v>
      </c>
      <c r="S70" s="79">
        <f>'Sectoral Plan 16'!$G113</f>
        <v>0</v>
      </c>
      <c r="T70" s="79">
        <f>'Sectoral Plan 17'!$G113</f>
        <v>0</v>
      </c>
      <c r="U70" s="79">
        <f>'Sectoral Plan 18'!$G113</f>
        <v>0</v>
      </c>
      <c r="V70" s="79">
        <f>'Sectoral Plan 19'!$G113</f>
        <v>0</v>
      </c>
      <c r="W70" s="79">
        <f>'Sectoral Plan 20'!$G113</f>
        <v>0</v>
      </c>
      <c r="X70" s="79">
        <f>'Sectoral Plan 21'!$G113</f>
        <v>0</v>
      </c>
      <c r="Y70" s="79">
        <f>'Sectoral Plan 22'!$G113</f>
        <v>0</v>
      </c>
      <c r="Z70" s="79">
        <f>'Sectoral Plan 23'!$G113</f>
        <v>0</v>
      </c>
      <c r="AA70" s="79">
        <f>'Sectoral Plan 24'!$G113</f>
        <v>0</v>
      </c>
      <c r="AB70" s="79">
        <f>'Sectoral Plan 25'!$G113</f>
        <v>0</v>
      </c>
      <c r="AC70" s="79">
        <f>'Sectoral Plan 26'!$G113</f>
        <v>0</v>
      </c>
      <c r="AD70" s="79">
        <f>'Sectoral Plan 27'!$G113</f>
        <v>0</v>
      </c>
      <c r="AE70" s="79">
        <f>'Sectoral Plan 28'!$G113</f>
        <v>0</v>
      </c>
      <c r="AF70" s="79">
        <f>'Sectoral Plan 29'!$G113</f>
        <v>0</v>
      </c>
      <c r="AG70" s="80">
        <f>'Sectoral Plan 30'!$G113</f>
        <v>0</v>
      </c>
      <c r="AH70" s="89">
        <f t="shared" si="8"/>
        <v>1</v>
      </c>
      <c r="AI70" s="90">
        <f t="shared" si="9"/>
        <v>0</v>
      </c>
      <c r="AJ70" s="90">
        <f>IF($AK70=0,SUM($AH70:$AI70),'developer sheet'!$D$9)</f>
        <v>1</v>
      </c>
      <c r="AK70" s="90">
        <f>'Long Term Vision'!C113</f>
        <v>0</v>
      </c>
      <c r="AL70" s="90">
        <f t="shared" si="6"/>
        <v>1</v>
      </c>
      <c r="AM70" s="90">
        <f t="shared" si="7"/>
        <v>0</v>
      </c>
      <c r="AN70" s="88" t="str">
        <f>IF($AK70="NO",'developer sheet'!$D$9,IF(AND($AJ70&lt;&gt;'developer sheet'!$D$9,$AJ70&lt;&gt;0),IF($AH70&gt;0,"T",IF($AI70&gt;0,"P")),'developer sheet'!$D$10))</f>
        <v>T</v>
      </c>
      <c r="AO70" s="103"/>
    </row>
    <row r="71" spans="1:41" x14ac:dyDescent="0.25">
      <c r="A71" s="19">
        <v>11.7</v>
      </c>
      <c r="B71" s="78">
        <f>'Long Term Vision'!I114</f>
        <v>0</v>
      </c>
      <c r="C71" s="79">
        <f>'Mid-term Plan'!G114</f>
        <v>0</v>
      </c>
      <c r="D71" s="79">
        <f>'Sectoral Plan 1'!$G114</f>
        <v>0</v>
      </c>
      <c r="E71" s="79">
        <f>'Sectoral Plan 2'!$G114</f>
        <v>0</v>
      </c>
      <c r="F71" s="79" t="str">
        <f>'Sectoral Plan 3'!$G114</f>
        <v>P</v>
      </c>
      <c r="G71" s="79" t="str">
        <f>'Sectoral Plan 4'!$G114</f>
        <v>P</v>
      </c>
      <c r="H71" s="79">
        <f>'Sectoral Plan 5'!$G114</f>
        <v>0</v>
      </c>
      <c r="I71" s="79">
        <f>'Sectoral Plan 6'!$G114</f>
        <v>0</v>
      </c>
      <c r="J71" s="79" t="str">
        <f>'Sectoral Plan 7'!$G114</f>
        <v>P</v>
      </c>
      <c r="K71" s="79" t="str">
        <f>'Sectoral Plan 8'!$G114</f>
        <v>P</v>
      </c>
      <c r="L71" s="79">
        <f>'Sectoral Plan 9'!$G114</f>
        <v>0</v>
      </c>
      <c r="M71" s="79">
        <f>'Sectoral Plan 10'!$G114</f>
        <v>0</v>
      </c>
      <c r="N71" s="79">
        <f>'Sectoral Plan 11'!$G114</f>
        <v>0</v>
      </c>
      <c r="O71" s="79">
        <f>'Sectoral Plan 12'!$G114</f>
        <v>0</v>
      </c>
      <c r="P71" s="79">
        <f>'Sectoral Plan 13'!$G114</f>
        <v>0</v>
      </c>
      <c r="Q71" s="79">
        <f>'Sectoral Plan 14'!$G114</f>
        <v>0</v>
      </c>
      <c r="R71" s="79">
        <f>'Sectoral Plan 15'!$G114</f>
        <v>0</v>
      </c>
      <c r="S71" s="79">
        <f>'Sectoral Plan 16'!$G114</f>
        <v>0</v>
      </c>
      <c r="T71" s="79">
        <f>'Sectoral Plan 17'!$G114</f>
        <v>0</v>
      </c>
      <c r="U71" s="79">
        <f>'Sectoral Plan 18'!$G114</f>
        <v>0</v>
      </c>
      <c r="V71" s="79">
        <f>'Sectoral Plan 19'!$G114</f>
        <v>0</v>
      </c>
      <c r="W71" s="79">
        <f>'Sectoral Plan 20'!$G114</f>
        <v>0</v>
      </c>
      <c r="X71" s="79">
        <f>'Sectoral Plan 21'!$G114</f>
        <v>0</v>
      </c>
      <c r="Y71" s="79">
        <f>'Sectoral Plan 22'!$G114</f>
        <v>0</v>
      </c>
      <c r="Z71" s="79">
        <f>'Sectoral Plan 23'!$G114</f>
        <v>0</v>
      </c>
      <c r="AA71" s="79">
        <f>'Sectoral Plan 24'!$G114</f>
        <v>0</v>
      </c>
      <c r="AB71" s="79">
        <f>'Sectoral Plan 25'!$G114</f>
        <v>0</v>
      </c>
      <c r="AC71" s="79">
        <f>'Sectoral Plan 26'!$G114</f>
        <v>0</v>
      </c>
      <c r="AD71" s="79">
        <f>'Sectoral Plan 27'!$G114</f>
        <v>0</v>
      </c>
      <c r="AE71" s="79">
        <f>'Sectoral Plan 28'!$G114</f>
        <v>0</v>
      </c>
      <c r="AF71" s="79">
        <f>'Sectoral Plan 29'!$G114</f>
        <v>0</v>
      </c>
      <c r="AG71" s="80">
        <f>'Sectoral Plan 30'!$G114</f>
        <v>0</v>
      </c>
      <c r="AH71" s="89">
        <f t="shared" si="8"/>
        <v>0</v>
      </c>
      <c r="AI71" s="90">
        <f t="shared" si="9"/>
        <v>4</v>
      </c>
      <c r="AJ71" s="90">
        <f>IF($AK71=0,SUM($AH71:$AI71),'developer sheet'!$D$9)</f>
        <v>4</v>
      </c>
      <c r="AK71" s="90">
        <f>'Long Term Vision'!C114</f>
        <v>0</v>
      </c>
      <c r="AL71" s="90">
        <f t="shared" si="6"/>
        <v>1</v>
      </c>
      <c r="AM71" s="90">
        <f t="shared" si="7"/>
        <v>0</v>
      </c>
      <c r="AN71" s="88" t="str">
        <f>IF($AK71="NO",'developer sheet'!$D$9,IF(AND($AJ71&lt;&gt;'developer sheet'!$D$9,$AJ71&lt;&gt;0),IF($AH71&gt;0,"T",IF($AI71&gt;0,"P")),'developer sheet'!$D$10))</f>
        <v>P</v>
      </c>
      <c r="AO71" s="103"/>
    </row>
    <row r="72" spans="1:41" x14ac:dyDescent="0.25">
      <c r="A72" s="19">
        <v>12.1</v>
      </c>
      <c r="B72" s="78">
        <f>'Long Term Vision'!I48</f>
        <v>0</v>
      </c>
      <c r="C72" s="79">
        <f>'Mid-term Plan'!G48</f>
        <v>0</v>
      </c>
      <c r="D72" s="79">
        <f>'Sectoral Plan 1'!$G48</f>
        <v>0</v>
      </c>
      <c r="E72" s="79">
        <f>'Sectoral Plan 2'!$G48</f>
        <v>0</v>
      </c>
      <c r="F72" s="79">
        <f>'Sectoral Plan 3'!$G48</f>
        <v>0</v>
      </c>
      <c r="G72" s="79">
        <f>'Sectoral Plan 4'!$G48</f>
        <v>0</v>
      </c>
      <c r="H72" s="79">
        <f>'Sectoral Plan 5'!$G48</f>
        <v>0</v>
      </c>
      <c r="I72" s="79">
        <f>'Sectoral Plan 6'!$G48</f>
        <v>0</v>
      </c>
      <c r="J72" s="79">
        <f>'Sectoral Plan 7'!$G48</f>
        <v>0</v>
      </c>
      <c r="K72" s="79">
        <f>'Sectoral Plan 8'!$G48</f>
        <v>0</v>
      </c>
      <c r="L72" s="79">
        <f>'Sectoral Plan 9'!$G48</f>
        <v>0</v>
      </c>
      <c r="M72" s="79">
        <f>'Sectoral Plan 10'!$G48</f>
        <v>0</v>
      </c>
      <c r="N72" s="79">
        <f>'Sectoral Plan 11'!$G48</f>
        <v>0</v>
      </c>
      <c r="O72" s="79">
        <f>'Sectoral Plan 12'!$G48</f>
        <v>0</v>
      </c>
      <c r="P72" s="79">
        <f>'Sectoral Plan 13'!$G48</f>
        <v>0</v>
      </c>
      <c r="Q72" s="79">
        <f>'Sectoral Plan 14'!$G48</f>
        <v>0</v>
      </c>
      <c r="R72" s="79">
        <f>'Sectoral Plan 15'!$G48</f>
        <v>0</v>
      </c>
      <c r="S72" s="79">
        <f>'Sectoral Plan 16'!$G48</f>
        <v>0</v>
      </c>
      <c r="T72" s="79">
        <f>'Sectoral Plan 17'!$G48</f>
        <v>0</v>
      </c>
      <c r="U72" s="79">
        <f>'Sectoral Plan 18'!$G48</f>
        <v>0</v>
      </c>
      <c r="V72" s="79">
        <f>'Sectoral Plan 19'!$G48</f>
        <v>0</v>
      </c>
      <c r="W72" s="79">
        <f>'Sectoral Plan 20'!$G48</f>
        <v>0</v>
      </c>
      <c r="X72" s="79">
        <f>'Sectoral Plan 21'!$G48</f>
        <v>0</v>
      </c>
      <c r="Y72" s="79">
        <f>'Sectoral Plan 22'!$G48</f>
        <v>0</v>
      </c>
      <c r="Z72" s="79">
        <f>'Sectoral Plan 23'!$G48</f>
        <v>0</v>
      </c>
      <c r="AA72" s="79">
        <f>'Sectoral Plan 24'!$G48</f>
        <v>0</v>
      </c>
      <c r="AB72" s="79">
        <f>'Sectoral Plan 25'!$G48</f>
        <v>0</v>
      </c>
      <c r="AC72" s="79">
        <f>'Sectoral Plan 26'!$G48</f>
        <v>0</v>
      </c>
      <c r="AD72" s="79">
        <f>'Sectoral Plan 27'!$G48</f>
        <v>0</v>
      </c>
      <c r="AE72" s="79">
        <f>'Sectoral Plan 28'!$G48</f>
        <v>0</v>
      </c>
      <c r="AF72" s="79">
        <f>'Sectoral Plan 29'!$G48</f>
        <v>0</v>
      </c>
      <c r="AG72" s="80">
        <f>'Sectoral Plan 30'!$G48</f>
        <v>0</v>
      </c>
      <c r="AH72" s="89">
        <f t="shared" si="8"/>
        <v>0</v>
      </c>
      <c r="AI72" s="90">
        <f t="shared" si="9"/>
        <v>0</v>
      </c>
      <c r="AJ72" s="90" t="str">
        <f>IF($AK72=0,SUM($AH72:$AI72),'developer sheet'!$D$9)</f>
        <v>N/A</v>
      </c>
      <c r="AK72" s="90" t="str">
        <f>'Long Term Vision'!C48</f>
        <v>NO</v>
      </c>
      <c r="AL72" s="90">
        <f t="shared" si="6"/>
        <v>0</v>
      </c>
      <c r="AM72" s="90">
        <f t="shared" si="7"/>
        <v>0</v>
      </c>
      <c r="AN72" s="88" t="str">
        <f>IF($AK72="NO",'developer sheet'!$D$9,IF(AND($AJ72&lt;&gt;'developer sheet'!$D$9,$AJ72&lt;&gt;0),IF($AH72&gt;0,"T",IF($AI72&gt;0,"P")),'developer sheet'!$D$10))</f>
        <v>N/A</v>
      </c>
      <c r="AO72" s="103"/>
    </row>
    <row r="73" spans="1:41" x14ac:dyDescent="0.25">
      <c r="A73" s="19">
        <v>12.2</v>
      </c>
      <c r="B73" s="78">
        <f>'Long Term Vision'!I49</f>
        <v>0</v>
      </c>
      <c r="C73" s="79">
        <f>'Mid-term Plan'!G49</f>
        <v>0</v>
      </c>
      <c r="D73" s="79">
        <f>'Sectoral Plan 1'!$G49</f>
        <v>0</v>
      </c>
      <c r="E73" s="79">
        <f>'Sectoral Plan 2'!$G49</f>
        <v>0</v>
      </c>
      <c r="F73" s="79">
        <f>'Sectoral Plan 3'!$G49</f>
        <v>0</v>
      </c>
      <c r="G73" s="79">
        <f>'Sectoral Plan 4'!$G49</f>
        <v>0</v>
      </c>
      <c r="H73" s="79">
        <f>'Sectoral Plan 5'!$G49</f>
        <v>0</v>
      </c>
      <c r="I73" s="79">
        <f>'Sectoral Plan 6'!$G49</f>
        <v>0</v>
      </c>
      <c r="J73" s="79">
        <f>'Sectoral Plan 7'!$G49</f>
        <v>0</v>
      </c>
      <c r="K73" s="79">
        <f>'Sectoral Plan 8'!$G49</f>
        <v>0</v>
      </c>
      <c r="L73" s="79">
        <f>'Sectoral Plan 9'!$G49</f>
        <v>0</v>
      </c>
      <c r="M73" s="79">
        <f>'Sectoral Plan 10'!$G49</f>
        <v>0</v>
      </c>
      <c r="N73" s="79" t="str">
        <f>'Sectoral Plan 11'!$G49</f>
        <v>P</v>
      </c>
      <c r="O73" s="79">
        <f>'Sectoral Plan 12'!$G49</f>
        <v>0</v>
      </c>
      <c r="P73" s="79">
        <f>'Sectoral Plan 13'!$G49</f>
        <v>0</v>
      </c>
      <c r="Q73" s="79">
        <f>'Sectoral Plan 14'!$G49</f>
        <v>0</v>
      </c>
      <c r="R73" s="79">
        <f>'Sectoral Plan 15'!$G49</f>
        <v>0</v>
      </c>
      <c r="S73" s="79">
        <f>'Sectoral Plan 16'!$G49</f>
        <v>0</v>
      </c>
      <c r="T73" s="79">
        <f>'Sectoral Plan 17'!$G49</f>
        <v>0</v>
      </c>
      <c r="U73" s="79">
        <f>'Sectoral Plan 18'!$G49</f>
        <v>0</v>
      </c>
      <c r="V73" s="79">
        <f>'Sectoral Plan 19'!$G49</f>
        <v>0</v>
      </c>
      <c r="W73" s="79">
        <f>'Sectoral Plan 20'!$G49</f>
        <v>0</v>
      </c>
      <c r="X73" s="79">
        <f>'Sectoral Plan 21'!$G49</f>
        <v>0</v>
      </c>
      <c r="Y73" s="79">
        <f>'Sectoral Plan 22'!$G49</f>
        <v>0</v>
      </c>
      <c r="Z73" s="79">
        <f>'Sectoral Plan 23'!$G49</f>
        <v>0</v>
      </c>
      <c r="AA73" s="79">
        <f>'Sectoral Plan 24'!$G49</f>
        <v>0</v>
      </c>
      <c r="AB73" s="79">
        <f>'Sectoral Plan 25'!$G49</f>
        <v>0</v>
      </c>
      <c r="AC73" s="79">
        <f>'Sectoral Plan 26'!$G49</f>
        <v>0</v>
      </c>
      <c r="AD73" s="79">
        <f>'Sectoral Plan 27'!$G49</f>
        <v>0</v>
      </c>
      <c r="AE73" s="79">
        <f>'Sectoral Plan 28'!$G49</f>
        <v>0</v>
      </c>
      <c r="AF73" s="79">
        <f>'Sectoral Plan 29'!$G49</f>
        <v>0</v>
      </c>
      <c r="AG73" s="80">
        <f>'Sectoral Plan 30'!$G49</f>
        <v>0</v>
      </c>
      <c r="AH73" s="89">
        <f t="shared" si="8"/>
        <v>0</v>
      </c>
      <c r="AI73" s="90">
        <f t="shared" si="9"/>
        <v>1</v>
      </c>
      <c r="AJ73" s="90">
        <f>IF($AK73=0,SUM($AH73:$AI73),'developer sheet'!$D$9)</f>
        <v>1</v>
      </c>
      <c r="AK73" s="90">
        <f>'Long Term Vision'!C49</f>
        <v>0</v>
      </c>
      <c r="AL73" s="90">
        <f t="shared" si="6"/>
        <v>1</v>
      </c>
      <c r="AM73" s="90">
        <f t="shared" si="7"/>
        <v>0</v>
      </c>
      <c r="AN73" s="88" t="str">
        <f>IF($AK73="NO",'developer sheet'!$D$9,IF(AND($AJ73&lt;&gt;'developer sheet'!$D$9,$AJ73&lt;&gt;0),IF($AH73&gt;0,"T",IF($AI73&gt;0,"P")),'developer sheet'!$D$10))</f>
        <v>P</v>
      </c>
      <c r="AO73" s="103"/>
    </row>
    <row r="74" spans="1:41" x14ac:dyDescent="0.25">
      <c r="A74" s="19">
        <v>12.3</v>
      </c>
      <c r="B74" s="78">
        <f>'Long Term Vision'!I50</f>
        <v>0</v>
      </c>
      <c r="C74" s="79">
        <f>'Mid-term Plan'!G50</f>
        <v>0</v>
      </c>
      <c r="D74" s="79">
        <f>'Sectoral Plan 1'!$G50</f>
        <v>0</v>
      </c>
      <c r="E74" s="79">
        <f>'Sectoral Plan 2'!$G50</f>
        <v>0</v>
      </c>
      <c r="F74" s="79">
        <f>'Sectoral Plan 3'!$G50</f>
        <v>0</v>
      </c>
      <c r="G74" s="79">
        <f>'Sectoral Plan 4'!$G50</f>
        <v>0</v>
      </c>
      <c r="H74" s="79">
        <f>'Sectoral Plan 5'!$G50</f>
        <v>0</v>
      </c>
      <c r="I74" s="79">
        <f>'Sectoral Plan 6'!$G50</f>
        <v>0</v>
      </c>
      <c r="J74" s="79">
        <f>'Sectoral Plan 7'!$G50</f>
        <v>0</v>
      </c>
      <c r="K74" s="79">
        <f>'Sectoral Plan 8'!$G50</f>
        <v>0</v>
      </c>
      <c r="L74" s="79">
        <f>'Sectoral Plan 9'!$G50</f>
        <v>0</v>
      </c>
      <c r="M74" s="79">
        <f>'Sectoral Plan 10'!$G50</f>
        <v>0</v>
      </c>
      <c r="N74" s="79">
        <f>'Sectoral Plan 11'!$G50</f>
        <v>0</v>
      </c>
      <c r="O74" s="79">
        <f>'Sectoral Plan 12'!$G50</f>
        <v>0</v>
      </c>
      <c r="P74" s="79">
        <f>'Sectoral Plan 13'!$G50</f>
        <v>0</v>
      </c>
      <c r="Q74" s="79">
        <f>'Sectoral Plan 14'!$G50</f>
        <v>0</v>
      </c>
      <c r="R74" s="79">
        <f>'Sectoral Plan 15'!$G50</f>
        <v>0</v>
      </c>
      <c r="S74" s="79">
        <f>'Sectoral Plan 16'!$G50</f>
        <v>0</v>
      </c>
      <c r="T74" s="79">
        <f>'Sectoral Plan 17'!$G50</f>
        <v>0</v>
      </c>
      <c r="U74" s="79">
        <f>'Sectoral Plan 18'!$G50</f>
        <v>0</v>
      </c>
      <c r="V74" s="79">
        <f>'Sectoral Plan 19'!$G50</f>
        <v>0</v>
      </c>
      <c r="W74" s="79">
        <f>'Sectoral Plan 20'!$G50</f>
        <v>0</v>
      </c>
      <c r="X74" s="79">
        <f>'Sectoral Plan 21'!$G50</f>
        <v>0</v>
      </c>
      <c r="Y74" s="79">
        <f>'Sectoral Plan 22'!$G50</f>
        <v>0</v>
      </c>
      <c r="Z74" s="79">
        <f>'Sectoral Plan 23'!$G50</f>
        <v>0</v>
      </c>
      <c r="AA74" s="79">
        <f>'Sectoral Plan 24'!$G50</f>
        <v>0</v>
      </c>
      <c r="AB74" s="79">
        <f>'Sectoral Plan 25'!$G50</f>
        <v>0</v>
      </c>
      <c r="AC74" s="79">
        <f>'Sectoral Plan 26'!$G50</f>
        <v>0</v>
      </c>
      <c r="AD74" s="79">
        <f>'Sectoral Plan 27'!$G50</f>
        <v>0</v>
      </c>
      <c r="AE74" s="79">
        <f>'Sectoral Plan 28'!$G50</f>
        <v>0</v>
      </c>
      <c r="AF74" s="79">
        <f>'Sectoral Plan 29'!$G50</f>
        <v>0</v>
      </c>
      <c r="AG74" s="80">
        <f>'Sectoral Plan 30'!$G50</f>
        <v>0</v>
      </c>
      <c r="AH74" s="89">
        <f t="shared" si="8"/>
        <v>0</v>
      </c>
      <c r="AI74" s="90">
        <f t="shared" si="9"/>
        <v>0</v>
      </c>
      <c r="AJ74" s="90">
        <f>IF($AK74=0,SUM($AH74:$AI74),'developer sheet'!$D$9)</f>
        <v>0</v>
      </c>
      <c r="AK74" s="90">
        <f>'Long Term Vision'!C50</f>
        <v>0</v>
      </c>
      <c r="AL74" s="90">
        <f t="shared" si="6"/>
        <v>0</v>
      </c>
      <c r="AM74" s="90">
        <f t="shared" si="7"/>
        <v>1</v>
      </c>
      <c r="AN74" s="88" t="str">
        <f>IF($AK74="NO",'developer sheet'!$D$9,IF(AND($AJ74&lt;&gt;'developer sheet'!$D$9,$AJ74&lt;&gt;0),IF($AH74&gt;0,"T",IF($AI74&gt;0,"P")),'developer sheet'!$D$10))</f>
        <v>none</v>
      </c>
      <c r="AO74" s="103"/>
    </row>
    <row r="75" spans="1:41" x14ac:dyDescent="0.25">
      <c r="A75" s="19">
        <v>12.4</v>
      </c>
      <c r="B75" s="78">
        <f>'Long Term Vision'!I51</f>
        <v>0</v>
      </c>
      <c r="C75" s="79">
        <f>'Mid-term Plan'!G51</f>
        <v>0</v>
      </c>
      <c r="D75" s="79">
        <f>'Sectoral Plan 1'!$G51</f>
        <v>0</v>
      </c>
      <c r="E75" s="79">
        <f>'Sectoral Plan 2'!$G51</f>
        <v>0</v>
      </c>
      <c r="F75" s="79">
        <f>'Sectoral Plan 3'!$G51</f>
        <v>0</v>
      </c>
      <c r="G75" s="79">
        <f>'Sectoral Plan 4'!$G51</f>
        <v>0</v>
      </c>
      <c r="H75" s="79">
        <f>'Sectoral Plan 5'!$G51</f>
        <v>0</v>
      </c>
      <c r="I75" s="79">
        <f>'Sectoral Plan 6'!$G51</f>
        <v>0</v>
      </c>
      <c r="J75" s="79">
        <f>'Sectoral Plan 7'!$G51</f>
        <v>0</v>
      </c>
      <c r="K75" s="79">
        <f>'Sectoral Plan 8'!$G51</f>
        <v>0</v>
      </c>
      <c r="L75" s="79">
        <f>'Sectoral Plan 9'!$G51</f>
        <v>0</v>
      </c>
      <c r="M75" s="79">
        <f>'Sectoral Plan 10'!$G51</f>
        <v>0</v>
      </c>
      <c r="N75" s="79" t="str">
        <f>'Sectoral Plan 11'!$G51</f>
        <v>T</v>
      </c>
      <c r="O75" s="79">
        <f>'Sectoral Plan 12'!$G51</f>
        <v>0</v>
      </c>
      <c r="P75" s="79">
        <f>'Sectoral Plan 13'!$G51</f>
        <v>0</v>
      </c>
      <c r="Q75" s="79">
        <f>'Sectoral Plan 14'!$G51</f>
        <v>0</v>
      </c>
      <c r="R75" s="79">
        <f>'Sectoral Plan 15'!$G51</f>
        <v>0</v>
      </c>
      <c r="S75" s="79">
        <f>'Sectoral Plan 16'!$G51</f>
        <v>0</v>
      </c>
      <c r="T75" s="79">
        <f>'Sectoral Plan 17'!$G51</f>
        <v>0</v>
      </c>
      <c r="U75" s="79">
        <f>'Sectoral Plan 18'!$G51</f>
        <v>0</v>
      </c>
      <c r="V75" s="79">
        <f>'Sectoral Plan 19'!$G51</f>
        <v>0</v>
      </c>
      <c r="W75" s="79">
        <f>'Sectoral Plan 20'!$G51</f>
        <v>0</v>
      </c>
      <c r="X75" s="79">
        <f>'Sectoral Plan 21'!$G51</f>
        <v>0</v>
      </c>
      <c r="Y75" s="79">
        <f>'Sectoral Plan 22'!$G51</f>
        <v>0</v>
      </c>
      <c r="Z75" s="79">
        <f>'Sectoral Plan 23'!$G51</f>
        <v>0</v>
      </c>
      <c r="AA75" s="79">
        <f>'Sectoral Plan 24'!$G51</f>
        <v>0</v>
      </c>
      <c r="AB75" s="79">
        <f>'Sectoral Plan 25'!$G51</f>
        <v>0</v>
      </c>
      <c r="AC75" s="79">
        <f>'Sectoral Plan 26'!$G51</f>
        <v>0</v>
      </c>
      <c r="AD75" s="79">
        <f>'Sectoral Plan 27'!$G51</f>
        <v>0</v>
      </c>
      <c r="AE75" s="79">
        <f>'Sectoral Plan 28'!$G51</f>
        <v>0</v>
      </c>
      <c r="AF75" s="79">
        <f>'Sectoral Plan 29'!$G51</f>
        <v>0</v>
      </c>
      <c r="AG75" s="80">
        <f>'Sectoral Plan 30'!$G51</f>
        <v>0</v>
      </c>
      <c r="AH75" s="89">
        <f t="shared" si="8"/>
        <v>1</v>
      </c>
      <c r="AI75" s="90">
        <f t="shared" si="9"/>
        <v>0</v>
      </c>
      <c r="AJ75" s="90">
        <f>IF($AK75=0,SUM($AH75:$AI75),'developer sheet'!$D$9)</f>
        <v>1</v>
      </c>
      <c r="AK75" s="90">
        <f>'Long Term Vision'!C51</f>
        <v>0</v>
      </c>
      <c r="AL75" s="90">
        <f t="shared" si="6"/>
        <v>1</v>
      </c>
      <c r="AM75" s="90">
        <f t="shared" si="7"/>
        <v>0</v>
      </c>
      <c r="AN75" s="88" t="str">
        <f>IF($AK75="NO",'developer sheet'!$D$9,IF(AND($AJ75&lt;&gt;'developer sheet'!$D$9,$AJ75&lt;&gt;0),IF($AH75&gt;0,"T",IF($AI75&gt;0,"P")),'developer sheet'!$D$10))</f>
        <v>T</v>
      </c>
      <c r="AO75" s="103"/>
    </row>
    <row r="76" spans="1:41" x14ac:dyDescent="0.25">
      <c r="A76" s="19">
        <v>12.5</v>
      </c>
      <c r="B76" s="78">
        <f>'Long Term Vision'!I52</f>
        <v>0</v>
      </c>
      <c r="C76" s="79">
        <f>'Mid-term Plan'!G52</f>
        <v>0</v>
      </c>
      <c r="D76" s="79">
        <f>'Sectoral Plan 1'!$G52</f>
        <v>0</v>
      </c>
      <c r="E76" s="79">
        <f>'Sectoral Plan 2'!$G52</f>
        <v>0</v>
      </c>
      <c r="F76" s="79">
        <f>'Sectoral Plan 3'!$G52</f>
        <v>0</v>
      </c>
      <c r="G76" s="79">
        <f>'Sectoral Plan 4'!$G52</f>
        <v>0</v>
      </c>
      <c r="H76" s="79">
        <f>'Sectoral Plan 5'!$G52</f>
        <v>0</v>
      </c>
      <c r="I76" s="79">
        <f>'Sectoral Plan 6'!$G52</f>
        <v>0</v>
      </c>
      <c r="J76" s="79">
        <f>'Sectoral Plan 7'!$G52</f>
        <v>0</v>
      </c>
      <c r="K76" s="79">
        <f>'Sectoral Plan 8'!$G52</f>
        <v>0</v>
      </c>
      <c r="L76" s="79">
        <f>'Sectoral Plan 9'!$G52</f>
        <v>0</v>
      </c>
      <c r="M76" s="79">
        <f>'Sectoral Plan 10'!$G52</f>
        <v>0</v>
      </c>
      <c r="N76" s="79" t="str">
        <f>'Sectoral Plan 11'!$G52</f>
        <v>T</v>
      </c>
      <c r="O76" s="79">
        <f>'Sectoral Plan 12'!$G52</f>
        <v>0</v>
      </c>
      <c r="P76" s="79">
        <f>'Sectoral Plan 13'!$G52</f>
        <v>0</v>
      </c>
      <c r="Q76" s="79">
        <f>'Sectoral Plan 14'!$G52</f>
        <v>0</v>
      </c>
      <c r="R76" s="79">
        <f>'Sectoral Plan 15'!$G52</f>
        <v>0</v>
      </c>
      <c r="S76" s="79">
        <f>'Sectoral Plan 16'!$G52</f>
        <v>0</v>
      </c>
      <c r="T76" s="79">
        <f>'Sectoral Plan 17'!$G52</f>
        <v>0</v>
      </c>
      <c r="U76" s="79">
        <f>'Sectoral Plan 18'!$G52</f>
        <v>0</v>
      </c>
      <c r="V76" s="79">
        <f>'Sectoral Plan 19'!$G52</f>
        <v>0</v>
      </c>
      <c r="W76" s="79">
        <f>'Sectoral Plan 20'!$G52</f>
        <v>0</v>
      </c>
      <c r="X76" s="79">
        <f>'Sectoral Plan 21'!$G52</f>
        <v>0</v>
      </c>
      <c r="Y76" s="79">
        <f>'Sectoral Plan 22'!$G52</f>
        <v>0</v>
      </c>
      <c r="Z76" s="79">
        <f>'Sectoral Plan 23'!$G52</f>
        <v>0</v>
      </c>
      <c r="AA76" s="79">
        <f>'Sectoral Plan 24'!$G52</f>
        <v>0</v>
      </c>
      <c r="AB76" s="79">
        <f>'Sectoral Plan 25'!$G52</f>
        <v>0</v>
      </c>
      <c r="AC76" s="79">
        <f>'Sectoral Plan 26'!$G52</f>
        <v>0</v>
      </c>
      <c r="AD76" s="79">
        <f>'Sectoral Plan 27'!$G52</f>
        <v>0</v>
      </c>
      <c r="AE76" s="79">
        <f>'Sectoral Plan 28'!$G52</f>
        <v>0</v>
      </c>
      <c r="AF76" s="79">
        <f>'Sectoral Plan 29'!$G52</f>
        <v>0</v>
      </c>
      <c r="AG76" s="80">
        <f>'Sectoral Plan 30'!$G52</f>
        <v>0</v>
      </c>
      <c r="AH76" s="89">
        <f t="shared" si="8"/>
        <v>1</v>
      </c>
      <c r="AI76" s="90">
        <f t="shared" si="9"/>
        <v>0</v>
      </c>
      <c r="AJ76" s="90">
        <f>IF($AK76=0,SUM($AH76:$AI76),'developer sheet'!$D$9)</f>
        <v>1</v>
      </c>
      <c r="AK76" s="90">
        <f>'Long Term Vision'!C52</f>
        <v>0</v>
      </c>
      <c r="AL76" s="90">
        <f t="shared" si="6"/>
        <v>1</v>
      </c>
      <c r="AM76" s="90">
        <f t="shared" si="7"/>
        <v>0</v>
      </c>
      <c r="AN76" s="88" t="str">
        <f>IF($AK76="NO",'developer sheet'!$D$9,IF(AND($AJ76&lt;&gt;'developer sheet'!$D$9,$AJ76&lt;&gt;0),IF($AH76&gt;0,"T",IF($AI76&gt;0,"P")),'developer sheet'!$D$10))</f>
        <v>T</v>
      </c>
      <c r="AO76" s="103"/>
    </row>
    <row r="77" spans="1:41" x14ac:dyDescent="0.25">
      <c r="A77" s="19">
        <v>12.6</v>
      </c>
      <c r="B77" s="78">
        <f>'Long Term Vision'!I53</f>
        <v>0</v>
      </c>
      <c r="C77" s="79">
        <f>'Mid-term Plan'!G53</f>
        <v>0</v>
      </c>
      <c r="D77" s="79">
        <f>'Sectoral Plan 1'!$G53</f>
        <v>0</v>
      </c>
      <c r="E77" s="79">
        <f>'Sectoral Plan 2'!$G53</f>
        <v>0</v>
      </c>
      <c r="F77" s="79">
        <f>'Sectoral Plan 3'!$G53</f>
        <v>0</v>
      </c>
      <c r="G77" s="79">
        <f>'Sectoral Plan 4'!$G53</f>
        <v>0</v>
      </c>
      <c r="H77" s="79">
        <f>'Sectoral Plan 5'!$G53</f>
        <v>0</v>
      </c>
      <c r="I77" s="79">
        <f>'Sectoral Plan 6'!$G53</f>
        <v>0</v>
      </c>
      <c r="J77" s="79">
        <f>'Sectoral Plan 7'!$G53</f>
        <v>0</v>
      </c>
      <c r="K77" s="79">
        <f>'Sectoral Plan 8'!$G53</f>
        <v>0</v>
      </c>
      <c r="L77" s="79">
        <f>'Sectoral Plan 9'!$G53</f>
        <v>0</v>
      </c>
      <c r="M77" s="79">
        <f>'Sectoral Plan 10'!$G53</f>
        <v>0</v>
      </c>
      <c r="N77" s="79">
        <f>'Sectoral Plan 11'!$G53</f>
        <v>0</v>
      </c>
      <c r="O77" s="79">
        <f>'Sectoral Plan 12'!$G53</f>
        <v>0</v>
      </c>
      <c r="P77" s="79">
        <f>'Sectoral Plan 13'!$G53</f>
        <v>0</v>
      </c>
      <c r="Q77" s="79" t="str">
        <f>'Sectoral Plan 14'!$G53</f>
        <v>P</v>
      </c>
      <c r="R77" s="79">
        <f>'Sectoral Plan 15'!$G53</f>
        <v>0</v>
      </c>
      <c r="S77" s="79">
        <f>'Sectoral Plan 16'!$G53</f>
        <v>0</v>
      </c>
      <c r="T77" s="79">
        <f>'Sectoral Plan 17'!$G53</f>
        <v>0</v>
      </c>
      <c r="U77" s="79">
        <f>'Sectoral Plan 18'!$G53</f>
        <v>0</v>
      </c>
      <c r="V77" s="79">
        <f>'Sectoral Plan 19'!$G53</f>
        <v>0</v>
      </c>
      <c r="W77" s="79">
        <f>'Sectoral Plan 20'!$G53</f>
        <v>0</v>
      </c>
      <c r="X77" s="79">
        <f>'Sectoral Plan 21'!$G53</f>
        <v>0</v>
      </c>
      <c r="Y77" s="79">
        <f>'Sectoral Plan 22'!$G53</f>
        <v>0</v>
      </c>
      <c r="Z77" s="79">
        <f>'Sectoral Plan 23'!$G53</f>
        <v>0</v>
      </c>
      <c r="AA77" s="79">
        <f>'Sectoral Plan 24'!$G53</f>
        <v>0</v>
      </c>
      <c r="AB77" s="79">
        <f>'Sectoral Plan 25'!$G53</f>
        <v>0</v>
      </c>
      <c r="AC77" s="79">
        <f>'Sectoral Plan 26'!$G53</f>
        <v>0</v>
      </c>
      <c r="AD77" s="79">
        <f>'Sectoral Plan 27'!$G53</f>
        <v>0</v>
      </c>
      <c r="AE77" s="79">
        <f>'Sectoral Plan 28'!$G53</f>
        <v>0</v>
      </c>
      <c r="AF77" s="79">
        <f>'Sectoral Plan 29'!$G53</f>
        <v>0</v>
      </c>
      <c r="AG77" s="80">
        <f>'Sectoral Plan 30'!$G53</f>
        <v>0</v>
      </c>
      <c r="AH77" s="89">
        <f t="shared" si="8"/>
        <v>0</v>
      </c>
      <c r="AI77" s="90">
        <f t="shared" si="9"/>
        <v>1</v>
      </c>
      <c r="AJ77" s="90">
        <f>IF($AK77=0,SUM($AH77:$AI77),'developer sheet'!$D$9)</f>
        <v>1</v>
      </c>
      <c r="AK77" s="90">
        <f>'Long Term Vision'!C53</f>
        <v>0</v>
      </c>
      <c r="AL77" s="90">
        <f t="shared" si="6"/>
        <v>1</v>
      </c>
      <c r="AM77" s="90">
        <f t="shared" si="7"/>
        <v>0</v>
      </c>
      <c r="AN77" s="88" t="str">
        <f>IF($AK77="NO",'developer sheet'!$D$9,IF(AND($AJ77&lt;&gt;'developer sheet'!$D$9,$AJ77&lt;&gt;0),IF($AH77&gt;0,"T",IF($AI77&gt;0,"P")),'developer sheet'!$D$10))</f>
        <v>P</v>
      </c>
      <c r="AO77" s="103"/>
    </row>
    <row r="78" spans="1:41" x14ac:dyDescent="0.25">
      <c r="A78" s="19">
        <v>12.7</v>
      </c>
      <c r="B78" s="78">
        <f>'Long Term Vision'!I54</f>
        <v>0</v>
      </c>
      <c r="C78" s="79">
        <f>'Mid-term Plan'!G54</f>
        <v>0</v>
      </c>
      <c r="D78" s="79">
        <f>'Sectoral Plan 1'!$G54</f>
        <v>0</v>
      </c>
      <c r="E78" s="79">
        <f>'Sectoral Plan 2'!$G54</f>
        <v>0</v>
      </c>
      <c r="F78" s="79">
        <f>'Sectoral Plan 3'!$G54</f>
        <v>0</v>
      </c>
      <c r="G78" s="79">
        <f>'Sectoral Plan 4'!$G54</f>
        <v>0</v>
      </c>
      <c r="H78" s="79">
        <f>'Sectoral Plan 5'!$G54</f>
        <v>0</v>
      </c>
      <c r="I78" s="79">
        <f>'Sectoral Plan 6'!$G54</f>
        <v>0</v>
      </c>
      <c r="J78" s="79">
        <f>'Sectoral Plan 7'!$G54</f>
        <v>0</v>
      </c>
      <c r="K78" s="79">
        <f>'Sectoral Plan 8'!$G54</f>
        <v>0</v>
      </c>
      <c r="L78" s="79">
        <f>'Sectoral Plan 9'!$G54</f>
        <v>0</v>
      </c>
      <c r="M78" s="79">
        <f>'Sectoral Plan 10'!$G54</f>
        <v>0</v>
      </c>
      <c r="N78" s="79">
        <f>'Sectoral Plan 11'!$G54</f>
        <v>0</v>
      </c>
      <c r="O78" s="79">
        <f>'Sectoral Plan 12'!$G54</f>
        <v>0</v>
      </c>
      <c r="P78" s="79">
        <f>'Sectoral Plan 13'!$G54</f>
        <v>0</v>
      </c>
      <c r="Q78" s="79">
        <f>'Sectoral Plan 14'!$G54</f>
        <v>0</v>
      </c>
      <c r="R78" s="79">
        <f>'Sectoral Plan 15'!$G54</f>
        <v>0</v>
      </c>
      <c r="S78" s="79">
        <f>'Sectoral Plan 16'!$G54</f>
        <v>0</v>
      </c>
      <c r="T78" s="79">
        <f>'Sectoral Plan 17'!$G54</f>
        <v>0</v>
      </c>
      <c r="U78" s="79">
        <f>'Sectoral Plan 18'!$G54</f>
        <v>0</v>
      </c>
      <c r="V78" s="79">
        <f>'Sectoral Plan 19'!$G54</f>
        <v>0</v>
      </c>
      <c r="W78" s="79">
        <f>'Sectoral Plan 20'!$G54</f>
        <v>0</v>
      </c>
      <c r="X78" s="79">
        <f>'Sectoral Plan 21'!$G54</f>
        <v>0</v>
      </c>
      <c r="Y78" s="79">
        <f>'Sectoral Plan 22'!$G54</f>
        <v>0</v>
      </c>
      <c r="Z78" s="79">
        <f>'Sectoral Plan 23'!$G54</f>
        <v>0</v>
      </c>
      <c r="AA78" s="79">
        <f>'Sectoral Plan 24'!$G54</f>
        <v>0</v>
      </c>
      <c r="AB78" s="79">
        <f>'Sectoral Plan 25'!$G54</f>
        <v>0</v>
      </c>
      <c r="AC78" s="79">
        <f>'Sectoral Plan 26'!$G54</f>
        <v>0</v>
      </c>
      <c r="AD78" s="79">
        <f>'Sectoral Plan 27'!$G54</f>
        <v>0</v>
      </c>
      <c r="AE78" s="79">
        <f>'Sectoral Plan 28'!$G54</f>
        <v>0</v>
      </c>
      <c r="AF78" s="79">
        <f>'Sectoral Plan 29'!$G54</f>
        <v>0</v>
      </c>
      <c r="AG78" s="80">
        <f>'Sectoral Plan 30'!$G54</f>
        <v>0</v>
      </c>
      <c r="AH78" s="89">
        <f t="shared" si="8"/>
        <v>0</v>
      </c>
      <c r="AI78" s="90">
        <f t="shared" si="9"/>
        <v>0</v>
      </c>
      <c r="AJ78" s="90">
        <f>IF($AK78=0,SUM($AH78:$AI78),'developer sheet'!$D$9)</f>
        <v>0</v>
      </c>
      <c r="AK78" s="90">
        <f>'Long Term Vision'!C54</f>
        <v>0</v>
      </c>
      <c r="AL78" s="90">
        <f t="shared" si="6"/>
        <v>0</v>
      </c>
      <c r="AM78" s="90">
        <f t="shared" si="7"/>
        <v>1</v>
      </c>
      <c r="AN78" s="88" t="str">
        <f>IF($AK78="NO",'developer sheet'!$D$9,IF(AND($AJ78&lt;&gt;'developer sheet'!$D$9,$AJ78&lt;&gt;0),IF($AH78&gt;0,"T",IF($AI78&gt;0,"P")),'developer sheet'!$D$10))</f>
        <v>none</v>
      </c>
      <c r="AO78" s="103"/>
    </row>
    <row r="79" spans="1:41" x14ac:dyDescent="0.25">
      <c r="A79" s="19">
        <v>12.8</v>
      </c>
      <c r="B79" s="78">
        <f>'Long Term Vision'!I55</f>
        <v>0</v>
      </c>
      <c r="C79" s="79">
        <f>'Mid-term Plan'!G55</f>
        <v>0</v>
      </c>
      <c r="D79" s="79">
        <f>'Sectoral Plan 1'!$G55</f>
        <v>0</v>
      </c>
      <c r="E79" s="79">
        <f>'Sectoral Plan 2'!$G55</f>
        <v>0</v>
      </c>
      <c r="F79" s="79">
        <f>'Sectoral Plan 3'!$G55</f>
        <v>0</v>
      </c>
      <c r="G79" s="79">
        <f>'Sectoral Plan 4'!$G55</f>
        <v>0</v>
      </c>
      <c r="H79" s="79">
        <f>'Sectoral Plan 5'!$G55</f>
        <v>0</v>
      </c>
      <c r="I79" s="79">
        <f>'Sectoral Plan 6'!$G55</f>
        <v>0</v>
      </c>
      <c r="J79" s="79">
        <f>'Sectoral Plan 7'!$G55</f>
        <v>0</v>
      </c>
      <c r="K79" s="79">
        <f>'Sectoral Plan 8'!$G55</f>
        <v>0</v>
      </c>
      <c r="L79" s="79">
        <f>'Sectoral Plan 9'!$G55</f>
        <v>0</v>
      </c>
      <c r="M79" s="79">
        <f>'Sectoral Plan 10'!$G55</f>
        <v>0</v>
      </c>
      <c r="N79" s="79">
        <f>'Sectoral Plan 11'!$G55</f>
        <v>0</v>
      </c>
      <c r="O79" s="79">
        <f>'Sectoral Plan 12'!$G55</f>
        <v>0</v>
      </c>
      <c r="P79" s="79">
        <f>'Sectoral Plan 13'!$G55</f>
        <v>0</v>
      </c>
      <c r="Q79" s="79">
        <f>'Sectoral Plan 14'!$G55</f>
        <v>0</v>
      </c>
      <c r="R79" s="79">
        <f>'Sectoral Plan 15'!$G55</f>
        <v>0</v>
      </c>
      <c r="S79" s="79">
        <f>'Sectoral Plan 16'!$G55</f>
        <v>0</v>
      </c>
      <c r="T79" s="79">
        <f>'Sectoral Plan 17'!$G55</f>
        <v>0</v>
      </c>
      <c r="U79" s="79">
        <f>'Sectoral Plan 18'!$G55</f>
        <v>0</v>
      </c>
      <c r="V79" s="79">
        <f>'Sectoral Plan 19'!$G55</f>
        <v>0</v>
      </c>
      <c r="W79" s="79">
        <f>'Sectoral Plan 20'!$G55</f>
        <v>0</v>
      </c>
      <c r="X79" s="79">
        <f>'Sectoral Plan 21'!$G55</f>
        <v>0</v>
      </c>
      <c r="Y79" s="79">
        <f>'Sectoral Plan 22'!$G55</f>
        <v>0</v>
      </c>
      <c r="Z79" s="79">
        <f>'Sectoral Plan 23'!$G55</f>
        <v>0</v>
      </c>
      <c r="AA79" s="79">
        <f>'Sectoral Plan 24'!$G55</f>
        <v>0</v>
      </c>
      <c r="AB79" s="79">
        <f>'Sectoral Plan 25'!$G55</f>
        <v>0</v>
      </c>
      <c r="AC79" s="79">
        <f>'Sectoral Plan 26'!$G55</f>
        <v>0</v>
      </c>
      <c r="AD79" s="79">
        <f>'Sectoral Plan 27'!$G55</f>
        <v>0</v>
      </c>
      <c r="AE79" s="79">
        <f>'Sectoral Plan 28'!$G55</f>
        <v>0</v>
      </c>
      <c r="AF79" s="79">
        <f>'Sectoral Plan 29'!$G55</f>
        <v>0</v>
      </c>
      <c r="AG79" s="80">
        <f>'Sectoral Plan 30'!$G55</f>
        <v>0</v>
      </c>
      <c r="AH79" s="89">
        <f t="shared" si="8"/>
        <v>0</v>
      </c>
      <c r="AI79" s="90">
        <f t="shared" si="9"/>
        <v>0</v>
      </c>
      <c r="AJ79" s="90">
        <f>IF($AK79=0,SUM($AH79:$AI79),'developer sheet'!$D$9)</f>
        <v>0</v>
      </c>
      <c r="AK79" s="90">
        <f>'Long Term Vision'!C55</f>
        <v>0</v>
      </c>
      <c r="AL79" s="90">
        <f t="shared" si="6"/>
        <v>0</v>
      </c>
      <c r="AM79" s="90">
        <f t="shared" si="7"/>
        <v>1</v>
      </c>
      <c r="AN79" s="88" t="str">
        <f>IF($AK79="NO",'developer sheet'!$D$9,IF(AND($AJ79&lt;&gt;'developer sheet'!$D$9,$AJ79&lt;&gt;0),IF($AH79&gt;0,"T",IF($AI79&gt;0,"P")),'developer sheet'!$D$10))</f>
        <v>none</v>
      </c>
      <c r="AO79" s="103"/>
    </row>
    <row r="80" spans="1:41" x14ac:dyDescent="0.25">
      <c r="A80" s="19">
        <v>13.1</v>
      </c>
      <c r="B80" s="78">
        <f>'Long Term Vision'!I57</f>
        <v>0</v>
      </c>
      <c r="C80" s="79">
        <f>'Mid-term Plan'!G57</f>
        <v>0</v>
      </c>
      <c r="D80" s="79">
        <f>'Sectoral Plan 1'!$G57</f>
        <v>0</v>
      </c>
      <c r="E80" s="79">
        <f>'Sectoral Plan 2'!$G57</f>
        <v>0</v>
      </c>
      <c r="F80" s="79">
        <f>'Sectoral Plan 3'!$G57</f>
        <v>0</v>
      </c>
      <c r="G80" s="79">
        <f>'Sectoral Plan 4'!$G57</f>
        <v>0</v>
      </c>
      <c r="H80" s="79">
        <f>'Sectoral Plan 5'!$G57</f>
        <v>0</v>
      </c>
      <c r="I80" s="79">
        <f>'Sectoral Plan 6'!$G57</f>
        <v>0</v>
      </c>
      <c r="J80" s="79">
        <f>'Sectoral Plan 7'!$G57</f>
        <v>0</v>
      </c>
      <c r="K80" s="79">
        <f>'Sectoral Plan 8'!$G57</f>
        <v>0</v>
      </c>
      <c r="L80" s="79">
        <f>'Sectoral Plan 9'!$G57</f>
        <v>0</v>
      </c>
      <c r="M80" s="79">
        <f>'Sectoral Plan 10'!$G57</f>
        <v>0</v>
      </c>
      <c r="N80" s="79" t="str">
        <f>'Sectoral Plan 11'!$G57</f>
        <v>P</v>
      </c>
      <c r="O80" s="79">
        <f>'Sectoral Plan 12'!$G57</f>
        <v>0</v>
      </c>
      <c r="P80" s="79">
        <f>'Sectoral Plan 13'!$G57</f>
        <v>0</v>
      </c>
      <c r="Q80" s="79">
        <f>'Sectoral Plan 14'!$G57</f>
        <v>0</v>
      </c>
      <c r="R80" s="79">
        <f>'Sectoral Plan 15'!$G57</f>
        <v>0</v>
      </c>
      <c r="S80" s="79">
        <f>'Sectoral Plan 16'!$G57</f>
        <v>0</v>
      </c>
      <c r="T80" s="79">
        <f>'Sectoral Plan 17'!$G57</f>
        <v>0</v>
      </c>
      <c r="U80" s="79">
        <f>'Sectoral Plan 18'!$G57</f>
        <v>0</v>
      </c>
      <c r="V80" s="79">
        <f>'Sectoral Plan 19'!$G57</f>
        <v>0</v>
      </c>
      <c r="W80" s="79">
        <f>'Sectoral Plan 20'!$G57</f>
        <v>0</v>
      </c>
      <c r="X80" s="79">
        <f>'Sectoral Plan 21'!$G57</f>
        <v>0</v>
      </c>
      <c r="Y80" s="79">
        <f>'Sectoral Plan 22'!$G57</f>
        <v>0</v>
      </c>
      <c r="Z80" s="79">
        <f>'Sectoral Plan 23'!$G57</f>
        <v>0</v>
      </c>
      <c r="AA80" s="79">
        <f>'Sectoral Plan 24'!$G57</f>
        <v>0</v>
      </c>
      <c r="AB80" s="79">
        <f>'Sectoral Plan 25'!$G57</f>
        <v>0</v>
      </c>
      <c r="AC80" s="79">
        <f>'Sectoral Plan 26'!$G57</f>
        <v>0</v>
      </c>
      <c r="AD80" s="79">
        <f>'Sectoral Plan 27'!$G57</f>
        <v>0</v>
      </c>
      <c r="AE80" s="79">
        <f>'Sectoral Plan 28'!$G57</f>
        <v>0</v>
      </c>
      <c r="AF80" s="79">
        <f>'Sectoral Plan 29'!$G57</f>
        <v>0</v>
      </c>
      <c r="AG80" s="80">
        <f>'Sectoral Plan 30'!$G57</f>
        <v>0</v>
      </c>
      <c r="AH80" s="89">
        <f t="shared" si="8"/>
        <v>0</v>
      </c>
      <c r="AI80" s="90">
        <f t="shared" si="9"/>
        <v>1</v>
      </c>
      <c r="AJ80" s="90">
        <f>IF($AK80=0,SUM($AH80:$AI80),'developer sheet'!$D$9)</f>
        <v>1</v>
      </c>
      <c r="AK80" s="90">
        <f>'Long Term Vision'!C57</f>
        <v>0</v>
      </c>
      <c r="AL80" s="90">
        <f t="shared" si="6"/>
        <v>1</v>
      </c>
      <c r="AM80" s="90">
        <f t="shared" si="7"/>
        <v>0</v>
      </c>
      <c r="AN80" s="88" t="str">
        <f>IF($AK80="NO",'developer sheet'!$D$9,IF(AND($AJ80&lt;&gt;'developer sheet'!$D$9,$AJ80&lt;&gt;0),IF($AH80&gt;0,"T",IF($AI80&gt;0,"P")),'developer sheet'!$D$10))</f>
        <v>P</v>
      </c>
      <c r="AO80" s="103"/>
    </row>
    <row r="81" spans="1:41" x14ac:dyDescent="0.25">
      <c r="A81" s="19">
        <v>13.2</v>
      </c>
      <c r="B81" s="78">
        <f>'Long Term Vision'!I58</f>
        <v>0</v>
      </c>
      <c r="C81" s="79">
        <f>'Mid-term Plan'!G58</f>
        <v>0</v>
      </c>
      <c r="D81" s="79">
        <f>'Sectoral Plan 1'!$G58</f>
        <v>0</v>
      </c>
      <c r="E81" s="79">
        <f>'Sectoral Plan 2'!$G58</f>
        <v>0</v>
      </c>
      <c r="F81" s="79">
        <f>'Sectoral Plan 3'!$G58</f>
        <v>0</v>
      </c>
      <c r="G81" s="79">
        <f>'Sectoral Plan 4'!$G58</f>
        <v>0</v>
      </c>
      <c r="H81" s="79">
        <f>'Sectoral Plan 5'!$G58</f>
        <v>0</v>
      </c>
      <c r="I81" s="79">
        <f>'Sectoral Plan 6'!$G58</f>
        <v>0</v>
      </c>
      <c r="J81" s="79">
        <f>'Sectoral Plan 7'!$G58</f>
        <v>0</v>
      </c>
      <c r="K81" s="79" t="str">
        <f>'Sectoral Plan 8'!$G58</f>
        <v>P</v>
      </c>
      <c r="L81" s="79">
        <f>'Sectoral Plan 9'!$G58</f>
        <v>0</v>
      </c>
      <c r="M81" s="79" t="str">
        <f>'Sectoral Plan 10'!$G58</f>
        <v>P</v>
      </c>
      <c r="N81" s="79" t="str">
        <f>'Sectoral Plan 11'!$G58</f>
        <v>T</v>
      </c>
      <c r="O81" s="79">
        <f>'Sectoral Plan 12'!$G58</f>
        <v>0</v>
      </c>
      <c r="P81" s="79">
        <f>'Sectoral Plan 13'!$G58</f>
        <v>0</v>
      </c>
      <c r="Q81" s="79">
        <f>'Sectoral Plan 14'!$G58</f>
        <v>0</v>
      </c>
      <c r="R81" s="79">
        <f>'Sectoral Plan 15'!$G58</f>
        <v>0</v>
      </c>
      <c r="S81" s="79">
        <f>'Sectoral Plan 16'!$G58</f>
        <v>0</v>
      </c>
      <c r="T81" s="79">
        <f>'Sectoral Plan 17'!$G58</f>
        <v>0</v>
      </c>
      <c r="U81" s="79">
        <f>'Sectoral Plan 18'!$G58</f>
        <v>0</v>
      </c>
      <c r="V81" s="79">
        <f>'Sectoral Plan 19'!$G58</f>
        <v>0</v>
      </c>
      <c r="W81" s="79">
        <f>'Sectoral Plan 20'!$G58</f>
        <v>0</v>
      </c>
      <c r="X81" s="79">
        <f>'Sectoral Plan 21'!$G58</f>
        <v>0</v>
      </c>
      <c r="Y81" s="79">
        <f>'Sectoral Plan 22'!$G58</f>
        <v>0</v>
      </c>
      <c r="Z81" s="79">
        <f>'Sectoral Plan 23'!$G58</f>
        <v>0</v>
      </c>
      <c r="AA81" s="79">
        <f>'Sectoral Plan 24'!$G58</f>
        <v>0</v>
      </c>
      <c r="AB81" s="79">
        <f>'Sectoral Plan 25'!$G58</f>
        <v>0</v>
      </c>
      <c r="AC81" s="79">
        <f>'Sectoral Plan 26'!$G58</f>
        <v>0</v>
      </c>
      <c r="AD81" s="79">
        <f>'Sectoral Plan 27'!$G58</f>
        <v>0</v>
      </c>
      <c r="AE81" s="79">
        <f>'Sectoral Plan 28'!$G58</f>
        <v>0</v>
      </c>
      <c r="AF81" s="79">
        <f>'Sectoral Plan 29'!$G58</f>
        <v>0</v>
      </c>
      <c r="AG81" s="80">
        <f>'Sectoral Plan 30'!$G58</f>
        <v>0</v>
      </c>
      <c r="AH81" s="89">
        <f t="shared" si="8"/>
        <v>1</v>
      </c>
      <c r="AI81" s="90">
        <f t="shared" si="9"/>
        <v>2</v>
      </c>
      <c r="AJ81" s="90">
        <f>IF($AK81=0,SUM($AH81:$AI81),'developer sheet'!$D$9)</f>
        <v>3</v>
      </c>
      <c r="AK81" s="90">
        <f>'Long Term Vision'!C58</f>
        <v>0</v>
      </c>
      <c r="AL81" s="90">
        <f t="shared" si="6"/>
        <v>1</v>
      </c>
      <c r="AM81" s="90">
        <f t="shared" si="7"/>
        <v>0</v>
      </c>
      <c r="AN81" s="88" t="str">
        <f>IF($AK81="NO",'developer sheet'!$D$9,IF(AND($AJ81&lt;&gt;'developer sheet'!$D$9,$AJ81&lt;&gt;0),IF($AH81&gt;0,"T",IF($AI81&gt;0,"P")),'developer sheet'!$D$10))</f>
        <v>T</v>
      </c>
      <c r="AO81" s="103"/>
    </row>
    <row r="82" spans="1:41" x14ac:dyDescent="0.25">
      <c r="A82" s="19">
        <v>13.3</v>
      </c>
      <c r="B82" s="78">
        <f>'Long Term Vision'!I59</f>
        <v>0</v>
      </c>
      <c r="C82" s="79">
        <f>'Mid-term Plan'!G59</f>
        <v>0</v>
      </c>
      <c r="D82" s="79">
        <f>'Sectoral Plan 1'!$G59</f>
        <v>0</v>
      </c>
      <c r="E82" s="79">
        <f>'Sectoral Plan 2'!$G59</f>
        <v>0</v>
      </c>
      <c r="F82" s="79">
        <f>'Sectoral Plan 3'!$G59</f>
        <v>0</v>
      </c>
      <c r="G82" s="79">
        <f>'Sectoral Plan 4'!$G59</f>
        <v>0</v>
      </c>
      <c r="H82" s="79">
        <f>'Sectoral Plan 5'!$G59</f>
        <v>0</v>
      </c>
      <c r="I82" s="79">
        <f>'Sectoral Plan 6'!$G59</f>
        <v>0</v>
      </c>
      <c r="J82" s="79">
        <f>'Sectoral Plan 7'!$G59</f>
        <v>0</v>
      </c>
      <c r="K82" s="79">
        <f>'Sectoral Plan 8'!$G59</f>
        <v>0</v>
      </c>
      <c r="L82" s="79">
        <f>'Sectoral Plan 9'!$G59</f>
        <v>0</v>
      </c>
      <c r="M82" s="79">
        <f>'Sectoral Plan 10'!$G59</f>
        <v>0</v>
      </c>
      <c r="N82" s="79" t="str">
        <f>'Sectoral Plan 11'!$G59</f>
        <v>T</v>
      </c>
      <c r="O82" s="79">
        <f>'Sectoral Plan 12'!$G59</f>
        <v>0</v>
      </c>
      <c r="P82" s="79">
        <f>'Sectoral Plan 13'!$G59</f>
        <v>0</v>
      </c>
      <c r="Q82" s="79">
        <f>'Sectoral Plan 14'!$G59</f>
        <v>0</v>
      </c>
      <c r="R82" s="79">
        <f>'Sectoral Plan 15'!$G59</f>
        <v>0</v>
      </c>
      <c r="S82" s="79">
        <f>'Sectoral Plan 16'!$G59</f>
        <v>0</v>
      </c>
      <c r="T82" s="79">
        <f>'Sectoral Plan 17'!$G59</f>
        <v>0</v>
      </c>
      <c r="U82" s="79">
        <f>'Sectoral Plan 18'!$G59</f>
        <v>0</v>
      </c>
      <c r="V82" s="79">
        <f>'Sectoral Plan 19'!$G59</f>
        <v>0</v>
      </c>
      <c r="W82" s="79">
        <f>'Sectoral Plan 20'!$G59</f>
        <v>0</v>
      </c>
      <c r="X82" s="79">
        <f>'Sectoral Plan 21'!$G59</f>
        <v>0</v>
      </c>
      <c r="Y82" s="79">
        <f>'Sectoral Plan 22'!$G59</f>
        <v>0</v>
      </c>
      <c r="Z82" s="79">
        <f>'Sectoral Plan 23'!$G59</f>
        <v>0</v>
      </c>
      <c r="AA82" s="79">
        <f>'Sectoral Plan 24'!$G59</f>
        <v>0</v>
      </c>
      <c r="AB82" s="79">
        <f>'Sectoral Plan 25'!$G59</f>
        <v>0</v>
      </c>
      <c r="AC82" s="79">
        <f>'Sectoral Plan 26'!$G59</f>
        <v>0</v>
      </c>
      <c r="AD82" s="79">
        <f>'Sectoral Plan 27'!$G59</f>
        <v>0</v>
      </c>
      <c r="AE82" s="79">
        <f>'Sectoral Plan 28'!$G59</f>
        <v>0</v>
      </c>
      <c r="AF82" s="79">
        <f>'Sectoral Plan 29'!$G59</f>
        <v>0</v>
      </c>
      <c r="AG82" s="80">
        <f>'Sectoral Plan 30'!$G59</f>
        <v>0</v>
      </c>
      <c r="AH82" s="89">
        <f t="shared" si="8"/>
        <v>1</v>
      </c>
      <c r="AI82" s="90">
        <f t="shared" si="9"/>
        <v>0</v>
      </c>
      <c r="AJ82" s="90">
        <f>IF($AK82=0,SUM($AH82:$AI82),'developer sheet'!$D$9)</f>
        <v>1</v>
      </c>
      <c r="AK82" s="90">
        <f>'Long Term Vision'!C59</f>
        <v>0</v>
      </c>
      <c r="AL82" s="90">
        <f t="shared" si="6"/>
        <v>1</v>
      </c>
      <c r="AM82" s="90">
        <f t="shared" si="7"/>
        <v>0</v>
      </c>
      <c r="AN82" s="88" t="str">
        <f>IF($AK82="NO",'developer sheet'!$D$9,IF(AND($AJ82&lt;&gt;'developer sheet'!$D$9,$AJ82&lt;&gt;0),IF($AH82&gt;0,"T",IF($AI82&gt;0,"P")),'developer sheet'!$D$10))</f>
        <v>T</v>
      </c>
      <c r="AO82" s="103"/>
    </row>
    <row r="83" spans="1:41" x14ac:dyDescent="0.25">
      <c r="A83" s="19">
        <v>14.1</v>
      </c>
      <c r="B83" s="78">
        <f>'Long Term Vision'!I61</f>
        <v>0</v>
      </c>
      <c r="C83" s="79">
        <f>'Mid-term Plan'!G61</f>
        <v>0</v>
      </c>
      <c r="D83" s="79">
        <f>'Sectoral Plan 1'!$G61</f>
        <v>0</v>
      </c>
      <c r="E83" s="79">
        <f>'Sectoral Plan 2'!$G61</f>
        <v>0</v>
      </c>
      <c r="F83" s="79">
        <f>'Sectoral Plan 3'!$G61</f>
        <v>0</v>
      </c>
      <c r="G83" s="79">
        <f>'Sectoral Plan 4'!$G61</f>
        <v>0</v>
      </c>
      <c r="H83" s="79">
        <f>'Sectoral Plan 5'!$G61</f>
        <v>0</v>
      </c>
      <c r="I83" s="79">
        <f>'Sectoral Plan 6'!$G61</f>
        <v>0</v>
      </c>
      <c r="J83" s="79">
        <f>'Sectoral Plan 7'!$G61</f>
        <v>0</v>
      </c>
      <c r="K83" s="79">
        <f>'Sectoral Plan 8'!$G61</f>
        <v>0</v>
      </c>
      <c r="L83" s="79">
        <f>'Sectoral Plan 9'!$G61</f>
        <v>0</v>
      </c>
      <c r="M83" s="79">
        <f>'Sectoral Plan 10'!$G61</f>
        <v>0</v>
      </c>
      <c r="N83" s="79">
        <f>'Sectoral Plan 11'!$G61</f>
        <v>0</v>
      </c>
      <c r="O83" s="79">
        <f>'Sectoral Plan 12'!$G61</f>
        <v>0</v>
      </c>
      <c r="P83" s="79">
        <f>'Sectoral Plan 13'!$G61</f>
        <v>0</v>
      </c>
      <c r="Q83" s="79">
        <f>'Sectoral Plan 14'!$G61</f>
        <v>0</v>
      </c>
      <c r="R83" s="79">
        <f>'Sectoral Plan 15'!$G61</f>
        <v>0</v>
      </c>
      <c r="S83" s="79">
        <f>'Sectoral Plan 16'!$G61</f>
        <v>0</v>
      </c>
      <c r="T83" s="79">
        <f>'Sectoral Plan 17'!$G61</f>
        <v>0</v>
      </c>
      <c r="U83" s="79">
        <f>'Sectoral Plan 18'!$G61</f>
        <v>0</v>
      </c>
      <c r="V83" s="79">
        <f>'Sectoral Plan 19'!$G61</f>
        <v>0</v>
      </c>
      <c r="W83" s="79">
        <f>'Sectoral Plan 20'!$G61</f>
        <v>0</v>
      </c>
      <c r="X83" s="79">
        <f>'Sectoral Plan 21'!$G61</f>
        <v>0</v>
      </c>
      <c r="Y83" s="79">
        <f>'Sectoral Plan 22'!$G61</f>
        <v>0</v>
      </c>
      <c r="Z83" s="79">
        <f>'Sectoral Plan 23'!$G61</f>
        <v>0</v>
      </c>
      <c r="AA83" s="79">
        <f>'Sectoral Plan 24'!$G61</f>
        <v>0</v>
      </c>
      <c r="AB83" s="79">
        <f>'Sectoral Plan 25'!$G61</f>
        <v>0</v>
      </c>
      <c r="AC83" s="79">
        <f>'Sectoral Plan 26'!$G61</f>
        <v>0</v>
      </c>
      <c r="AD83" s="79">
        <f>'Sectoral Plan 27'!$G61</f>
        <v>0</v>
      </c>
      <c r="AE83" s="79">
        <f>'Sectoral Plan 28'!$G61</f>
        <v>0</v>
      </c>
      <c r="AF83" s="79">
        <f>'Sectoral Plan 29'!$G61</f>
        <v>0</v>
      </c>
      <c r="AG83" s="80">
        <f>'Sectoral Plan 30'!$G61</f>
        <v>0</v>
      </c>
      <c r="AH83" s="89">
        <f t="shared" si="8"/>
        <v>0</v>
      </c>
      <c r="AI83" s="90">
        <f t="shared" si="9"/>
        <v>0</v>
      </c>
      <c r="AJ83" s="90">
        <f>IF($AK83=0,SUM($AH83:$AI83),'developer sheet'!$D$9)</f>
        <v>0</v>
      </c>
      <c r="AK83" s="90">
        <f>'Long Term Vision'!C61</f>
        <v>0</v>
      </c>
      <c r="AL83" s="90">
        <f t="shared" si="6"/>
        <v>0</v>
      </c>
      <c r="AM83" s="90">
        <f t="shared" si="7"/>
        <v>1</v>
      </c>
      <c r="AN83" s="88" t="str">
        <f>IF($AK83="NO",'developer sheet'!$D$9,IF(AND($AJ83&lt;&gt;'developer sheet'!$D$9,$AJ83&lt;&gt;0),IF($AH83&gt;0,"T",IF($AI83&gt;0,"P")),'developer sheet'!$D$10))</f>
        <v>none</v>
      </c>
      <c r="AO83" s="103"/>
    </row>
    <row r="84" spans="1:41" x14ac:dyDescent="0.25">
      <c r="A84" s="19">
        <v>14.2</v>
      </c>
      <c r="B84" s="78">
        <f>'Long Term Vision'!I62</f>
        <v>0</v>
      </c>
      <c r="C84" s="79">
        <f>'Mid-term Plan'!G62</f>
        <v>0</v>
      </c>
      <c r="D84" s="79">
        <f>'Sectoral Plan 1'!$G62</f>
        <v>0</v>
      </c>
      <c r="E84" s="79">
        <f>'Sectoral Plan 2'!$G62</f>
        <v>0</v>
      </c>
      <c r="F84" s="79">
        <f>'Sectoral Plan 3'!$G62</f>
        <v>0</v>
      </c>
      <c r="G84" s="79">
        <f>'Sectoral Plan 4'!$G62</f>
        <v>0</v>
      </c>
      <c r="H84" s="79">
        <f>'Sectoral Plan 5'!$G62</f>
        <v>0</v>
      </c>
      <c r="I84" s="79">
        <f>'Sectoral Plan 6'!$G62</f>
        <v>0</v>
      </c>
      <c r="J84" s="79">
        <f>'Sectoral Plan 7'!$G62</f>
        <v>0</v>
      </c>
      <c r="K84" s="79">
        <f>'Sectoral Plan 8'!$G62</f>
        <v>0</v>
      </c>
      <c r="L84" s="79">
        <f>'Sectoral Plan 9'!$G62</f>
        <v>0</v>
      </c>
      <c r="M84" s="79">
        <f>'Sectoral Plan 10'!$G62</f>
        <v>0</v>
      </c>
      <c r="N84" s="79" t="str">
        <f>'Sectoral Plan 11'!$G62</f>
        <v>T</v>
      </c>
      <c r="O84" s="79">
        <f>'Sectoral Plan 12'!$G62</f>
        <v>0</v>
      </c>
      <c r="P84" s="79">
        <f>'Sectoral Plan 13'!$G62</f>
        <v>0</v>
      </c>
      <c r="Q84" s="79">
        <f>'Sectoral Plan 14'!$G62</f>
        <v>0</v>
      </c>
      <c r="R84" s="79">
        <f>'Sectoral Plan 15'!$G62</f>
        <v>0</v>
      </c>
      <c r="S84" s="79">
        <f>'Sectoral Plan 16'!$G62</f>
        <v>0</v>
      </c>
      <c r="T84" s="79">
        <f>'Sectoral Plan 17'!$G62</f>
        <v>0</v>
      </c>
      <c r="U84" s="79">
        <f>'Sectoral Plan 18'!$G62</f>
        <v>0</v>
      </c>
      <c r="V84" s="79">
        <f>'Sectoral Plan 19'!$G62</f>
        <v>0</v>
      </c>
      <c r="W84" s="79">
        <f>'Sectoral Plan 20'!$G62</f>
        <v>0</v>
      </c>
      <c r="X84" s="79">
        <f>'Sectoral Plan 21'!$G62</f>
        <v>0</v>
      </c>
      <c r="Y84" s="79">
        <f>'Sectoral Plan 22'!$G62</f>
        <v>0</v>
      </c>
      <c r="Z84" s="79">
        <f>'Sectoral Plan 23'!$G62</f>
        <v>0</v>
      </c>
      <c r="AA84" s="79">
        <f>'Sectoral Plan 24'!$G62</f>
        <v>0</v>
      </c>
      <c r="AB84" s="79">
        <f>'Sectoral Plan 25'!$G62</f>
        <v>0</v>
      </c>
      <c r="AC84" s="79">
        <f>'Sectoral Plan 26'!$G62</f>
        <v>0</v>
      </c>
      <c r="AD84" s="79">
        <f>'Sectoral Plan 27'!$G62</f>
        <v>0</v>
      </c>
      <c r="AE84" s="79">
        <f>'Sectoral Plan 28'!$G62</f>
        <v>0</v>
      </c>
      <c r="AF84" s="79">
        <f>'Sectoral Plan 29'!$G62</f>
        <v>0</v>
      </c>
      <c r="AG84" s="80">
        <f>'Sectoral Plan 30'!$G62</f>
        <v>0</v>
      </c>
      <c r="AH84" s="89">
        <f t="shared" si="8"/>
        <v>1</v>
      </c>
      <c r="AI84" s="90">
        <f t="shared" si="9"/>
        <v>0</v>
      </c>
      <c r="AJ84" s="90">
        <f>IF($AK84=0,SUM($AH84:$AI84),'developer sheet'!$D$9)</f>
        <v>1</v>
      </c>
      <c r="AK84" s="90">
        <f>'Long Term Vision'!C62</f>
        <v>0</v>
      </c>
      <c r="AL84" s="90">
        <f t="shared" si="6"/>
        <v>1</v>
      </c>
      <c r="AM84" s="90">
        <f t="shared" si="7"/>
        <v>0</v>
      </c>
      <c r="AN84" s="88" t="str">
        <f>IF($AK84="NO",'developer sheet'!$D$9,IF(AND($AJ84&lt;&gt;'developer sheet'!$D$9,$AJ84&lt;&gt;0),IF($AH84&gt;0,"T",IF($AI84&gt;0,"P")),'developer sheet'!$D$10))</f>
        <v>T</v>
      </c>
      <c r="AO84" s="103"/>
    </row>
    <row r="85" spans="1:41" x14ac:dyDescent="0.25">
      <c r="A85" s="19">
        <v>14.3</v>
      </c>
      <c r="B85" s="78">
        <f>'Long Term Vision'!I63</f>
        <v>0</v>
      </c>
      <c r="C85" s="79">
        <f>'Mid-term Plan'!G63</f>
        <v>0</v>
      </c>
      <c r="D85" s="79">
        <f>'Sectoral Plan 1'!$G63</f>
        <v>0</v>
      </c>
      <c r="E85" s="79">
        <f>'Sectoral Plan 2'!$G63</f>
        <v>0</v>
      </c>
      <c r="F85" s="79">
        <f>'Sectoral Plan 3'!$G63</f>
        <v>0</v>
      </c>
      <c r="G85" s="79">
        <f>'Sectoral Plan 4'!$G63</f>
        <v>0</v>
      </c>
      <c r="H85" s="79">
        <f>'Sectoral Plan 5'!$G63</f>
        <v>0</v>
      </c>
      <c r="I85" s="79">
        <f>'Sectoral Plan 6'!$G63</f>
        <v>0</v>
      </c>
      <c r="J85" s="79">
        <f>'Sectoral Plan 7'!$G63</f>
        <v>0</v>
      </c>
      <c r="K85" s="79">
        <f>'Sectoral Plan 8'!$G63</f>
        <v>0</v>
      </c>
      <c r="L85" s="79">
        <f>'Sectoral Plan 9'!$G63</f>
        <v>0</v>
      </c>
      <c r="M85" s="79">
        <f>'Sectoral Plan 10'!$G63</f>
        <v>0</v>
      </c>
      <c r="N85" s="79">
        <f>'Sectoral Plan 11'!$G63</f>
        <v>0</v>
      </c>
      <c r="O85" s="79">
        <f>'Sectoral Plan 12'!$G63</f>
        <v>0</v>
      </c>
      <c r="P85" s="79">
        <f>'Sectoral Plan 13'!$G63</f>
        <v>0</v>
      </c>
      <c r="Q85" s="79">
        <f>'Sectoral Plan 14'!$G63</f>
        <v>0</v>
      </c>
      <c r="R85" s="79">
        <f>'Sectoral Plan 15'!$G63</f>
        <v>0</v>
      </c>
      <c r="S85" s="79">
        <f>'Sectoral Plan 16'!$G63</f>
        <v>0</v>
      </c>
      <c r="T85" s="79">
        <f>'Sectoral Plan 17'!$G63</f>
        <v>0</v>
      </c>
      <c r="U85" s="79">
        <f>'Sectoral Plan 18'!$G63</f>
        <v>0</v>
      </c>
      <c r="V85" s="79">
        <f>'Sectoral Plan 19'!$G63</f>
        <v>0</v>
      </c>
      <c r="W85" s="79">
        <f>'Sectoral Plan 20'!$G63</f>
        <v>0</v>
      </c>
      <c r="X85" s="79">
        <f>'Sectoral Plan 21'!$G63</f>
        <v>0</v>
      </c>
      <c r="Y85" s="79">
        <f>'Sectoral Plan 22'!$G63</f>
        <v>0</v>
      </c>
      <c r="Z85" s="79">
        <f>'Sectoral Plan 23'!$G63</f>
        <v>0</v>
      </c>
      <c r="AA85" s="79">
        <f>'Sectoral Plan 24'!$G63</f>
        <v>0</v>
      </c>
      <c r="AB85" s="79">
        <f>'Sectoral Plan 25'!$G63</f>
        <v>0</v>
      </c>
      <c r="AC85" s="79">
        <f>'Sectoral Plan 26'!$G63</f>
        <v>0</v>
      </c>
      <c r="AD85" s="79">
        <f>'Sectoral Plan 27'!$G63</f>
        <v>0</v>
      </c>
      <c r="AE85" s="79">
        <f>'Sectoral Plan 28'!$G63</f>
        <v>0</v>
      </c>
      <c r="AF85" s="79">
        <f>'Sectoral Plan 29'!$G63</f>
        <v>0</v>
      </c>
      <c r="AG85" s="80">
        <f>'Sectoral Plan 30'!$G63</f>
        <v>0</v>
      </c>
      <c r="AH85" s="89">
        <f t="shared" si="8"/>
        <v>0</v>
      </c>
      <c r="AI85" s="90">
        <f t="shared" si="9"/>
        <v>0</v>
      </c>
      <c r="AJ85" s="90">
        <f>IF($AK85=0,SUM($AH85:$AI85),'developer sheet'!$D$9)</f>
        <v>0</v>
      </c>
      <c r="AK85" s="90">
        <f>'Long Term Vision'!C63</f>
        <v>0</v>
      </c>
      <c r="AL85" s="90">
        <f t="shared" si="6"/>
        <v>0</v>
      </c>
      <c r="AM85" s="90">
        <f t="shared" si="7"/>
        <v>1</v>
      </c>
      <c r="AN85" s="88" t="str">
        <f>IF($AK85="NO",'developer sheet'!$D$9,IF(AND($AJ85&lt;&gt;'developer sheet'!$D$9,$AJ85&lt;&gt;0),IF($AH85&gt;0,"T",IF($AI85&gt;0,"P")),'developer sheet'!$D$10))</f>
        <v>none</v>
      </c>
      <c r="AO85" s="103"/>
    </row>
    <row r="86" spans="1:41" x14ac:dyDescent="0.25">
      <c r="A86" s="19">
        <v>14.4</v>
      </c>
      <c r="B86" s="78">
        <f>'Long Term Vision'!I64</f>
        <v>0</v>
      </c>
      <c r="C86" s="79">
        <f>'Mid-term Plan'!G64</f>
        <v>0</v>
      </c>
      <c r="D86" s="79">
        <f>'Sectoral Plan 1'!$G64</f>
        <v>0</v>
      </c>
      <c r="E86" s="79">
        <f>'Sectoral Plan 2'!$G64</f>
        <v>0</v>
      </c>
      <c r="F86" s="79">
        <f>'Sectoral Plan 3'!$G64</f>
        <v>0</v>
      </c>
      <c r="G86" s="79">
        <f>'Sectoral Plan 4'!$G64</f>
        <v>0</v>
      </c>
      <c r="H86" s="79">
        <f>'Sectoral Plan 5'!$G64</f>
        <v>0</v>
      </c>
      <c r="I86" s="79">
        <f>'Sectoral Plan 6'!$G64</f>
        <v>0</v>
      </c>
      <c r="J86" s="79">
        <f>'Sectoral Plan 7'!$G64</f>
        <v>0</v>
      </c>
      <c r="K86" s="79">
        <f>'Sectoral Plan 8'!$G64</f>
        <v>0</v>
      </c>
      <c r="L86" s="79">
        <f>'Sectoral Plan 9'!$G64</f>
        <v>0</v>
      </c>
      <c r="M86" s="79">
        <f>'Sectoral Plan 10'!$G64</f>
        <v>0</v>
      </c>
      <c r="N86" s="79" t="str">
        <f>'Sectoral Plan 11'!$G64</f>
        <v>T</v>
      </c>
      <c r="O86" s="79">
        <f>'Sectoral Plan 12'!$G64</f>
        <v>0</v>
      </c>
      <c r="P86" s="79">
        <f>'Sectoral Plan 13'!$G64</f>
        <v>0</v>
      </c>
      <c r="Q86" s="79">
        <f>'Sectoral Plan 14'!$G64</f>
        <v>0</v>
      </c>
      <c r="R86" s="79">
        <f>'Sectoral Plan 15'!$G64</f>
        <v>0</v>
      </c>
      <c r="S86" s="79">
        <f>'Sectoral Plan 16'!$G64</f>
        <v>0</v>
      </c>
      <c r="T86" s="79">
        <f>'Sectoral Plan 17'!$G64</f>
        <v>0</v>
      </c>
      <c r="U86" s="79">
        <f>'Sectoral Plan 18'!$G64</f>
        <v>0</v>
      </c>
      <c r="V86" s="79">
        <f>'Sectoral Plan 19'!$G64</f>
        <v>0</v>
      </c>
      <c r="W86" s="79">
        <f>'Sectoral Plan 20'!$G64</f>
        <v>0</v>
      </c>
      <c r="X86" s="79">
        <f>'Sectoral Plan 21'!$G64</f>
        <v>0</v>
      </c>
      <c r="Y86" s="79">
        <f>'Sectoral Plan 22'!$G64</f>
        <v>0</v>
      </c>
      <c r="Z86" s="79">
        <f>'Sectoral Plan 23'!$G64</f>
        <v>0</v>
      </c>
      <c r="AA86" s="79">
        <f>'Sectoral Plan 24'!$G64</f>
        <v>0</v>
      </c>
      <c r="AB86" s="79">
        <f>'Sectoral Plan 25'!$G64</f>
        <v>0</v>
      </c>
      <c r="AC86" s="79">
        <f>'Sectoral Plan 26'!$G64</f>
        <v>0</v>
      </c>
      <c r="AD86" s="79">
        <f>'Sectoral Plan 27'!$G64</f>
        <v>0</v>
      </c>
      <c r="AE86" s="79">
        <f>'Sectoral Plan 28'!$G64</f>
        <v>0</v>
      </c>
      <c r="AF86" s="79">
        <f>'Sectoral Plan 29'!$G64</f>
        <v>0</v>
      </c>
      <c r="AG86" s="80">
        <f>'Sectoral Plan 30'!$G64</f>
        <v>0</v>
      </c>
      <c r="AH86" s="89">
        <f t="shared" si="8"/>
        <v>1</v>
      </c>
      <c r="AI86" s="90">
        <f t="shared" si="9"/>
        <v>0</v>
      </c>
      <c r="AJ86" s="90">
        <f>IF($AK86=0,SUM($AH86:$AI86),'developer sheet'!$D$9)</f>
        <v>1</v>
      </c>
      <c r="AK86" s="90">
        <f>'Long Term Vision'!C64</f>
        <v>0</v>
      </c>
      <c r="AL86" s="90">
        <f t="shared" si="6"/>
        <v>1</v>
      </c>
      <c r="AM86" s="90">
        <f t="shared" si="7"/>
        <v>0</v>
      </c>
      <c r="AN86" s="88" t="str">
        <f>IF($AK86="NO",'developer sheet'!$D$9,IF(AND($AJ86&lt;&gt;'developer sheet'!$D$9,$AJ86&lt;&gt;0),IF($AH86&gt;0,"T",IF($AI86&gt;0,"P")),'developer sheet'!$D$10))</f>
        <v>T</v>
      </c>
      <c r="AO86" s="103"/>
    </row>
    <row r="87" spans="1:41" x14ac:dyDescent="0.25">
      <c r="A87" s="19">
        <v>14.5</v>
      </c>
      <c r="B87" s="78">
        <f>'Long Term Vision'!I65</f>
        <v>0</v>
      </c>
      <c r="C87" s="79">
        <f>'Mid-term Plan'!G65</f>
        <v>0</v>
      </c>
      <c r="D87" s="79">
        <f>'Sectoral Plan 1'!$G65</f>
        <v>0</v>
      </c>
      <c r="E87" s="79">
        <f>'Sectoral Plan 2'!$G65</f>
        <v>0</v>
      </c>
      <c r="F87" s="79">
        <f>'Sectoral Plan 3'!$G65</f>
        <v>0</v>
      </c>
      <c r="G87" s="79">
        <f>'Sectoral Plan 4'!$G65</f>
        <v>0</v>
      </c>
      <c r="H87" s="79">
        <f>'Sectoral Plan 5'!$G65</f>
        <v>0</v>
      </c>
      <c r="I87" s="79">
        <f>'Sectoral Plan 6'!$G65</f>
        <v>0</v>
      </c>
      <c r="J87" s="79">
        <f>'Sectoral Plan 7'!$G65</f>
        <v>0</v>
      </c>
      <c r="K87" s="79">
        <f>'Sectoral Plan 8'!$G65</f>
        <v>0</v>
      </c>
      <c r="L87" s="79">
        <f>'Sectoral Plan 9'!$G65</f>
        <v>0</v>
      </c>
      <c r="M87" s="79">
        <f>'Sectoral Plan 10'!$G65</f>
        <v>0</v>
      </c>
      <c r="N87" s="79" t="str">
        <f>'Sectoral Plan 11'!$G65</f>
        <v>P</v>
      </c>
      <c r="O87" s="79">
        <f>'Sectoral Plan 12'!$G65</f>
        <v>0</v>
      </c>
      <c r="P87" s="79">
        <f>'Sectoral Plan 13'!$G65</f>
        <v>0</v>
      </c>
      <c r="Q87" s="79">
        <f>'Sectoral Plan 14'!$G65</f>
        <v>0</v>
      </c>
      <c r="R87" s="79">
        <f>'Sectoral Plan 15'!$G65</f>
        <v>0</v>
      </c>
      <c r="S87" s="79">
        <f>'Sectoral Plan 16'!$G65</f>
        <v>0</v>
      </c>
      <c r="T87" s="79">
        <f>'Sectoral Plan 17'!$G65</f>
        <v>0</v>
      </c>
      <c r="U87" s="79">
        <f>'Sectoral Plan 18'!$G65</f>
        <v>0</v>
      </c>
      <c r="V87" s="79">
        <f>'Sectoral Plan 19'!$G65</f>
        <v>0</v>
      </c>
      <c r="W87" s="79">
        <f>'Sectoral Plan 20'!$G65</f>
        <v>0</v>
      </c>
      <c r="X87" s="79">
        <f>'Sectoral Plan 21'!$G65</f>
        <v>0</v>
      </c>
      <c r="Y87" s="79">
        <f>'Sectoral Plan 22'!$G65</f>
        <v>0</v>
      </c>
      <c r="Z87" s="79">
        <f>'Sectoral Plan 23'!$G65</f>
        <v>0</v>
      </c>
      <c r="AA87" s="79">
        <f>'Sectoral Plan 24'!$G65</f>
        <v>0</v>
      </c>
      <c r="AB87" s="79">
        <f>'Sectoral Plan 25'!$G65</f>
        <v>0</v>
      </c>
      <c r="AC87" s="79">
        <f>'Sectoral Plan 26'!$G65</f>
        <v>0</v>
      </c>
      <c r="AD87" s="79">
        <f>'Sectoral Plan 27'!$G65</f>
        <v>0</v>
      </c>
      <c r="AE87" s="79">
        <f>'Sectoral Plan 28'!$G65</f>
        <v>0</v>
      </c>
      <c r="AF87" s="79">
        <f>'Sectoral Plan 29'!$G65</f>
        <v>0</v>
      </c>
      <c r="AG87" s="80">
        <f>'Sectoral Plan 30'!$G65</f>
        <v>0</v>
      </c>
      <c r="AH87" s="89">
        <f t="shared" si="8"/>
        <v>0</v>
      </c>
      <c r="AI87" s="90">
        <f t="shared" si="9"/>
        <v>1</v>
      </c>
      <c r="AJ87" s="90">
        <f>IF($AK87=0,SUM($AH87:$AI87),'developer sheet'!$D$9)</f>
        <v>1</v>
      </c>
      <c r="AK87" s="90">
        <f>'Long Term Vision'!C65</f>
        <v>0</v>
      </c>
      <c r="AL87" s="90">
        <f t="shared" si="6"/>
        <v>1</v>
      </c>
      <c r="AM87" s="90">
        <f t="shared" si="7"/>
        <v>0</v>
      </c>
      <c r="AN87" s="88" t="str">
        <f>IF($AK87="NO",'developer sheet'!$D$9,IF(AND($AJ87&lt;&gt;'developer sheet'!$D$9,$AJ87&lt;&gt;0),IF($AH87&gt;0,"T",IF($AI87&gt;0,"P")),'developer sheet'!$D$10))</f>
        <v>P</v>
      </c>
      <c r="AO87" s="103"/>
    </row>
    <row r="88" spans="1:41" x14ac:dyDescent="0.25">
      <c r="A88" s="19">
        <v>14.6</v>
      </c>
      <c r="B88" s="78">
        <f>'Long Term Vision'!I66</f>
        <v>0</v>
      </c>
      <c r="C88" s="79">
        <f>'Mid-term Plan'!G66</f>
        <v>0</v>
      </c>
      <c r="D88" s="79">
        <f>'Sectoral Plan 1'!$G66</f>
        <v>0</v>
      </c>
      <c r="E88" s="79">
        <f>'Sectoral Plan 2'!$G66</f>
        <v>0</v>
      </c>
      <c r="F88" s="79">
        <f>'Sectoral Plan 3'!$G66</f>
        <v>0</v>
      </c>
      <c r="G88" s="79">
        <f>'Sectoral Plan 4'!$G66</f>
        <v>0</v>
      </c>
      <c r="H88" s="79">
        <f>'Sectoral Plan 5'!$G66</f>
        <v>0</v>
      </c>
      <c r="I88" s="79">
        <f>'Sectoral Plan 6'!$G66</f>
        <v>0</v>
      </c>
      <c r="J88" s="79">
        <f>'Sectoral Plan 7'!$G66</f>
        <v>0</v>
      </c>
      <c r="K88" s="79">
        <f>'Sectoral Plan 8'!$G66</f>
        <v>0</v>
      </c>
      <c r="L88" s="79">
        <f>'Sectoral Plan 9'!$G66</f>
        <v>0</v>
      </c>
      <c r="M88" s="79">
        <f>'Sectoral Plan 10'!$G66</f>
        <v>0</v>
      </c>
      <c r="N88" s="79" t="str">
        <f>'Sectoral Plan 11'!$G66</f>
        <v>P</v>
      </c>
      <c r="O88" s="79">
        <f>'Sectoral Plan 12'!$G66</f>
        <v>0</v>
      </c>
      <c r="P88" s="79">
        <f>'Sectoral Plan 13'!$G66</f>
        <v>0</v>
      </c>
      <c r="Q88" s="79">
        <f>'Sectoral Plan 14'!$G66</f>
        <v>0</v>
      </c>
      <c r="R88" s="79">
        <f>'Sectoral Plan 15'!$G66</f>
        <v>0</v>
      </c>
      <c r="S88" s="79">
        <f>'Sectoral Plan 16'!$G66</f>
        <v>0</v>
      </c>
      <c r="T88" s="79">
        <f>'Sectoral Plan 17'!$G66</f>
        <v>0</v>
      </c>
      <c r="U88" s="79">
        <f>'Sectoral Plan 18'!$G66</f>
        <v>0</v>
      </c>
      <c r="V88" s="79">
        <f>'Sectoral Plan 19'!$G66</f>
        <v>0</v>
      </c>
      <c r="W88" s="79">
        <f>'Sectoral Plan 20'!$G66</f>
        <v>0</v>
      </c>
      <c r="X88" s="79">
        <f>'Sectoral Plan 21'!$G66</f>
        <v>0</v>
      </c>
      <c r="Y88" s="79">
        <f>'Sectoral Plan 22'!$G66</f>
        <v>0</v>
      </c>
      <c r="Z88" s="79">
        <f>'Sectoral Plan 23'!$G66</f>
        <v>0</v>
      </c>
      <c r="AA88" s="79">
        <f>'Sectoral Plan 24'!$G66</f>
        <v>0</v>
      </c>
      <c r="AB88" s="79">
        <f>'Sectoral Plan 25'!$G66</f>
        <v>0</v>
      </c>
      <c r="AC88" s="79">
        <f>'Sectoral Plan 26'!$G66</f>
        <v>0</v>
      </c>
      <c r="AD88" s="79">
        <f>'Sectoral Plan 27'!$G66</f>
        <v>0</v>
      </c>
      <c r="AE88" s="79">
        <f>'Sectoral Plan 28'!$G66</f>
        <v>0</v>
      </c>
      <c r="AF88" s="79">
        <f>'Sectoral Plan 29'!$G66</f>
        <v>0</v>
      </c>
      <c r="AG88" s="80">
        <f>'Sectoral Plan 30'!$G66</f>
        <v>0</v>
      </c>
      <c r="AH88" s="89">
        <f t="shared" si="8"/>
        <v>0</v>
      </c>
      <c r="AI88" s="90">
        <f t="shared" si="9"/>
        <v>1</v>
      </c>
      <c r="AJ88" s="90">
        <f>IF($AK88=0,SUM($AH88:$AI88),'developer sheet'!$D$9)</f>
        <v>1</v>
      </c>
      <c r="AK88" s="90">
        <f>'Long Term Vision'!C66</f>
        <v>0</v>
      </c>
      <c r="AL88" s="90">
        <f t="shared" si="6"/>
        <v>1</v>
      </c>
      <c r="AM88" s="90">
        <f t="shared" si="7"/>
        <v>0</v>
      </c>
      <c r="AN88" s="88" t="str">
        <f>IF($AK88="NO",'developer sheet'!$D$9,IF(AND($AJ88&lt;&gt;'developer sheet'!$D$9,$AJ88&lt;&gt;0),IF($AH88&gt;0,"T",IF($AI88&gt;0,"P")),'developer sheet'!$D$10))</f>
        <v>P</v>
      </c>
      <c r="AO88" s="103"/>
    </row>
    <row r="89" spans="1:41" x14ac:dyDescent="0.25">
      <c r="A89" s="19">
        <v>14.7</v>
      </c>
      <c r="B89" s="78">
        <f>'Long Term Vision'!I67</f>
        <v>0</v>
      </c>
      <c r="C89" s="79">
        <f>'Mid-term Plan'!G67</f>
        <v>0</v>
      </c>
      <c r="D89" s="79">
        <f>'Sectoral Plan 1'!$G67</f>
        <v>0</v>
      </c>
      <c r="E89" s="79">
        <f>'Sectoral Plan 2'!$G67</f>
        <v>0</v>
      </c>
      <c r="F89" s="79">
        <f>'Sectoral Plan 3'!$G67</f>
        <v>0</v>
      </c>
      <c r="G89" s="79">
        <f>'Sectoral Plan 4'!$G67</f>
        <v>0</v>
      </c>
      <c r="H89" s="79">
        <f>'Sectoral Plan 5'!$G67</f>
        <v>0</v>
      </c>
      <c r="I89" s="79">
        <f>'Sectoral Plan 6'!$G67</f>
        <v>0</v>
      </c>
      <c r="J89" s="79">
        <f>'Sectoral Plan 7'!$G67</f>
        <v>0</v>
      </c>
      <c r="K89" s="79">
        <f>'Sectoral Plan 8'!$G67</f>
        <v>0</v>
      </c>
      <c r="L89" s="79">
        <f>'Sectoral Plan 9'!$G67</f>
        <v>0</v>
      </c>
      <c r="M89" s="79">
        <f>'Sectoral Plan 10'!$G67</f>
        <v>0</v>
      </c>
      <c r="N89" s="79" t="str">
        <f>'Sectoral Plan 11'!$G67</f>
        <v>T</v>
      </c>
      <c r="O89" s="79">
        <f>'Sectoral Plan 12'!$G67</f>
        <v>0</v>
      </c>
      <c r="P89" s="79">
        <f>'Sectoral Plan 13'!$G67</f>
        <v>0</v>
      </c>
      <c r="Q89" s="79" t="str">
        <f>'Sectoral Plan 14'!$G67</f>
        <v>P</v>
      </c>
      <c r="R89" s="79">
        <f>'Sectoral Plan 15'!$G67</f>
        <v>0</v>
      </c>
      <c r="S89" s="79">
        <f>'Sectoral Plan 16'!$G67</f>
        <v>0</v>
      </c>
      <c r="T89" s="79">
        <f>'Sectoral Plan 17'!$G67</f>
        <v>0</v>
      </c>
      <c r="U89" s="79">
        <f>'Sectoral Plan 18'!$G67</f>
        <v>0</v>
      </c>
      <c r="V89" s="79">
        <f>'Sectoral Plan 19'!$G67</f>
        <v>0</v>
      </c>
      <c r="W89" s="79">
        <f>'Sectoral Plan 20'!$G67</f>
        <v>0</v>
      </c>
      <c r="X89" s="79">
        <f>'Sectoral Plan 21'!$G67</f>
        <v>0</v>
      </c>
      <c r="Y89" s="79">
        <f>'Sectoral Plan 22'!$G67</f>
        <v>0</v>
      </c>
      <c r="Z89" s="79">
        <f>'Sectoral Plan 23'!$G67</f>
        <v>0</v>
      </c>
      <c r="AA89" s="79">
        <f>'Sectoral Plan 24'!$G67</f>
        <v>0</v>
      </c>
      <c r="AB89" s="79">
        <f>'Sectoral Plan 25'!$G67</f>
        <v>0</v>
      </c>
      <c r="AC89" s="79">
        <f>'Sectoral Plan 26'!$G67</f>
        <v>0</v>
      </c>
      <c r="AD89" s="79">
        <f>'Sectoral Plan 27'!$G67</f>
        <v>0</v>
      </c>
      <c r="AE89" s="79">
        <f>'Sectoral Plan 28'!$G67</f>
        <v>0</v>
      </c>
      <c r="AF89" s="79">
        <f>'Sectoral Plan 29'!$G67</f>
        <v>0</v>
      </c>
      <c r="AG89" s="80">
        <f>'Sectoral Plan 30'!$G67</f>
        <v>0</v>
      </c>
      <c r="AH89" s="89">
        <f t="shared" si="8"/>
        <v>1</v>
      </c>
      <c r="AI89" s="90">
        <f t="shared" si="9"/>
        <v>1</v>
      </c>
      <c r="AJ89" s="90">
        <f>IF($AK89=0,SUM($AH89:$AI89),'developer sheet'!$D$9)</f>
        <v>2</v>
      </c>
      <c r="AK89" s="90">
        <f>'Long Term Vision'!C67</f>
        <v>0</v>
      </c>
      <c r="AL89" s="90">
        <f t="shared" si="6"/>
        <v>1</v>
      </c>
      <c r="AM89" s="90">
        <f t="shared" si="7"/>
        <v>0</v>
      </c>
      <c r="AN89" s="88" t="str">
        <f>IF($AK89="NO",'developer sheet'!$D$9,IF(AND($AJ89&lt;&gt;'developer sheet'!$D$9,$AJ89&lt;&gt;0),IF($AH89&gt;0,"T",IF($AI89&gt;0,"P")),'developer sheet'!$D$10))</f>
        <v>T</v>
      </c>
      <c r="AO89" s="103"/>
    </row>
    <row r="90" spans="1:41" x14ac:dyDescent="0.25">
      <c r="A90" s="19">
        <v>15.1</v>
      </c>
      <c r="B90" s="78">
        <f>'Long Term Vision'!I69</f>
        <v>0</v>
      </c>
      <c r="C90" s="79">
        <f>'Mid-term Plan'!G69</f>
        <v>0</v>
      </c>
      <c r="D90" s="79">
        <f>'Sectoral Plan 1'!$G69</f>
        <v>0</v>
      </c>
      <c r="E90" s="79">
        <f>'Sectoral Plan 2'!$G69</f>
        <v>0</v>
      </c>
      <c r="F90" s="79">
        <f>'Sectoral Plan 3'!$G69</f>
        <v>0</v>
      </c>
      <c r="G90" s="79">
        <f>'Sectoral Plan 4'!$G69</f>
        <v>0</v>
      </c>
      <c r="H90" s="79">
        <f>'Sectoral Plan 5'!$G69</f>
        <v>0</v>
      </c>
      <c r="I90" s="79">
        <f>'Sectoral Plan 6'!$G69</f>
        <v>0</v>
      </c>
      <c r="J90" s="79">
        <f>'Sectoral Plan 7'!$G69</f>
        <v>0</v>
      </c>
      <c r="K90" s="79">
        <f>'Sectoral Plan 8'!$G69</f>
        <v>0</v>
      </c>
      <c r="L90" s="79">
        <f>'Sectoral Plan 9'!$G69</f>
        <v>0</v>
      </c>
      <c r="M90" s="79">
        <f>'Sectoral Plan 10'!$G69</f>
        <v>0</v>
      </c>
      <c r="N90" s="79" t="str">
        <f>'Sectoral Plan 11'!$G69</f>
        <v>P</v>
      </c>
      <c r="O90" s="79">
        <f>'Sectoral Plan 12'!$G69</f>
        <v>0</v>
      </c>
      <c r="P90" s="79">
        <f>'Sectoral Plan 13'!$G69</f>
        <v>0</v>
      </c>
      <c r="Q90" s="79">
        <f>'Sectoral Plan 14'!$G69</f>
        <v>0</v>
      </c>
      <c r="R90" s="79">
        <f>'Sectoral Plan 15'!$G69</f>
        <v>0</v>
      </c>
      <c r="S90" s="79">
        <f>'Sectoral Plan 16'!$G69</f>
        <v>0</v>
      </c>
      <c r="T90" s="79">
        <f>'Sectoral Plan 17'!$G69</f>
        <v>0</v>
      </c>
      <c r="U90" s="79">
        <f>'Sectoral Plan 18'!$G69</f>
        <v>0</v>
      </c>
      <c r="V90" s="79">
        <f>'Sectoral Plan 19'!$G69</f>
        <v>0</v>
      </c>
      <c r="W90" s="79">
        <f>'Sectoral Plan 20'!$G69</f>
        <v>0</v>
      </c>
      <c r="X90" s="79">
        <f>'Sectoral Plan 21'!$G69</f>
        <v>0</v>
      </c>
      <c r="Y90" s="79">
        <f>'Sectoral Plan 22'!$G69</f>
        <v>0</v>
      </c>
      <c r="Z90" s="79">
        <f>'Sectoral Plan 23'!$G69</f>
        <v>0</v>
      </c>
      <c r="AA90" s="79">
        <f>'Sectoral Plan 24'!$G69</f>
        <v>0</v>
      </c>
      <c r="AB90" s="79">
        <f>'Sectoral Plan 25'!$G69</f>
        <v>0</v>
      </c>
      <c r="AC90" s="79">
        <f>'Sectoral Plan 26'!$G69</f>
        <v>0</v>
      </c>
      <c r="AD90" s="79">
        <f>'Sectoral Plan 27'!$G69</f>
        <v>0</v>
      </c>
      <c r="AE90" s="79">
        <f>'Sectoral Plan 28'!$G69</f>
        <v>0</v>
      </c>
      <c r="AF90" s="79">
        <f>'Sectoral Plan 29'!$G69</f>
        <v>0</v>
      </c>
      <c r="AG90" s="80">
        <f>'Sectoral Plan 30'!$G69</f>
        <v>0</v>
      </c>
      <c r="AH90" s="89">
        <f t="shared" si="8"/>
        <v>0</v>
      </c>
      <c r="AI90" s="90">
        <f t="shared" si="9"/>
        <v>1</v>
      </c>
      <c r="AJ90" s="90">
        <f>IF($AK90=0,SUM($AH90:$AI90),'developer sheet'!$D$9)</f>
        <v>1</v>
      </c>
      <c r="AK90" s="90">
        <f>'Long Term Vision'!C69</f>
        <v>0</v>
      </c>
      <c r="AL90" s="90">
        <f t="shared" si="6"/>
        <v>1</v>
      </c>
      <c r="AM90" s="90">
        <f t="shared" si="7"/>
        <v>0</v>
      </c>
      <c r="AN90" s="88" t="str">
        <f>IF($AK90="NO",'developer sheet'!$D$9,IF(AND($AJ90&lt;&gt;'developer sheet'!$D$9,$AJ90&lt;&gt;0),IF($AH90&gt;0,"T",IF($AI90&gt;0,"P")),'developer sheet'!$D$10))</f>
        <v>P</v>
      </c>
      <c r="AO90" s="103"/>
    </row>
    <row r="91" spans="1:41" x14ac:dyDescent="0.25">
      <c r="A91" s="19">
        <v>15.2</v>
      </c>
      <c r="B91" s="78">
        <f>'Long Term Vision'!I70</f>
        <v>0</v>
      </c>
      <c r="C91" s="79">
        <f>'Mid-term Plan'!G70</f>
        <v>0</v>
      </c>
      <c r="D91" s="79">
        <f>'Sectoral Plan 1'!$G70</f>
        <v>0</v>
      </c>
      <c r="E91" s="79">
        <f>'Sectoral Plan 2'!$G70</f>
        <v>0</v>
      </c>
      <c r="F91" s="79">
        <f>'Sectoral Plan 3'!$G70</f>
        <v>0</v>
      </c>
      <c r="G91" s="79">
        <f>'Sectoral Plan 4'!$G70</f>
        <v>0</v>
      </c>
      <c r="H91" s="79">
        <f>'Sectoral Plan 5'!$G70</f>
        <v>0</v>
      </c>
      <c r="I91" s="79">
        <f>'Sectoral Plan 6'!$G70</f>
        <v>0</v>
      </c>
      <c r="J91" s="79">
        <f>'Sectoral Plan 7'!$G70</f>
        <v>0</v>
      </c>
      <c r="K91" s="79">
        <f>'Sectoral Plan 8'!$G70</f>
        <v>0</v>
      </c>
      <c r="L91" s="79">
        <f>'Sectoral Plan 9'!$G70</f>
        <v>0</v>
      </c>
      <c r="M91" s="79">
        <f>'Sectoral Plan 10'!$G70</f>
        <v>0</v>
      </c>
      <c r="N91" s="79" t="str">
        <f>'Sectoral Plan 11'!$G70</f>
        <v>P</v>
      </c>
      <c r="O91" s="79">
        <f>'Sectoral Plan 12'!$G70</f>
        <v>0</v>
      </c>
      <c r="P91" s="79">
        <f>'Sectoral Plan 13'!$G70</f>
        <v>0</v>
      </c>
      <c r="Q91" s="79">
        <f>'Sectoral Plan 14'!$G70</f>
        <v>0</v>
      </c>
      <c r="R91" s="79">
        <f>'Sectoral Plan 15'!$G70</f>
        <v>0</v>
      </c>
      <c r="S91" s="79">
        <f>'Sectoral Plan 16'!$G70</f>
        <v>0</v>
      </c>
      <c r="T91" s="79">
        <f>'Sectoral Plan 17'!$G70</f>
        <v>0</v>
      </c>
      <c r="U91" s="79">
        <f>'Sectoral Plan 18'!$G70</f>
        <v>0</v>
      </c>
      <c r="V91" s="79">
        <f>'Sectoral Plan 19'!$G70</f>
        <v>0</v>
      </c>
      <c r="W91" s="79">
        <f>'Sectoral Plan 20'!$G70</f>
        <v>0</v>
      </c>
      <c r="X91" s="79">
        <f>'Sectoral Plan 21'!$G70</f>
        <v>0</v>
      </c>
      <c r="Y91" s="79">
        <f>'Sectoral Plan 22'!$G70</f>
        <v>0</v>
      </c>
      <c r="Z91" s="79">
        <f>'Sectoral Plan 23'!$G70</f>
        <v>0</v>
      </c>
      <c r="AA91" s="79">
        <f>'Sectoral Plan 24'!$G70</f>
        <v>0</v>
      </c>
      <c r="AB91" s="79">
        <f>'Sectoral Plan 25'!$G70</f>
        <v>0</v>
      </c>
      <c r="AC91" s="79">
        <f>'Sectoral Plan 26'!$G70</f>
        <v>0</v>
      </c>
      <c r="AD91" s="79">
        <f>'Sectoral Plan 27'!$G70</f>
        <v>0</v>
      </c>
      <c r="AE91" s="79">
        <f>'Sectoral Plan 28'!$G70</f>
        <v>0</v>
      </c>
      <c r="AF91" s="79">
        <f>'Sectoral Plan 29'!$G70</f>
        <v>0</v>
      </c>
      <c r="AG91" s="80">
        <f>'Sectoral Plan 30'!$G70</f>
        <v>0</v>
      </c>
      <c r="AH91" s="89">
        <f t="shared" si="8"/>
        <v>0</v>
      </c>
      <c r="AI91" s="90">
        <f t="shared" si="9"/>
        <v>1</v>
      </c>
      <c r="AJ91" s="90">
        <f>IF($AK91=0,SUM($AH91:$AI91),'developer sheet'!$D$9)</f>
        <v>1</v>
      </c>
      <c r="AK91" s="90">
        <f>'Long Term Vision'!C70</f>
        <v>0</v>
      </c>
      <c r="AL91" s="90">
        <f t="shared" si="6"/>
        <v>1</v>
      </c>
      <c r="AM91" s="90">
        <f t="shared" si="7"/>
        <v>0</v>
      </c>
      <c r="AN91" s="88" t="str">
        <f>IF($AK91="NO",'developer sheet'!$D$9,IF(AND($AJ91&lt;&gt;'developer sheet'!$D$9,$AJ91&lt;&gt;0),IF($AH91&gt;0,"T",IF($AI91&gt;0,"P")),'developer sheet'!$D$10))</f>
        <v>P</v>
      </c>
      <c r="AO91" s="103"/>
    </row>
    <row r="92" spans="1:41" x14ac:dyDescent="0.25">
      <c r="A92" s="19">
        <v>15.3</v>
      </c>
      <c r="B92" s="78">
        <f>'Long Term Vision'!I71</f>
        <v>0</v>
      </c>
      <c r="C92" s="79">
        <f>'Mid-term Plan'!G71</f>
        <v>0</v>
      </c>
      <c r="D92" s="79">
        <f>'Sectoral Plan 1'!$G71</f>
        <v>0</v>
      </c>
      <c r="E92" s="79">
        <f>'Sectoral Plan 2'!$G71</f>
        <v>0</v>
      </c>
      <c r="F92" s="79">
        <f>'Sectoral Plan 3'!$G71</f>
        <v>0</v>
      </c>
      <c r="G92" s="79">
        <f>'Sectoral Plan 4'!$G71</f>
        <v>0</v>
      </c>
      <c r="H92" s="79">
        <f>'Sectoral Plan 5'!$G71</f>
        <v>0</v>
      </c>
      <c r="I92" s="79">
        <f>'Sectoral Plan 6'!$G71</f>
        <v>0</v>
      </c>
      <c r="J92" s="79">
        <f>'Sectoral Plan 7'!$G71</f>
        <v>0</v>
      </c>
      <c r="K92" s="79">
        <f>'Sectoral Plan 8'!$G71</f>
        <v>0</v>
      </c>
      <c r="L92" s="79">
        <f>'Sectoral Plan 9'!$G71</f>
        <v>0</v>
      </c>
      <c r="M92" s="79">
        <f>'Sectoral Plan 10'!$G71</f>
        <v>0</v>
      </c>
      <c r="N92" s="79">
        <f>'Sectoral Plan 11'!$G71</f>
        <v>0</v>
      </c>
      <c r="O92" s="79">
        <f>'Sectoral Plan 12'!$G71</f>
        <v>0</v>
      </c>
      <c r="P92" s="79">
        <f>'Sectoral Plan 13'!$G71</f>
        <v>0</v>
      </c>
      <c r="Q92" s="79">
        <f>'Sectoral Plan 14'!$G71</f>
        <v>0</v>
      </c>
      <c r="R92" s="79">
        <f>'Sectoral Plan 15'!$G71</f>
        <v>0</v>
      </c>
      <c r="S92" s="79">
        <f>'Sectoral Plan 16'!$G71</f>
        <v>0</v>
      </c>
      <c r="T92" s="79">
        <f>'Sectoral Plan 17'!$G71</f>
        <v>0</v>
      </c>
      <c r="U92" s="79">
        <f>'Sectoral Plan 18'!$G71</f>
        <v>0</v>
      </c>
      <c r="V92" s="79">
        <f>'Sectoral Plan 19'!$G71</f>
        <v>0</v>
      </c>
      <c r="W92" s="79">
        <f>'Sectoral Plan 20'!$G71</f>
        <v>0</v>
      </c>
      <c r="X92" s="79">
        <f>'Sectoral Plan 21'!$G71</f>
        <v>0</v>
      </c>
      <c r="Y92" s="79">
        <f>'Sectoral Plan 22'!$G71</f>
        <v>0</v>
      </c>
      <c r="Z92" s="79">
        <f>'Sectoral Plan 23'!$G71</f>
        <v>0</v>
      </c>
      <c r="AA92" s="79">
        <f>'Sectoral Plan 24'!$G71</f>
        <v>0</v>
      </c>
      <c r="AB92" s="79">
        <f>'Sectoral Plan 25'!$G71</f>
        <v>0</v>
      </c>
      <c r="AC92" s="79">
        <f>'Sectoral Plan 26'!$G71</f>
        <v>0</v>
      </c>
      <c r="AD92" s="79">
        <f>'Sectoral Plan 27'!$G71</f>
        <v>0</v>
      </c>
      <c r="AE92" s="79">
        <f>'Sectoral Plan 28'!$G71</f>
        <v>0</v>
      </c>
      <c r="AF92" s="79">
        <f>'Sectoral Plan 29'!$G71</f>
        <v>0</v>
      </c>
      <c r="AG92" s="80">
        <f>'Sectoral Plan 30'!$G71</f>
        <v>0</v>
      </c>
      <c r="AH92" s="89">
        <f t="shared" si="8"/>
        <v>0</v>
      </c>
      <c r="AI92" s="90">
        <f t="shared" si="9"/>
        <v>0</v>
      </c>
      <c r="AJ92" s="90">
        <f>IF($AK92=0,SUM($AH92:$AI92),'developer sheet'!$D$9)</f>
        <v>0</v>
      </c>
      <c r="AK92" s="90">
        <f>'Long Term Vision'!C71</f>
        <v>0</v>
      </c>
      <c r="AL92" s="90">
        <f t="shared" si="6"/>
        <v>0</v>
      </c>
      <c r="AM92" s="90">
        <f t="shared" si="7"/>
        <v>1</v>
      </c>
      <c r="AN92" s="88" t="str">
        <f>IF($AK92="NO",'developer sheet'!$D$9,IF(AND($AJ92&lt;&gt;'developer sheet'!$D$9,$AJ92&lt;&gt;0),IF($AH92&gt;0,"T",IF($AI92&gt;0,"P")),'developer sheet'!$D$10))</f>
        <v>none</v>
      </c>
      <c r="AO92" s="103"/>
    </row>
    <row r="93" spans="1:41" x14ac:dyDescent="0.25">
      <c r="A93" s="19">
        <v>15.4</v>
      </c>
      <c r="B93" s="78">
        <f>'Long Term Vision'!I72</f>
        <v>0</v>
      </c>
      <c r="C93" s="79">
        <f>'Mid-term Plan'!G72</f>
        <v>0</v>
      </c>
      <c r="D93" s="79">
        <f>'Sectoral Plan 1'!$G72</f>
        <v>0</v>
      </c>
      <c r="E93" s="79">
        <f>'Sectoral Plan 2'!$G72</f>
        <v>0</v>
      </c>
      <c r="F93" s="79">
        <f>'Sectoral Plan 3'!$G72</f>
        <v>0</v>
      </c>
      <c r="G93" s="79">
        <f>'Sectoral Plan 4'!$G72</f>
        <v>0</v>
      </c>
      <c r="H93" s="79">
        <f>'Sectoral Plan 5'!$G72</f>
        <v>0</v>
      </c>
      <c r="I93" s="79">
        <f>'Sectoral Plan 6'!$G72</f>
        <v>0</v>
      </c>
      <c r="J93" s="79">
        <f>'Sectoral Plan 7'!$G72</f>
        <v>0</v>
      </c>
      <c r="K93" s="79">
        <f>'Sectoral Plan 8'!$G72</f>
        <v>0</v>
      </c>
      <c r="L93" s="79">
        <f>'Sectoral Plan 9'!$G72</f>
        <v>0</v>
      </c>
      <c r="M93" s="79">
        <f>'Sectoral Plan 10'!$G72</f>
        <v>0</v>
      </c>
      <c r="N93" s="79">
        <f>'Sectoral Plan 11'!$G72</f>
        <v>0</v>
      </c>
      <c r="O93" s="79">
        <f>'Sectoral Plan 12'!$G72</f>
        <v>0</v>
      </c>
      <c r="P93" s="79">
        <f>'Sectoral Plan 13'!$G72</f>
        <v>0</v>
      </c>
      <c r="Q93" s="79">
        <f>'Sectoral Plan 14'!$G72</f>
        <v>0</v>
      </c>
      <c r="R93" s="79">
        <f>'Sectoral Plan 15'!$G72</f>
        <v>0</v>
      </c>
      <c r="S93" s="79">
        <f>'Sectoral Plan 16'!$G72</f>
        <v>0</v>
      </c>
      <c r="T93" s="79">
        <f>'Sectoral Plan 17'!$G72</f>
        <v>0</v>
      </c>
      <c r="U93" s="79">
        <f>'Sectoral Plan 18'!$G72</f>
        <v>0</v>
      </c>
      <c r="V93" s="79">
        <f>'Sectoral Plan 19'!$G72</f>
        <v>0</v>
      </c>
      <c r="W93" s="79">
        <f>'Sectoral Plan 20'!$G72</f>
        <v>0</v>
      </c>
      <c r="X93" s="79">
        <f>'Sectoral Plan 21'!$G72</f>
        <v>0</v>
      </c>
      <c r="Y93" s="79">
        <f>'Sectoral Plan 22'!$G72</f>
        <v>0</v>
      </c>
      <c r="Z93" s="79">
        <f>'Sectoral Plan 23'!$G72</f>
        <v>0</v>
      </c>
      <c r="AA93" s="79">
        <f>'Sectoral Plan 24'!$G72</f>
        <v>0</v>
      </c>
      <c r="AB93" s="79">
        <f>'Sectoral Plan 25'!$G72</f>
        <v>0</v>
      </c>
      <c r="AC93" s="79">
        <f>'Sectoral Plan 26'!$G72</f>
        <v>0</v>
      </c>
      <c r="AD93" s="79">
        <f>'Sectoral Plan 27'!$G72</f>
        <v>0</v>
      </c>
      <c r="AE93" s="79">
        <f>'Sectoral Plan 28'!$G72</f>
        <v>0</v>
      </c>
      <c r="AF93" s="79">
        <f>'Sectoral Plan 29'!$G72</f>
        <v>0</v>
      </c>
      <c r="AG93" s="80">
        <f>'Sectoral Plan 30'!$G72</f>
        <v>0</v>
      </c>
      <c r="AH93" s="89">
        <f t="shared" si="8"/>
        <v>0</v>
      </c>
      <c r="AI93" s="90">
        <f t="shared" si="9"/>
        <v>0</v>
      </c>
      <c r="AJ93" s="90">
        <f>IF($AK93=0,SUM($AH93:$AI93),'developer sheet'!$D$9)</f>
        <v>0</v>
      </c>
      <c r="AK93" s="90">
        <f>'Long Term Vision'!C72</f>
        <v>0</v>
      </c>
      <c r="AL93" s="90">
        <f t="shared" si="6"/>
        <v>0</v>
      </c>
      <c r="AM93" s="90">
        <f t="shared" si="7"/>
        <v>1</v>
      </c>
      <c r="AN93" s="88" t="str">
        <f>IF($AK93="NO",'developer sheet'!$D$9,IF(AND($AJ93&lt;&gt;'developer sheet'!$D$9,$AJ93&lt;&gt;0),IF($AH93&gt;0,"T",IF($AI93&gt;0,"P")),'developer sheet'!$D$10))</f>
        <v>none</v>
      </c>
      <c r="AO93" s="103"/>
    </row>
    <row r="94" spans="1:41" x14ac:dyDescent="0.25">
      <c r="A94" s="19">
        <v>15.5</v>
      </c>
      <c r="B94" s="78">
        <f>'Long Term Vision'!I73</f>
        <v>0</v>
      </c>
      <c r="C94" s="79">
        <f>'Mid-term Plan'!G73</f>
        <v>0</v>
      </c>
      <c r="D94" s="79">
        <f>'Sectoral Plan 1'!$G73</f>
        <v>0</v>
      </c>
      <c r="E94" s="79">
        <f>'Sectoral Plan 2'!$G73</f>
        <v>0</v>
      </c>
      <c r="F94" s="79">
        <f>'Sectoral Plan 3'!$G73</f>
        <v>0</v>
      </c>
      <c r="G94" s="79">
        <f>'Sectoral Plan 4'!$G73</f>
        <v>0</v>
      </c>
      <c r="H94" s="79">
        <f>'Sectoral Plan 5'!$G73</f>
        <v>0</v>
      </c>
      <c r="I94" s="79">
        <f>'Sectoral Plan 6'!$G73</f>
        <v>0</v>
      </c>
      <c r="J94" s="79">
        <f>'Sectoral Plan 7'!$G73</f>
        <v>0</v>
      </c>
      <c r="K94" s="79">
        <f>'Sectoral Plan 8'!$G73</f>
        <v>0</v>
      </c>
      <c r="L94" s="79">
        <f>'Sectoral Plan 9'!$G73</f>
        <v>0</v>
      </c>
      <c r="M94" s="79">
        <f>'Sectoral Plan 10'!$G73</f>
        <v>0</v>
      </c>
      <c r="N94" s="79" t="str">
        <f>'Sectoral Plan 11'!$G73</f>
        <v>T</v>
      </c>
      <c r="O94" s="79">
        <f>'Sectoral Plan 12'!$G73</f>
        <v>0</v>
      </c>
      <c r="P94" s="79">
        <f>'Sectoral Plan 13'!$G73</f>
        <v>0</v>
      </c>
      <c r="Q94" s="79">
        <f>'Sectoral Plan 14'!$G73</f>
        <v>0</v>
      </c>
      <c r="R94" s="79">
        <f>'Sectoral Plan 15'!$G73</f>
        <v>0</v>
      </c>
      <c r="S94" s="79">
        <f>'Sectoral Plan 16'!$G73</f>
        <v>0</v>
      </c>
      <c r="T94" s="79">
        <f>'Sectoral Plan 17'!$G73</f>
        <v>0</v>
      </c>
      <c r="U94" s="79">
        <f>'Sectoral Plan 18'!$G73</f>
        <v>0</v>
      </c>
      <c r="V94" s="79">
        <f>'Sectoral Plan 19'!$G73</f>
        <v>0</v>
      </c>
      <c r="W94" s="79">
        <f>'Sectoral Plan 20'!$G73</f>
        <v>0</v>
      </c>
      <c r="X94" s="79">
        <f>'Sectoral Plan 21'!$G73</f>
        <v>0</v>
      </c>
      <c r="Y94" s="79">
        <f>'Sectoral Plan 22'!$G73</f>
        <v>0</v>
      </c>
      <c r="Z94" s="79">
        <f>'Sectoral Plan 23'!$G73</f>
        <v>0</v>
      </c>
      <c r="AA94" s="79">
        <f>'Sectoral Plan 24'!$G73</f>
        <v>0</v>
      </c>
      <c r="AB94" s="79">
        <f>'Sectoral Plan 25'!$G73</f>
        <v>0</v>
      </c>
      <c r="AC94" s="79">
        <f>'Sectoral Plan 26'!$G73</f>
        <v>0</v>
      </c>
      <c r="AD94" s="79">
        <f>'Sectoral Plan 27'!$G73</f>
        <v>0</v>
      </c>
      <c r="AE94" s="79">
        <f>'Sectoral Plan 28'!$G73</f>
        <v>0</v>
      </c>
      <c r="AF94" s="79">
        <f>'Sectoral Plan 29'!$G73</f>
        <v>0</v>
      </c>
      <c r="AG94" s="80">
        <f>'Sectoral Plan 30'!$G73</f>
        <v>0</v>
      </c>
      <c r="AH94" s="89">
        <f t="shared" si="8"/>
        <v>1</v>
      </c>
      <c r="AI94" s="90">
        <f t="shared" si="9"/>
        <v>0</v>
      </c>
      <c r="AJ94" s="90">
        <f>IF($AK94=0,SUM($AH94:$AI94),'developer sheet'!$D$9)</f>
        <v>1</v>
      </c>
      <c r="AK94" s="90">
        <f>'Long Term Vision'!C73</f>
        <v>0</v>
      </c>
      <c r="AL94" s="90">
        <f t="shared" si="6"/>
        <v>1</v>
      </c>
      <c r="AM94" s="90">
        <f t="shared" si="7"/>
        <v>0</v>
      </c>
      <c r="AN94" s="88" t="str">
        <f>IF($AK94="NO",'developer sheet'!$D$9,IF(AND($AJ94&lt;&gt;'developer sheet'!$D$9,$AJ94&lt;&gt;0),IF($AH94&gt;0,"T",IF($AI94&gt;0,"P")),'developer sheet'!$D$10))</f>
        <v>T</v>
      </c>
      <c r="AO94" s="103"/>
    </row>
    <row r="95" spans="1:41" x14ac:dyDescent="0.25">
      <c r="A95" s="19">
        <v>15.6</v>
      </c>
      <c r="B95" s="78">
        <f>'Long Term Vision'!I74</f>
        <v>0</v>
      </c>
      <c r="C95" s="79">
        <f>'Mid-term Plan'!G74</f>
        <v>0</v>
      </c>
      <c r="D95" s="79">
        <f>'Sectoral Plan 1'!$G74</f>
        <v>0</v>
      </c>
      <c r="E95" s="79">
        <f>'Sectoral Plan 2'!$G74</f>
        <v>0</v>
      </c>
      <c r="F95" s="79">
        <f>'Sectoral Plan 3'!$G74</f>
        <v>0</v>
      </c>
      <c r="G95" s="79">
        <f>'Sectoral Plan 4'!$G74</f>
        <v>0</v>
      </c>
      <c r="H95" s="79">
        <f>'Sectoral Plan 5'!$G74</f>
        <v>0</v>
      </c>
      <c r="I95" s="79">
        <f>'Sectoral Plan 6'!$G74</f>
        <v>0</v>
      </c>
      <c r="J95" s="79">
        <f>'Sectoral Plan 7'!$G74</f>
        <v>0</v>
      </c>
      <c r="K95" s="79">
        <f>'Sectoral Plan 8'!$G74</f>
        <v>0</v>
      </c>
      <c r="L95" s="79">
        <f>'Sectoral Plan 9'!$G74</f>
        <v>0</v>
      </c>
      <c r="M95" s="79">
        <f>'Sectoral Plan 10'!$G74</f>
        <v>0</v>
      </c>
      <c r="N95" s="79" t="str">
        <f>'Sectoral Plan 11'!$G74</f>
        <v>T</v>
      </c>
      <c r="O95" s="79">
        <f>'Sectoral Plan 12'!$G74</f>
        <v>0</v>
      </c>
      <c r="P95" s="79">
        <f>'Sectoral Plan 13'!$G74</f>
        <v>0</v>
      </c>
      <c r="Q95" s="79">
        <f>'Sectoral Plan 14'!$G74</f>
        <v>0</v>
      </c>
      <c r="R95" s="79">
        <f>'Sectoral Plan 15'!$G74</f>
        <v>0</v>
      </c>
      <c r="S95" s="79">
        <f>'Sectoral Plan 16'!$G74</f>
        <v>0</v>
      </c>
      <c r="T95" s="79">
        <f>'Sectoral Plan 17'!$G74</f>
        <v>0</v>
      </c>
      <c r="U95" s="79">
        <f>'Sectoral Plan 18'!$G74</f>
        <v>0</v>
      </c>
      <c r="V95" s="79">
        <f>'Sectoral Plan 19'!$G74</f>
        <v>0</v>
      </c>
      <c r="W95" s="79">
        <f>'Sectoral Plan 20'!$G74</f>
        <v>0</v>
      </c>
      <c r="X95" s="79">
        <f>'Sectoral Plan 21'!$G74</f>
        <v>0</v>
      </c>
      <c r="Y95" s="79">
        <f>'Sectoral Plan 22'!$G74</f>
        <v>0</v>
      </c>
      <c r="Z95" s="79">
        <f>'Sectoral Plan 23'!$G74</f>
        <v>0</v>
      </c>
      <c r="AA95" s="79">
        <f>'Sectoral Plan 24'!$G74</f>
        <v>0</v>
      </c>
      <c r="AB95" s="79">
        <f>'Sectoral Plan 25'!$G74</f>
        <v>0</v>
      </c>
      <c r="AC95" s="79">
        <f>'Sectoral Plan 26'!$G74</f>
        <v>0</v>
      </c>
      <c r="AD95" s="79">
        <f>'Sectoral Plan 27'!$G74</f>
        <v>0</v>
      </c>
      <c r="AE95" s="79">
        <f>'Sectoral Plan 28'!$G74</f>
        <v>0</v>
      </c>
      <c r="AF95" s="79">
        <f>'Sectoral Plan 29'!$G74</f>
        <v>0</v>
      </c>
      <c r="AG95" s="80">
        <f>'Sectoral Plan 30'!$G74</f>
        <v>0</v>
      </c>
      <c r="AH95" s="89">
        <f t="shared" si="8"/>
        <v>1</v>
      </c>
      <c r="AI95" s="90">
        <f t="shared" si="9"/>
        <v>0</v>
      </c>
      <c r="AJ95" s="90">
        <f>IF($AK95=0,SUM($AH95:$AI95),'developer sheet'!$D$9)</f>
        <v>1</v>
      </c>
      <c r="AK95" s="90">
        <f>'Long Term Vision'!C74</f>
        <v>0</v>
      </c>
      <c r="AL95" s="90">
        <f t="shared" si="6"/>
        <v>1</v>
      </c>
      <c r="AM95" s="90">
        <f t="shared" si="7"/>
        <v>0</v>
      </c>
      <c r="AN95" s="88" t="str">
        <f>IF($AK95="NO",'developer sheet'!$D$9,IF(AND($AJ95&lt;&gt;'developer sheet'!$D$9,$AJ95&lt;&gt;0),IF($AH95&gt;0,"T",IF($AI95&gt;0,"P")),'developer sheet'!$D$10))</f>
        <v>T</v>
      </c>
      <c r="AO95" s="103"/>
    </row>
    <row r="96" spans="1:41" x14ac:dyDescent="0.25">
      <c r="A96" s="19">
        <v>15.7</v>
      </c>
      <c r="B96" s="78">
        <f>'Long Term Vision'!I75</f>
        <v>0</v>
      </c>
      <c r="C96" s="79">
        <f>'Mid-term Plan'!G75</f>
        <v>0</v>
      </c>
      <c r="D96" s="79">
        <f>'Sectoral Plan 1'!$G75</f>
        <v>0</v>
      </c>
      <c r="E96" s="79">
        <f>'Sectoral Plan 2'!$G75</f>
        <v>0</v>
      </c>
      <c r="F96" s="79">
        <f>'Sectoral Plan 3'!$G75</f>
        <v>0</v>
      </c>
      <c r="G96" s="79">
        <f>'Sectoral Plan 4'!$G75</f>
        <v>0</v>
      </c>
      <c r="H96" s="79">
        <f>'Sectoral Plan 5'!$G75</f>
        <v>0</v>
      </c>
      <c r="I96" s="79">
        <f>'Sectoral Plan 6'!$G75</f>
        <v>0</v>
      </c>
      <c r="J96" s="79">
        <f>'Sectoral Plan 7'!$G75</f>
        <v>0</v>
      </c>
      <c r="K96" s="79">
        <f>'Sectoral Plan 8'!$G75</f>
        <v>0</v>
      </c>
      <c r="L96" s="79">
        <f>'Sectoral Plan 9'!$G75</f>
        <v>0</v>
      </c>
      <c r="M96" s="79">
        <f>'Sectoral Plan 10'!$G75</f>
        <v>0</v>
      </c>
      <c r="N96" s="79">
        <f>'Sectoral Plan 11'!$G75</f>
        <v>0</v>
      </c>
      <c r="O96" s="79">
        <f>'Sectoral Plan 12'!$G75</f>
        <v>0</v>
      </c>
      <c r="P96" s="79">
        <f>'Sectoral Plan 13'!$G75</f>
        <v>0</v>
      </c>
      <c r="Q96" s="79">
        <f>'Sectoral Plan 14'!$G75</f>
        <v>0</v>
      </c>
      <c r="R96" s="79">
        <f>'Sectoral Plan 15'!$G75</f>
        <v>0</v>
      </c>
      <c r="S96" s="79">
        <f>'Sectoral Plan 16'!$G75</f>
        <v>0</v>
      </c>
      <c r="T96" s="79">
        <f>'Sectoral Plan 17'!$G75</f>
        <v>0</v>
      </c>
      <c r="U96" s="79">
        <f>'Sectoral Plan 18'!$G75</f>
        <v>0</v>
      </c>
      <c r="V96" s="79">
        <f>'Sectoral Plan 19'!$G75</f>
        <v>0</v>
      </c>
      <c r="W96" s="79">
        <f>'Sectoral Plan 20'!$G75</f>
        <v>0</v>
      </c>
      <c r="X96" s="79">
        <f>'Sectoral Plan 21'!$G75</f>
        <v>0</v>
      </c>
      <c r="Y96" s="79">
        <f>'Sectoral Plan 22'!$G75</f>
        <v>0</v>
      </c>
      <c r="Z96" s="79">
        <f>'Sectoral Plan 23'!$G75</f>
        <v>0</v>
      </c>
      <c r="AA96" s="79">
        <f>'Sectoral Plan 24'!$G75</f>
        <v>0</v>
      </c>
      <c r="AB96" s="79">
        <f>'Sectoral Plan 25'!$G75</f>
        <v>0</v>
      </c>
      <c r="AC96" s="79">
        <f>'Sectoral Plan 26'!$G75</f>
        <v>0</v>
      </c>
      <c r="AD96" s="79">
        <f>'Sectoral Plan 27'!$G75</f>
        <v>0</v>
      </c>
      <c r="AE96" s="79">
        <f>'Sectoral Plan 28'!$G75</f>
        <v>0</v>
      </c>
      <c r="AF96" s="79">
        <f>'Sectoral Plan 29'!$G75</f>
        <v>0</v>
      </c>
      <c r="AG96" s="80">
        <f>'Sectoral Plan 30'!$G75</f>
        <v>0</v>
      </c>
      <c r="AH96" s="89">
        <f t="shared" si="8"/>
        <v>0</v>
      </c>
      <c r="AI96" s="90">
        <f t="shared" si="9"/>
        <v>0</v>
      </c>
      <c r="AJ96" s="90">
        <f>IF($AK96=0,SUM($AH96:$AI96),'developer sheet'!$D$9)</f>
        <v>0</v>
      </c>
      <c r="AK96" s="90">
        <f>'Long Term Vision'!C75</f>
        <v>0</v>
      </c>
      <c r="AL96" s="90">
        <f t="shared" si="6"/>
        <v>0</v>
      </c>
      <c r="AM96" s="90">
        <f t="shared" si="7"/>
        <v>1</v>
      </c>
      <c r="AN96" s="88" t="str">
        <f>IF($AK96="NO",'developer sheet'!$D$9,IF(AND($AJ96&lt;&gt;'developer sheet'!$D$9,$AJ96&lt;&gt;0),IF($AH96&gt;0,"T",IF($AI96&gt;0,"P")),'developer sheet'!$D$10))</f>
        <v>none</v>
      </c>
      <c r="AO96" s="103"/>
    </row>
    <row r="97" spans="1:41" x14ac:dyDescent="0.25">
      <c r="A97" s="19">
        <v>15.8</v>
      </c>
      <c r="B97" s="78">
        <f>'Long Term Vision'!I76</f>
        <v>0</v>
      </c>
      <c r="C97" s="79">
        <f>'Mid-term Plan'!G76</f>
        <v>0</v>
      </c>
      <c r="D97" s="79">
        <f>'Sectoral Plan 1'!$G76</f>
        <v>0</v>
      </c>
      <c r="E97" s="79">
        <f>'Sectoral Plan 2'!$G76</f>
        <v>0</v>
      </c>
      <c r="F97" s="79">
        <f>'Sectoral Plan 3'!$G76</f>
        <v>0</v>
      </c>
      <c r="G97" s="79">
        <f>'Sectoral Plan 4'!$G76</f>
        <v>0</v>
      </c>
      <c r="H97" s="79">
        <f>'Sectoral Plan 5'!$G76</f>
        <v>0</v>
      </c>
      <c r="I97" s="79">
        <f>'Sectoral Plan 6'!$G76</f>
        <v>0</v>
      </c>
      <c r="J97" s="79">
        <f>'Sectoral Plan 7'!$G76</f>
        <v>0</v>
      </c>
      <c r="K97" s="79">
        <f>'Sectoral Plan 8'!$G76</f>
        <v>0</v>
      </c>
      <c r="L97" s="79">
        <f>'Sectoral Plan 9'!$G76</f>
        <v>0</v>
      </c>
      <c r="M97" s="79">
        <f>'Sectoral Plan 10'!$G76</f>
        <v>0</v>
      </c>
      <c r="N97" s="79" t="str">
        <f>'Sectoral Plan 11'!$G76</f>
        <v>P</v>
      </c>
      <c r="O97" s="79">
        <f>'Sectoral Plan 12'!$G76</f>
        <v>0</v>
      </c>
      <c r="P97" s="79">
        <f>'Sectoral Plan 13'!$G76</f>
        <v>0</v>
      </c>
      <c r="Q97" s="79">
        <f>'Sectoral Plan 14'!$G76</f>
        <v>0</v>
      </c>
      <c r="R97" s="79">
        <f>'Sectoral Plan 15'!$G76</f>
        <v>0</v>
      </c>
      <c r="S97" s="79">
        <f>'Sectoral Plan 16'!$G76</f>
        <v>0</v>
      </c>
      <c r="T97" s="79">
        <f>'Sectoral Plan 17'!$G76</f>
        <v>0</v>
      </c>
      <c r="U97" s="79">
        <f>'Sectoral Plan 18'!$G76</f>
        <v>0</v>
      </c>
      <c r="V97" s="79">
        <f>'Sectoral Plan 19'!$G76</f>
        <v>0</v>
      </c>
      <c r="W97" s="79">
        <f>'Sectoral Plan 20'!$G76</f>
        <v>0</v>
      </c>
      <c r="X97" s="79">
        <f>'Sectoral Plan 21'!$G76</f>
        <v>0</v>
      </c>
      <c r="Y97" s="79">
        <f>'Sectoral Plan 22'!$G76</f>
        <v>0</v>
      </c>
      <c r="Z97" s="79">
        <f>'Sectoral Plan 23'!$G76</f>
        <v>0</v>
      </c>
      <c r="AA97" s="79">
        <f>'Sectoral Plan 24'!$G76</f>
        <v>0</v>
      </c>
      <c r="AB97" s="79">
        <f>'Sectoral Plan 25'!$G76</f>
        <v>0</v>
      </c>
      <c r="AC97" s="79">
        <f>'Sectoral Plan 26'!$G76</f>
        <v>0</v>
      </c>
      <c r="AD97" s="79">
        <f>'Sectoral Plan 27'!$G76</f>
        <v>0</v>
      </c>
      <c r="AE97" s="79">
        <f>'Sectoral Plan 28'!$G76</f>
        <v>0</v>
      </c>
      <c r="AF97" s="79">
        <f>'Sectoral Plan 29'!$G76</f>
        <v>0</v>
      </c>
      <c r="AG97" s="80">
        <f>'Sectoral Plan 30'!$G76</f>
        <v>0</v>
      </c>
      <c r="AH97" s="89">
        <f t="shared" si="8"/>
        <v>0</v>
      </c>
      <c r="AI97" s="90">
        <f t="shared" si="9"/>
        <v>1</v>
      </c>
      <c r="AJ97" s="90">
        <f>IF($AK97=0,SUM($AH97:$AI97),'developer sheet'!$D$9)</f>
        <v>1</v>
      </c>
      <c r="AK97" s="90">
        <f>'Long Term Vision'!C76</f>
        <v>0</v>
      </c>
      <c r="AL97" s="90">
        <f t="shared" si="6"/>
        <v>1</v>
      </c>
      <c r="AM97" s="90">
        <f t="shared" si="7"/>
        <v>0</v>
      </c>
      <c r="AN97" s="88" t="str">
        <f>IF($AK97="NO",'developer sheet'!$D$9,IF(AND($AJ97&lt;&gt;'developer sheet'!$D$9,$AJ97&lt;&gt;0),IF($AH97&gt;0,"T",IF($AI97&gt;0,"P")),'developer sheet'!$D$10))</f>
        <v>P</v>
      </c>
      <c r="AO97" s="103"/>
    </row>
    <row r="98" spans="1:41" x14ac:dyDescent="0.25">
      <c r="A98" s="19">
        <v>15.9</v>
      </c>
      <c r="B98" s="78">
        <f>'Long Term Vision'!I77</f>
        <v>0</v>
      </c>
      <c r="C98" s="79">
        <f>'Mid-term Plan'!G77</f>
        <v>0</v>
      </c>
      <c r="D98" s="79">
        <f>'Sectoral Plan 1'!$G77</f>
        <v>0</v>
      </c>
      <c r="E98" s="79">
        <f>'Sectoral Plan 2'!$G77</f>
        <v>0</v>
      </c>
      <c r="F98" s="79">
        <f>'Sectoral Plan 3'!$G77</f>
        <v>0</v>
      </c>
      <c r="G98" s="79">
        <f>'Sectoral Plan 4'!$G77</f>
        <v>0</v>
      </c>
      <c r="H98" s="79">
        <f>'Sectoral Plan 5'!$G77</f>
        <v>0</v>
      </c>
      <c r="I98" s="79">
        <f>'Sectoral Plan 6'!$G77</f>
        <v>0</v>
      </c>
      <c r="J98" s="79">
        <f>'Sectoral Plan 7'!$G77</f>
        <v>0</v>
      </c>
      <c r="K98" s="79">
        <f>'Sectoral Plan 8'!$G77</f>
        <v>0</v>
      </c>
      <c r="L98" s="79">
        <f>'Sectoral Plan 9'!$G77</f>
        <v>0</v>
      </c>
      <c r="M98" s="79">
        <f>'Sectoral Plan 10'!$G77</f>
        <v>0</v>
      </c>
      <c r="N98" s="79" t="str">
        <f>'Sectoral Plan 11'!$G77</f>
        <v>P</v>
      </c>
      <c r="O98" s="79">
        <f>'Sectoral Plan 12'!$G77</f>
        <v>0</v>
      </c>
      <c r="P98" s="79">
        <f>'Sectoral Plan 13'!$G77</f>
        <v>0</v>
      </c>
      <c r="Q98" s="79" t="str">
        <f>'Sectoral Plan 14'!$G77</f>
        <v>P</v>
      </c>
      <c r="R98" s="79">
        <f>'Sectoral Plan 15'!$G77</f>
        <v>0</v>
      </c>
      <c r="S98" s="79">
        <f>'Sectoral Plan 16'!$G77</f>
        <v>0</v>
      </c>
      <c r="T98" s="79">
        <f>'Sectoral Plan 17'!$G77</f>
        <v>0</v>
      </c>
      <c r="U98" s="79">
        <f>'Sectoral Plan 18'!$G77</f>
        <v>0</v>
      </c>
      <c r="V98" s="79">
        <f>'Sectoral Plan 19'!$G77</f>
        <v>0</v>
      </c>
      <c r="W98" s="79">
        <f>'Sectoral Plan 20'!$G77</f>
        <v>0</v>
      </c>
      <c r="X98" s="79">
        <f>'Sectoral Plan 21'!$G77</f>
        <v>0</v>
      </c>
      <c r="Y98" s="79">
        <f>'Sectoral Plan 22'!$G77</f>
        <v>0</v>
      </c>
      <c r="Z98" s="79">
        <f>'Sectoral Plan 23'!$G77</f>
        <v>0</v>
      </c>
      <c r="AA98" s="79">
        <f>'Sectoral Plan 24'!$G77</f>
        <v>0</v>
      </c>
      <c r="AB98" s="79">
        <f>'Sectoral Plan 25'!$G77</f>
        <v>0</v>
      </c>
      <c r="AC98" s="79">
        <f>'Sectoral Plan 26'!$G77</f>
        <v>0</v>
      </c>
      <c r="AD98" s="79">
        <f>'Sectoral Plan 27'!$G77</f>
        <v>0</v>
      </c>
      <c r="AE98" s="79">
        <f>'Sectoral Plan 28'!$G77</f>
        <v>0</v>
      </c>
      <c r="AF98" s="79">
        <f>'Sectoral Plan 29'!$G77</f>
        <v>0</v>
      </c>
      <c r="AG98" s="80">
        <f>'Sectoral Plan 30'!$G77</f>
        <v>0</v>
      </c>
      <c r="AH98" s="89">
        <f t="shared" ref="AH98" si="10">COUNTIF(B98:AG98,"T")</f>
        <v>0</v>
      </c>
      <c r="AI98" s="90">
        <f t="shared" ref="AI98" si="11">COUNTIF(B98:AG98,"P")</f>
        <v>2</v>
      </c>
      <c r="AJ98" s="90">
        <f>IF($AK98=0,SUM($AH98:$AI98),'developer sheet'!$D$9)</f>
        <v>2</v>
      </c>
      <c r="AK98" s="90">
        <f>'Long Term Vision'!C77</f>
        <v>0</v>
      </c>
      <c r="AL98" s="90">
        <f t="shared" ref="AL98:AL127" si="12">IF(AND($AH98+$AI98&gt;0,$AK98=0),1,0)</f>
        <v>1</v>
      </c>
      <c r="AM98" s="90">
        <f t="shared" ref="AM98:AM127" si="13">IF(AND($AH98=0,$AI98=0,$AK98=0),1,0)</f>
        <v>0</v>
      </c>
      <c r="AN98" s="88" t="str">
        <f>IF($AK98="NO",'developer sheet'!$D$9,IF(AND($AJ98&lt;&gt;'developer sheet'!$D$9,$AJ98&lt;&gt;0),IF($AH98&gt;0,"T",IF($AI98&gt;0,"P")),'developer sheet'!$D$10))</f>
        <v>P</v>
      </c>
      <c r="AO98" s="103"/>
    </row>
    <row r="99" spans="1:41" x14ac:dyDescent="0.25">
      <c r="A99" s="19">
        <v>16.100000000000001</v>
      </c>
      <c r="B99" s="78">
        <f>'Long Term Vision'!I116</f>
        <v>0</v>
      </c>
      <c r="C99" s="79">
        <f>'Mid-term Plan'!G116</f>
        <v>0</v>
      </c>
      <c r="D99" s="79">
        <f>'Sectoral Plan 1'!$G116</f>
        <v>0</v>
      </c>
      <c r="E99" s="79">
        <f>'Sectoral Plan 2'!$G116</f>
        <v>0</v>
      </c>
      <c r="F99" s="79" t="str">
        <f>'Sectoral Plan 3'!$G116</f>
        <v>P</v>
      </c>
      <c r="G99" s="79" t="str">
        <f>'Sectoral Plan 4'!$G116</f>
        <v>P</v>
      </c>
      <c r="H99" s="79">
        <f>'Sectoral Plan 5'!$G116</f>
        <v>0</v>
      </c>
      <c r="I99" s="79">
        <f>'Sectoral Plan 6'!$G116</f>
        <v>0</v>
      </c>
      <c r="J99" s="79" t="str">
        <f>'Sectoral Plan 7'!$G116</f>
        <v>P</v>
      </c>
      <c r="K99" s="79">
        <f>'Sectoral Plan 8'!$G116</f>
        <v>0</v>
      </c>
      <c r="L99" s="79">
        <f>'Sectoral Plan 9'!$G116</f>
        <v>0</v>
      </c>
      <c r="M99" s="79">
        <f>'Sectoral Plan 10'!$G116</f>
        <v>0</v>
      </c>
      <c r="N99" s="79">
        <f>'Sectoral Plan 11'!$G116</f>
        <v>0</v>
      </c>
      <c r="O99" s="79">
        <f>'Sectoral Plan 12'!$G116</f>
        <v>0</v>
      </c>
      <c r="P99" s="79">
        <f>'Sectoral Plan 13'!$G116</f>
        <v>0</v>
      </c>
      <c r="Q99" s="79">
        <f>'Sectoral Plan 14'!$G116</f>
        <v>0</v>
      </c>
      <c r="R99" s="79">
        <f>'Sectoral Plan 15'!$G116</f>
        <v>0</v>
      </c>
      <c r="S99" s="79">
        <f>'Sectoral Plan 16'!$G116</f>
        <v>0</v>
      </c>
      <c r="T99" s="79">
        <f>'Sectoral Plan 17'!$G116</f>
        <v>0</v>
      </c>
      <c r="U99" s="79">
        <f>'Sectoral Plan 18'!$G116</f>
        <v>0</v>
      </c>
      <c r="V99" s="79">
        <f>'Sectoral Plan 19'!$G116</f>
        <v>0</v>
      </c>
      <c r="W99" s="79">
        <f>'Sectoral Plan 20'!$G116</f>
        <v>0</v>
      </c>
      <c r="X99" s="79">
        <f>'Sectoral Plan 21'!$G116</f>
        <v>0</v>
      </c>
      <c r="Y99" s="79">
        <f>'Sectoral Plan 22'!$G116</f>
        <v>0</v>
      </c>
      <c r="Z99" s="79">
        <f>'Sectoral Plan 23'!$G116</f>
        <v>0</v>
      </c>
      <c r="AA99" s="79">
        <f>'Sectoral Plan 24'!$G116</f>
        <v>0</v>
      </c>
      <c r="AB99" s="79">
        <f>'Sectoral Plan 25'!$G116</f>
        <v>0</v>
      </c>
      <c r="AC99" s="79">
        <f>'Sectoral Plan 26'!$G116</f>
        <v>0</v>
      </c>
      <c r="AD99" s="79">
        <f>'Sectoral Plan 27'!$G116</f>
        <v>0</v>
      </c>
      <c r="AE99" s="79">
        <f>'Sectoral Plan 28'!$G116</f>
        <v>0</v>
      </c>
      <c r="AF99" s="79">
        <f>'Sectoral Plan 29'!$G116</f>
        <v>0</v>
      </c>
      <c r="AG99" s="80">
        <f>'Sectoral Plan 30'!$G116</f>
        <v>0</v>
      </c>
      <c r="AH99" s="89">
        <f t="shared" si="8"/>
        <v>0</v>
      </c>
      <c r="AI99" s="90">
        <f t="shared" si="9"/>
        <v>3</v>
      </c>
      <c r="AJ99" s="90">
        <f>IF($AK99=0,SUM($AH99:$AI99),'developer sheet'!$D$9)</f>
        <v>3</v>
      </c>
      <c r="AK99" s="90">
        <f>'Long Term Vision'!C116</f>
        <v>0</v>
      </c>
      <c r="AL99" s="90">
        <f t="shared" si="12"/>
        <v>1</v>
      </c>
      <c r="AM99" s="90">
        <f t="shared" si="13"/>
        <v>0</v>
      </c>
      <c r="AN99" s="88" t="str">
        <f>IF($AK99="NO",'developer sheet'!$D$9,IF(AND($AJ99&lt;&gt;'developer sheet'!$D$9,$AJ99&lt;&gt;0),IF($AH99&gt;0,"T",IF($AI99&gt;0,"P")),'developer sheet'!$D$10))</f>
        <v>P</v>
      </c>
      <c r="AO99" s="103"/>
    </row>
    <row r="100" spans="1:41" x14ac:dyDescent="0.25">
      <c r="A100" s="19">
        <v>16.2</v>
      </c>
      <c r="B100" s="78">
        <f>'Long Term Vision'!I117</f>
        <v>0</v>
      </c>
      <c r="C100" s="79">
        <f>'Mid-term Plan'!G117</f>
        <v>0</v>
      </c>
      <c r="D100" s="79">
        <f>'Sectoral Plan 1'!$G117</f>
        <v>0</v>
      </c>
      <c r="E100" s="79">
        <f>'Sectoral Plan 2'!$G117</f>
        <v>0</v>
      </c>
      <c r="F100" s="79">
        <f>'Sectoral Plan 3'!$G117</f>
        <v>0</v>
      </c>
      <c r="G100" s="79" t="str">
        <f>'Sectoral Plan 4'!$G117</f>
        <v>P</v>
      </c>
      <c r="H100" s="79">
        <f>'Sectoral Plan 5'!$G117</f>
        <v>0</v>
      </c>
      <c r="I100" s="79">
        <f>'Sectoral Plan 6'!$G117</f>
        <v>0</v>
      </c>
      <c r="J100" s="79" t="str">
        <f>'Sectoral Plan 7'!$G117</f>
        <v>P</v>
      </c>
      <c r="K100" s="79">
        <f>'Sectoral Plan 8'!$G117</f>
        <v>0</v>
      </c>
      <c r="L100" s="79">
        <f>'Sectoral Plan 9'!$G117</f>
        <v>0</v>
      </c>
      <c r="M100" s="79">
        <f>'Sectoral Plan 10'!$G117</f>
        <v>0</v>
      </c>
      <c r="N100" s="79">
        <f>'Sectoral Plan 11'!$G117</f>
        <v>0</v>
      </c>
      <c r="O100" s="79">
        <f>'Sectoral Plan 12'!$G117</f>
        <v>0</v>
      </c>
      <c r="P100" s="79">
        <f>'Sectoral Plan 13'!$G117</f>
        <v>0</v>
      </c>
      <c r="Q100" s="79">
        <f>'Sectoral Plan 14'!$G117</f>
        <v>0</v>
      </c>
      <c r="R100" s="79">
        <f>'Sectoral Plan 15'!$G117</f>
        <v>0</v>
      </c>
      <c r="S100" s="79">
        <f>'Sectoral Plan 16'!$G117</f>
        <v>0</v>
      </c>
      <c r="T100" s="79">
        <f>'Sectoral Plan 17'!$G117</f>
        <v>0</v>
      </c>
      <c r="U100" s="79">
        <f>'Sectoral Plan 18'!$G117</f>
        <v>0</v>
      </c>
      <c r="V100" s="79">
        <f>'Sectoral Plan 19'!$G117</f>
        <v>0</v>
      </c>
      <c r="W100" s="79">
        <f>'Sectoral Plan 20'!$G117</f>
        <v>0</v>
      </c>
      <c r="X100" s="79">
        <f>'Sectoral Plan 21'!$G117</f>
        <v>0</v>
      </c>
      <c r="Y100" s="79">
        <f>'Sectoral Plan 22'!$G117</f>
        <v>0</v>
      </c>
      <c r="Z100" s="79">
        <f>'Sectoral Plan 23'!$G117</f>
        <v>0</v>
      </c>
      <c r="AA100" s="79">
        <f>'Sectoral Plan 24'!$G117</f>
        <v>0</v>
      </c>
      <c r="AB100" s="79">
        <f>'Sectoral Plan 25'!$G117</f>
        <v>0</v>
      </c>
      <c r="AC100" s="79">
        <f>'Sectoral Plan 26'!$G117</f>
        <v>0</v>
      </c>
      <c r="AD100" s="79">
        <f>'Sectoral Plan 27'!$G117</f>
        <v>0</v>
      </c>
      <c r="AE100" s="79">
        <f>'Sectoral Plan 28'!$G117</f>
        <v>0</v>
      </c>
      <c r="AF100" s="79">
        <f>'Sectoral Plan 29'!$G117</f>
        <v>0</v>
      </c>
      <c r="AG100" s="80">
        <f>'Sectoral Plan 30'!$G117</f>
        <v>0</v>
      </c>
      <c r="AH100" s="89">
        <f t="shared" si="8"/>
        <v>0</v>
      </c>
      <c r="AI100" s="90">
        <f t="shared" si="9"/>
        <v>2</v>
      </c>
      <c r="AJ100" s="90">
        <f>IF($AK100=0,SUM($AH100:$AI100),'developer sheet'!$D$9)</f>
        <v>2</v>
      </c>
      <c r="AK100" s="90">
        <f>'Long Term Vision'!C117</f>
        <v>0</v>
      </c>
      <c r="AL100" s="90">
        <f t="shared" si="12"/>
        <v>1</v>
      </c>
      <c r="AM100" s="90">
        <f t="shared" si="13"/>
        <v>0</v>
      </c>
      <c r="AN100" s="88" t="str">
        <f>IF($AK100="NO",'developer sheet'!$D$9,IF(AND($AJ100&lt;&gt;'developer sheet'!$D$9,$AJ100&lt;&gt;0),IF($AH100&gt;0,"T",IF($AI100&gt;0,"P")),'developer sheet'!$D$10))</f>
        <v>P</v>
      </c>
      <c r="AO100" s="103"/>
    </row>
    <row r="101" spans="1:41" x14ac:dyDescent="0.25">
      <c r="A101" s="19">
        <v>16.3</v>
      </c>
      <c r="B101" s="78">
        <f>'Long Term Vision'!I118</f>
        <v>0</v>
      </c>
      <c r="C101" s="79">
        <f>'Mid-term Plan'!G118</f>
        <v>0</v>
      </c>
      <c r="D101" s="79">
        <f>'Sectoral Plan 1'!$G118</f>
        <v>0</v>
      </c>
      <c r="E101" s="79">
        <f>'Sectoral Plan 2'!$G118</f>
        <v>0</v>
      </c>
      <c r="F101" s="79" t="str">
        <f>'Sectoral Plan 3'!$G118</f>
        <v>P</v>
      </c>
      <c r="G101" s="79" t="str">
        <f>'Sectoral Plan 4'!$G118</f>
        <v>P</v>
      </c>
      <c r="H101" s="79">
        <f>'Sectoral Plan 5'!$G118</f>
        <v>0</v>
      </c>
      <c r="I101" s="79">
        <f>'Sectoral Plan 6'!$G118</f>
        <v>0</v>
      </c>
      <c r="J101" s="79" t="str">
        <f>'Sectoral Plan 7'!$G118</f>
        <v>P</v>
      </c>
      <c r="K101" s="79">
        <f>'Sectoral Plan 8'!$G118</f>
        <v>0</v>
      </c>
      <c r="L101" s="79">
        <f>'Sectoral Plan 9'!$G118</f>
        <v>0</v>
      </c>
      <c r="M101" s="79">
        <f>'Sectoral Plan 10'!$G118</f>
        <v>0</v>
      </c>
      <c r="N101" s="79">
        <f>'Sectoral Plan 11'!$G118</f>
        <v>0</v>
      </c>
      <c r="O101" s="79">
        <f>'Sectoral Plan 12'!$G118</f>
        <v>0</v>
      </c>
      <c r="P101" s="79">
        <f>'Sectoral Plan 13'!$G118</f>
        <v>0</v>
      </c>
      <c r="Q101" s="79">
        <f>'Sectoral Plan 14'!$G118</f>
        <v>0</v>
      </c>
      <c r="R101" s="79">
        <f>'Sectoral Plan 15'!$G118</f>
        <v>0</v>
      </c>
      <c r="S101" s="79">
        <f>'Sectoral Plan 16'!$G118</f>
        <v>0</v>
      </c>
      <c r="T101" s="79">
        <f>'Sectoral Plan 17'!$G118</f>
        <v>0</v>
      </c>
      <c r="U101" s="79">
        <f>'Sectoral Plan 18'!$G118</f>
        <v>0</v>
      </c>
      <c r="V101" s="79">
        <f>'Sectoral Plan 19'!$G118</f>
        <v>0</v>
      </c>
      <c r="W101" s="79">
        <f>'Sectoral Plan 20'!$G118</f>
        <v>0</v>
      </c>
      <c r="X101" s="79">
        <f>'Sectoral Plan 21'!$G118</f>
        <v>0</v>
      </c>
      <c r="Y101" s="79">
        <f>'Sectoral Plan 22'!$G118</f>
        <v>0</v>
      </c>
      <c r="Z101" s="79">
        <f>'Sectoral Plan 23'!$G118</f>
        <v>0</v>
      </c>
      <c r="AA101" s="79">
        <f>'Sectoral Plan 24'!$G118</f>
        <v>0</v>
      </c>
      <c r="AB101" s="79">
        <f>'Sectoral Plan 25'!$G118</f>
        <v>0</v>
      </c>
      <c r="AC101" s="79">
        <f>'Sectoral Plan 26'!$G118</f>
        <v>0</v>
      </c>
      <c r="AD101" s="79">
        <f>'Sectoral Plan 27'!$G118</f>
        <v>0</v>
      </c>
      <c r="AE101" s="79">
        <f>'Sectoral Plan 28'!$G118</f>
        <v>0</v>
      </c>
      <c r="AF101" s="79">
        <f>'Sectoral Plan 29'!$G118</f>
        <v>0</v>
      </c>
      <c r="AG101" s="80">
        <f>'Sectoral Plan 30'!$G118</f>
        <v>0</v>
      </c>
      <c r="AH101" s="89">
        <f t="shared" si="8"/>
        <v>0</v>
      </c>
      <c r="AI101" s="90">
        <f t="shared" si="9"/>
        <v>3</v>
      </c>
      <c r="AJ101" s="90">
        <f>IF($AK101=0,SUM($AH101:$AI101),'developer sheet'!$D$9)</f>
        <v>3</v>
      </c>
      <c r="AK101" s="90">
        <f>'Long Term Vision'!C118</f>
        <v>0</v>
      </c>
      <c r="AL101" s="90">
        <f t="shared" si="12"/>
        <v>1</v>
      </c>
      <c r="AM101" s="90">
        <f t="shared" si="13"/>
        <v>0</v>
      </c>
      <c r="AN101" s="88" t="str">
        <f>IF($AK101="NO",'developer sheet'!$D$9,IF(AND($AJ101&lt;&gt;'developer sheet'!$D$9,$AJ101&lt;&gt;0),IF($AH101&gt;0,"T",IF($AI101&gt;0,"P")),'developer sheet'!$D$10))</f>
        <v>P</v>
      </c>
      <c r="AO101" s="103"/>
    </row>
    <row r="102" spans="1:41" x14ac:dyDescent="0.25">
      <c r="A102" s="19">
        <v>16.399999999999999</v>
      </c>
      <c r="B102" s="78">
        <f>'Long Term Vision'!I119</f>
        <v>0</v>
      </c>
      <c r="C102" s="79">
        <f>'Mid-term Plan'!G119</f>
        <v>0</v>
      </c>
      <c r="D102" s="79">
        <f>'Sectoral Plan 1'!$G119</f>
        <v>0</v>
      </c>
      <c r="E102" s="79">
        <f>'Sectoral Plan 2'!$G119</f>
        <v>0</v>
      </c>
      <c r="F102" s="79" t="str">
        <f>'Sectoral Plan 3'!$G119</f>
        <v>P</v>
      </c>
      <c r="G102" s="79" t="str">
        <f>'Sectoral Plan 4'!$G119</f>
        <v>P</v>
      </c>
      <c r="H102" s="79">
        <f>'Sectoral Plan 5'!$G119</f>
        <v>0</v>
      </c>
      <c r="I102" s="79">
        <f>'Sectoral Plan 6'!$G119</f>
        <v>0</v>
      </c>
      <c r="J102" s="79">
        <f>'Sectoral Plan 7'!$G119</f>
        <v>0</v>
      </c>
      <c r="K102" s="79">
        <f>'Sectoral Plan 8'!$G119</f>
        <v>0</v>
      </c>
      <c r="L102" s="79">
        <f>'Sectoral Plan 9'!$G119</f>
        <v>0</v>
      </c>
      <c r="M102" s="79">
        <f>'Sectoral Plan 10'!$G119</f>
        <v>0</v>
      </c>
      <c r="N102" s="79">
        <f>'Sectoral Plan 11'!$G119</f>
        <v>0</v>
      </c>
      <c r="O102" s="79">
        <f>'Sectoral Plan 12'!$G119</f>
        <v>0</v>
      </c>
      <c r="P102" s="79">
        <f>'Sectoral Plan 13'!$G119</f>
        <v>0</v>
      </c>
      <c r="Q102" s="79">
        <f>'Sectoral Plan 14'!$G119</f>
        <v>0</v>
      </c>
      <c r="R102" s="79">
        <f>'Sectoral Plan 15'!$G119</f>
        <v>0</v>
      </c>
      <c r="S102" s="79">
        <f>'Sectoral Plan 16'!$G119</f>
        <v>0</v>
      </c>
      <c r="T102" s="79">
        <f>'Sectoral Plan 17'!$G119</f>
        <v>0</v>
      </c>
      <c r="U102" s="79">
        <f>'Sectoral Plan 18'!$G119</f>
        <v>0</v>
      </c>
      <c r="V102" s="79">
        <f>'Sectoral Plan 19'!$G119</f>
        <v>0</v>
      </c>
      <c r="W102" s="79">
        <f>'Sectoral Plan 20'!$G119</f>
        <v>0</v>
      </c>
      <c r="X102" s="79">
        <f>'Sectoral Plan 21'!$G119</f>
        <v>0</v>
      </c>
      <c r="Y102" s="79">
        <f>'Sectoral Plan 22'!$G119</f>
        <v>0</v>
      </c>
      <c r="Z102" s="79">
        <f>'Sectoral Plan 23'!$G119</f>
        <v>0</v>
      </c>
      <c r="AA102" s="79">
        <f>'Sectoral Plan 24'!$G119</f>
        <v>0</v>
      </c>
      <c r="AB102" s="79">
        <f>'Sectoral Plan 25'!$G119</f>
        <v>0</v>
      </c>
      <c r="AC102" s="79">
        <f>'Sectoral Plan 26'!$G119</f>
        <v>0</v>
      </c>
      <c r="AD102" s="79">
        <f>'Sectoral Plan 27'!$G119</f>
        <v>0</v>
      </c>
      <c r="AE102" s="79">
        <f>'Sectoral Plan 28'!$G119</f>
        <v>0</v>
      </c>
      <c r="AF102" s="79">
        <f>'Sectoral Plan 29'!$G119</f>
        <v>0</v>
      </c>
      <c r="AG102" s="80">
        <f>'Sectoral Plan 30'!$G119</f>
        <v>0</v>
      </c>
      <c r="AH102" s="89">
        <f t="shared" si="8"/>
        <v>0</v>
      </c>
      <c r="AI102" s="90">
        <f t="shared" si="9"/>
        <v>2</v>
      </c>
      <c r="AJ102" s="90">
        <f>IF($AK102=0,SUM($AH102:$AI102),'developer sheet'!$D$9)</f>
        <v>2</v>
      </c>
      <c r="AK102" s="90">
        <f>'Long Term Vision'!C119</f>
        <v>0</v>
      </c>
      <c r="AL102" s="90">
        <f t="shared" si="12"/>
        <v>1</v>
      </c>
      <c r="AM102" s="90">
        <f t="shared" si="13"/>
        <v>0</v>
      </c>
      <c r="AN102" s="88" t="str">
        <f>IF($AK102="NO",'developer sheet'!$D$9,IF(AND($AJ102&lt;&gt;'developer sheet'!$D$9,$AJ102&lt;&gt;0),IF($AH102&gt;0,"T",IF($AI102&gt;0,"P")),'developer sheet'!$D$10))</f>
        <v>P</v>
      </c>
      <c r="AO102" s="103"/>
    </row>
    <row r="103" spans="1:41" x14ac:dyDescent="0.25">
      <c r="A103" s="19">
        <v>16.5</v>
      </c>
      <c r="B103" s="78">
        <f>'Long Term Vision'!I120</f>
        <v>0</v>
      </c>
      <c r="C103" s="79">
        <f>'Mid-term Plan'!G120</f>
        <v>0</v>
      </c>
      <c r="D103" s="79" t="str">
        <f>'Sectoral Plan 1'!$G120</f>
        <v>P</v>
      </c>
      <c r="E103" s="79">
        <f>'Sectoral Plan 2'!$G120</f>
        <v>0</v>
      </c>
      <c r="F103" s="79">
        <f>'Sectoral Plan 3'!$G120</f>
        <v>0</v>
      </c>
      <c r="G103" s="79">
        <f>'Sectoral Plan 4'!$G120</f>
        <v>0</v>
      </c>
      <c r="H103" s="79">
        <f>'Sectoral Plan 5'!$G120</f>
        <v>0</v>
      </c>
      <c r="I103" s="79">
        <f>'Sectoral Plan 6'!$G120</f>
        <v>0</v>
      </c>
      <c r="J103" s="79">
        <f>'Sectoral Plan 7'!$G120</f>
        <v>0</v>
      </c>
      <c r="K103" s="79">
        <f>'Sectoral Plan 8'!$G120</f>
        <v>0</v>
      </c>
      <c r="L103" s="79">
        <f>'Sectoral Plan 9'!$G120</f>
        <v>0</v>
      </c>
      <c r="M103" s="79">
        <f>'Sectoral Plan 10'!$G120</f>
        <v>0</v>
      </c>
      <c r="N103" s="79">
        <f>'Sectoral Plan 11'!$G120</f>
        <v>0</v>
      </c>
      <c r="O103" s="79">
        <f>'Sectoral Plan 12'!$G120</f>
        <v>0</v>
      </c>
      <c r="P103" s="79">
        <f>'Sectoral Plan 13'!$G120</f>
        <v>0</v>
      </c>
      <c r="Q103" s="79">
        <f>'Sectoral Plan 14'!$G120</f>
        <v>0</v>
      </c>
      <c r="R103" s="79" t="str">
        <f>'Sectoral Plan 15'!$G120</f>
        <v>P</v>
      </c>
      <c r="S103" s="79">
        <f>'Sectoral Plan 16'!$G120</f>
        <v>0</v>
      </c>
      <c r="T103" s="79">
        <f>'Sectoral Plan 17'!$G120</f>
        <v>0</v>
      </c>
      <c r="U103" s="79">
        <f>'Sectoral Plan 18'!$G120</f>
        <v>0</v>
      </c>
      <c r="V103" s="79">
        <f>'Sectoral Plan 19'!$G120</f>
        <v>0</v>
      </c>
      <c r="W103" s="79">
        <f>'Sectoral Plan 20'!$G120</f>
        <v>0</v>
      </c>
      <c r="X103" s="79">
        <f>'Sectoral Plan 21'!$G120</f>
        <v>0</v>
      </c>
      <c r="Y103" s="79">
        <f>'Sectoral Plan 22'!$G120</f>
        <v>0</v>
      </c>
      <c r="Z103" s="79">
        <f>'Sectoral Plan 23'!$G120</f>
        <v>0</v>
      </c>
      <c r="AA103" s="79">
        <f>'Sectoral Plan 24'!$G120</f>
        <v>0</v>
      </c>
      <c r="AB103" s="79">
        <f>'Sectoral Plan 25'!$G120</f>
        <v>0</v>
      </c>
      <c r="AC103" s="79">
        <f>'Sectoral Plan 26'!$G120</f>
        <v>0</v>
      </c>
      <c r="AD103" s="79">
        <f>'Sectoral Plan 27'!$G120</f>
        <v>0</v>
      </c>
      <c r="AE103" s="79">
        <f>'Sectoral Plan 28'!$G120</f>
        <v>0</v>
      </c>
      <c r="AF103" s="79">
        <f>'Sectoral Plan 29'!$G120</f>
        <v>0</v>
      </c>
      <c r="AG103" s="80">
        <f>'Sectoral Plan 30'!$G120</f>
        <v>0</v>
      </c>
      <c r="AH103" s="89">
        <f t="shared" si="8"/>
        <v>0</v>
      </c>
      <c r="AI103" s="90">
        <f t="shared" si="9"/>
        <v>2</v>
      </c>
      <c r="AJ103" s="90">
        <f>IF($AK103=0,SUM($AH103:$AI103),'developer sheet'!$D$9)</f>
        <v>2</v>
      </c>
      <c r="AK103" s="90">
        <f>'Long Term Vision'!C120</f>
        <v>0</v>
      </c>
      <c r="AL103" s="90">
        <f t="shared" si="12"/>
        <v>1</v>
      </c>
      <c r="AM103" s="90">
        <f t="shared" si="13"/>
        <v>0</v>
      </c>
      <c r="AN103" s="88" t="str">
        <f>IF($AK103="NO",'developer sheet'!$D$9,IF(AND($AJ103&lt;&gt;'developer sheet'!$D$9,$AJ103&lt;&gt;0),IF($AH103&gt;0,"T",IF($AI103&gt;0,"P")),'developer sheet'!$D$10))</f>
        <v>P</v>
      </c>
      <c r="AO103" s="103"/>
    </row>
    <row r="104" spans="1:41" x14ac:dyDescent="0.25">
      <c r="A104" s="19">
        <v>16.600000000000001</v>
      </c>
      <c r="B104" s="78">
        <f>'Long Term Vision'!I121</f>
        <v>0</v>
      </c>
      <c r="C104" s="79">
        <f>'Mid-term Plan'!G121</f>
        <v>0</v>
      </c>
      <c r="D104" s="79" t="str">
        <f>'Sectoral Plan 1'!$G121</f>
        <v>P</v>
      </c>
      <c r="E104" s="79" t="str">
        <f>'Sectoral Plan 2'!$G121</f>
        <v>P</v>
      </c>
      <c r="F104" s="79">
        <f>'Sectoral Plan 3'!$G121</f>
        <v>0</v>
      </c>
      <c r="G104" s="79" t="str">
        <f>'Sectoral Plan 4'!$G121</f>
        <v>P</v>
      </c>
      <c r="H104" s="79" t="str">
        <f>'Sectoral Plan 5'!$G121</f>
        <v>P</v>
      </c>
      <c r="I104" s="79">
        <f>'Sectoral Plan 6'!$G121</f>
        <v>0</v>
      </c>
      <c r="J104" s="79" t="str">
        <f>'Sectoral Plan 7'!$G121</f>
        <v>P</v>
      </c>
      <c r="K104" s="79" t="str">
        <f>'Sectoral Plan 8'!$G121</f>
        <v>P</v>
      </c>
      <c r="L104" s="79">
        <f>'Sectoral Plan 9'!$G121</f>
        <v>0</v>
      </c>
      <c r="M104" s="79">
        <f>'Sectoral Plan 10'!$G121</f>
        <v>0</v>
      </c>
      <c r="N104" s="79">
        <f>'Sectoral Plan 11'!$G121</f>
        <v>0</v>
      </c>
      <c r="O104" s="79" t="str">
        <f>'Sectoral Plan 12'!$G121</f>
        <v>P</v>
      </c>
      <c r="P104" s="79">
        <f>'Sectoral Plan 13'!$G121</f>
        <v>0</v>
      </c>
      <c r="Q104" s="79" t="str">
        <f>'Sectoral Plan 14'!$G121</f>
        <v>P</v>
      </c>
      <c r="R104" s="79" t="str">
        <f>'Sectoral Plan 15'!$G121</f>
        <v>P</v>
      </c>
      <c r="S104" s="79">
        <f>'Sectoral Plan 16'!$G121</f>
        <v>0</v>
      </c>
      <c r="T104" s="79">
        <f>'Sectoral Plan 17'!$G121</f>
        <v>0</v>
      </c>
      <c r="U104" s="79">
        <f>'Sectoral Plan 18'!$G121</f>
        <v>0</v>
      </c>
      <c r="V104" s="79">
        <f>'Sectoral Plan 19'!$G121</f>
        <v>0</v>
      </c>
      <c r="W104" s="79">
        <f>'Sectoral Plan 20'!$G121</f>
        <v>0</v>
      </c>
      <c r="X104" s="79">
        <f>'Sectoral Plan 21'!$G121</f>
        <v>0</v>
      </c>
      <c r="Y104" s="79">
        <f>'Sectoral Plan 22'!$G121</f>
        <v>0</v>
      </c>
      <c r="Z104" s="79">
        <f>'Sectoral Plan 23'!$G121</f>
        <v>0</v>
      </c>
      <c r="AA104" s="79">
        <f>'Sectoral Plan 24'!$G121</f>
        <v>0</v>
      </c>
      <c r="AB104" s="79">
        <f>'Sectoral Plan 25'!$G121</f>
        <v>0</v>
      </c>
      <c r="AC104" s="79">
        <f>'Sectoral Plan 26'!$G121</f>
        <v>0</v>
      </c>
      <c r="AD104" s="79">
        <f>'Sectoral Plan 27'!$G121</f>
        <v>0</v>
      </c>
      <c r="AE104" s="79">
        <f>'Sectoral Plan 28'!$G121</f>
        <v>0</v>
      </c>
      <c r="AF104" s="79">
        <f>'Sectoral Plan 29'!$G121</f>
        <v>0</v>
      </c>
      <c r="AG104" s="80">
        <f>'Sectoral Plan 30'!$G121</f>
        <v>0</v>
      </c>
      <c r="AH104" s="89">
        <f t="shared" si="8"/>
        <v>0</v>
      </c>
      <c r="AI104" s="90">
        <f t="shared" si="9"/>
        <v>9</v>
      </c>
      <c r="AJ104" s="90">
        <f>IF($AK104=0,SUM($AH104:$AI104),'developer sheet'!$D$9)</f>
        <v>9</v>
      </c>
      <c r="AK104" s="90">
        <f>'Long Term Vision'!C121</f>
        <v>0</v>
      </c>
      <c r="AL104" s="90">
        <f t="shared" si="12"/>
        <v>1</v>
      </c>
      <c r="AM104" s="90">
        <f t="shared" si="13"/>
        <v>0</v>
      </c>
      <c r="AN104" s="88" t="str">
        <f>IF($AK104="NO",'developer sheet'!$D$9,IF(AND($AJ104&lt;&gt;'developer sheet'!$D$9,$AJ104&lt;&gt;0),IF($AH104&gt;0,"T",IF($AI104&gt;0,"P")),'developer sheet'!$D$10))</f>
        <v>P</v>
      </c>
      <c r="AO104" s="103"/>
    </row>
    <row r="105" spans="1:41" x14ac:dyDescent="0.25">
      <c r="A105" s="19">
        <v>16.7</v>
      </c>
      <c r="B105" s="78">
        <f>'Long Term Vision'!I122</f>
        <v>0</v>
      </c>
      <c r="C105" s="79">
        <f>'Mid-term Plan'!G122</f>
        <v>0</v>
      </c>
      <c r="D105" s="79" t="str">
        <f>'Sectoral Plan 1'!$G122</f>
        <v>P</v>
      </c>
      <c r="E105" s="79" t="str">
        <f>'Sectoral Plan 2'!$G122</f>
        <v>P</v>
      </c>
      <c r="F105" s="79">
        <f>'Sectoral Plan 3'!$G122</f>
        <v>0</v>
      </c>
      <c r="G105" s="79">
        <f>'Sectoral Plan 4'!$G122</f>
        <v>0</v>
      </c>
      <c r="H105" s="79">
        <f>'Sectoral Plan 5'!$G122</f>
        <v>0</v>
      </c>
      <c r="I105" s="79">
        <f>'Sectoral Plan 6'!$G122</f>
        <v>0</v>
      </c>
      <c r="J105" s="79">
        <f>'Sectoral Plan 7'!$G122</f>
        <v>0</v>
      </c>
      <c r="K105" s="79">
        <f>'Sectoral Plan 8'!$G122</f>
        <v>0</v>
      </c>
      <c r="L105" s="79">
        <f>'Sectoral Plan 9'!$G122</f>
        <v>0</v>
      </c>
      <c r="M105" s="79">
        <f>'Sectoral Plan 10'!$G122</f>
        <v>0</v>
      </c>
      <c r="N105" s="79">
        <f>'Sectoral Plan 11'!$G122</f>
        <v>0</v>
      </c>
      <c r="O105" s="79">
        <f>'Sectoral Plan 12'!$G122</f>
        <v>0</v>
      </c>
      <c r="P105" s="79">
        <f>'Sectoral Plan 13'!$G122</f>
        <v>0</v>
      </c>
      <c r="Q105" s="79">
        <f>'Sectoral Plan 14'!$G122</f>
        <v>0</v>
      </c>
      <c r="R105" s="79">
        <f>'Sectoral Plan 15'!$G122</f>
        <v>0</v>
      </c>
      <c r="S105" s="79">
        <f>'Sectoral Plan 16'!$G122</f>
        <v>0</v>
      </c>
      <c r="T105" s="79">
        <f>'Sectoral Plan 17'!$G122</f>
        <v>0</v>
      </c>
      <c r="U105" s="79">
        <f>'Sectoral Plan 18'!$G122</f>
        <v>0</v>
      </c>
      <c r="V105" s="79">
        <f>'Sectoral Plan 19'!$G122</f>
        <v>0</v>
      </c>
      <c r="W105" s="79">
        <f>'Sectoral Plan 20'!$G122</f>
        <v>0</v>
      </c>
      <c r="X105" s="79">
        <f>'Sectoral Plan 21'!$G122</f>
        <v>0</v>
      </c>
      <c r="Y105" s="79">
        <f>'Sectoral Plan 22'!$G122</f>
        <v>0</v>
      </c>
      <c r="Z105" s="79">
        <f>'Sectoral Plan 23'!$G122</f>
        <v>0</v>
      </c>
      <c r="AA105" s="79">
        <f>'Sectoral Plan 24'!$G122</f>
        <v>0</v>
      </c>
      <c r="AB105" s="79">
        <f>'Sectoral Plan 25'!$G122</f>
        <v>0</v>
      </c>
      <c r="AC105" s="79">
        <f>'Sectoral Plan 26'!$G122</f>
        <v>0</v>
      </c>
      <c r="AD105" s="79">
        <f>'Sectoral Plan 27'!$G122</f>
        <v>0</v>
      </c>
      <c r="AE105" s="79">
        <f>'Sectoral Plan 28'!$G122</f>
        <v>0</v>
      </c>
      <c r="AF105" s="79">
        <f>'Sectoral Plan 29'!$G122</f>
        <v>0</v>
      </c>
      <c r="AG105" s="80">
        <f>'Sectoral Plan 30'!$G122</f>
        <v>0</v>
      </c>
      <c r="AH105" s="89">
        <f t="shared" si="8"/>
        <v>0</v>
      </c>
      <c r="AI105" s="90">
        <f t="shared" si="9"/>
        <v>2</v>
      </c>
      <c r="AJ105" s="90">
        <f>IF($AK105=0,SUM($AH105:$AI105),'developer sheet'!$D$9)</f>
        <v>2</v>
      </c>
      <c r="AK105" s="90">
        <f>'Long Term Vision'!C122</f>
        <v>0</v>
      </c>
      <c r="AL105" s="90">
        <f t="shared" si="12"/>
        <v>1</v>
      </c>
      <c r="AM105" s="90">
        <f t="shared" si="13"/>
        <v>0</v>
      </c>
      <c r="AN105" s="88" t="str">
        <f>IF($AK105="NO",'developer sheet'!$D$9,IF(AND($AJ105&lt;&gt;'developer sheet'!$D$9,$AJ105&lt;&gt;0),IF($AH105&gt;0,"T",IF($AI105&gt;0,"P")),'developer sheet'!$D$10))</f>
        <v>P</v>
      </c>
      <c r="AO105" s="103"/>
    </row>
    <row r="106" spans="1:41" x14ac:dyDescent="0.25">
      <c r="A106" s="19">
        <v>16.8</v>
      </c>
      <c r="B106" s="78">
        <f>'Long Term Vision'!I123</f>
        <v>0</v>
      </c>
      <c r="C106" s="79">
        <f>'Mid-term Plan'!G123</f>
        <v>0</v>
      </c>
      <c r="D106" s="79">
        <f>'Sectoral Plan 1'!$G123</f>
        <v>0</v>
      </c>
      <c r="E106" s="79">
        <f>'Sectoral Plan 2'!$G123</f>
        <v>0</v>
      </c>
      <c r="F106" s="79">
        <f>'Sectoral Plan 3'!$G123</f>
        <v>0</v>
      </c>
      <c r="G106" s="79">
        <f>'Sectoral Plan 4'!$G123</f>
        <v>0</v>
      </c>
      <c r="H106" s="79">
        <f>'Sectoral Plan 5'!$G123</f>
        <v>0</v>
      </c>
      <c r="I106" s="79">
        <f>'Sectoral Plan 6'!$G123</f>
        <v>0</v>
      </c>
      <c r="J106" s="79">
        <f>'Sectoral Plan 7'!$G123</f>
        <v>0</v>
      </c>
      <c r="K106" s="79">
        <f>'Sectoral Plan 8'!$G123</f>
        <v>0</v>
      </c>
      <c r="L106" s="79">
        <f>'Sectoral Plan 9'!$G123</f>
        <v>0</v>
      </c>
      <c r="M106" s="79">
        <f>'Sectoral Plan 10'!$G123</f>
        <v>0</v>
      </c>
      <c r="N106" s="79">
        <f>'Sectoral Plan 11'!$G123</f>
        <v>0</v>
      </c>
      <c r="O106" s="79">
        <f>'Sectoral Plan 12'!$G123</f>
        <v>0</v>
      </c>
      <c r="P106" s="79">
        <f>'Sectoral Plan 13'!$G123</f>
        <v>0</v>
      </c>
      <c r="Q106" s="79">
        <f>'Sectoral Plan 14'!$G123</f>
        <v>0</v>
      </c>
      <c r="R106" s="79">
        <f>'Sectoral Plan 15'!$G123</f>
        <v>0</v>
      </c>
      <c r="S106" s="79">
        <f>'Sectoral Plan 16'!$G123</f>
        <v>0</v>
      </c>
      <c r="T106" s="79">
        <f>'Sectoral Plan 17'!$G123</f>
        <v>0</v>
      </c>
      <c r="U106" s="79">
        <f>'Sectoral Plan 18'!$G123</f>
        <v>0</v>
      </c>
      <c r="V106" s="79">
        <f>'Sectoral Plan 19'!$G123</f>
        <v>0</v>
      </c>
      <c r="W106" s="79">
        <f>'Sectoral Plan 20'!$G123</f>
        <v>0</v>
      </c>
      <c r="X106" s="79">
        <f>'Sectoral Plan 21'!$G123</f>
        <v>0</v>
      </c>
      <c r="Y106" s="79">
        <f>'Sectoral Plan 22'!$G123</f>
        <v>0</v>
      </c>
      <c r="Z106" s="79">
        <f>'Sectoral Plan 23'!$G123</f>
        <v>0</v>
      </c>
      <c r="AA106" s="79">
        <f>'Sectoral Plan 24'!$G123</f>
        <v>0</v>
      </c>
      <c r="AB106" s="79">
        <f>'Sectoral Plan 25'!$G123</f>
        <v>0</v>
      </c>
      <c r="AC106" s="79">
        <f>'Sectoral Plan 26'!$G123</f>
        <v>0</v>
      </c>
      <c r="AD106" s="79">
        <f>'Sectoral Plan 27'!$G123</f>
        <v>0</v>
      </c>
      <c r="AE106" s="79">
        <f>'Sectoral Plan 28'!$G123</f>
        <v>0</v>
      </c>
      <c r="AF106" s="79">
        <f>'Sectoral Plan 29'!$G123</f>
        <v>0</v>
      </c>
      <c r="AG106" s="80">
        <f>'Sectoral Plan 30'!$G123</f>
        <v>0</v>
      </c>
      <c r="AH106" s="89">
        <f t="shared" si="8"/>
        <v>0</v>
      </c>
      <c r="AI106" s="90">
        <f t="shared" si="9"/>
        <v>0</v>
      </c>
      <c r="AJ106" s="90" t="str">
        <f>IF($AK106=0,SUM($AH106:$AI106),'developer sheet'!$D$9)</f>
        <v>N/A</v>
      </c>
      <c r="AK106" s="90" t="str">
        <f>'Long Term Vision'!C123</f>
        <v>NO</v>
      </c>
      <c r="AL106" s="90">
        <f t="shared" si="12"/>
        <v>0</v>
      </c>
      <c r="AM106" s="90">
        <f t="shared" si="13"/>
        <v>0</v>
      </c>
      <c r="AN106" s="88" t="str">
        <f>IF($AK106="NO",'developer sheet'!$D$9,IF(AND($AJ106&lt;&gt;'developer sheet'!$D$9,$AJ106&lt;&gt;0),IF($AH106&gt;0,"T",IF($AI106&gt;0,"P")),'developer sheet'!$D$10))</f>
        <v>N/A</v>
      </c>
      <c r="AO106" s="103"/>
    </row>
    <row r="107" spans="1:41" x14ac:dyDescent="0.25">
      <c r="A107" s="19">
        <v>16.899999999999999</v>
      </c>
      <c r="B107" s="78">
        <f>'Long Term Vision'!I124</f>
        <v>0</v>
      </c>
      <c r="C107" s="79">
        <f>'Mid-term Plan'!G124</f>
        <v>0</v>
      </c>
      <c r="D107" s="79">
        <f>'Sectoral Plan 1'!$G124</f>
        <v>0</v>
      </c>
      <c r="E107" s="79">
        <f>'Sectoral Plan 2'!$G124</f>
        <v>0</v>
      </c>
      <c r="F107" s="79">
        <f>'Sectoral Plan 3'!$G124</f>
        <v>0</v>
      </c>
      <c r="G107" s="79">
        <f>'Sectoral Plan 4'!$G124</f>
        <v>0</v>
      </c>
      <c r="H107" s="79">
        <f>'Sectoral Plan 5'!$G124</f>
        <v>0</v>
      </c>
      <c r="I107" s="79">
        <f>'Sectoral Plan 6'!$G124</f>
        <v>0</v>
      </c>
      <c r="J107" s="79">
        <f>'Sectoral Plan 7'!$G124</f>
        <v>0</v>
      </c>
      <c r="K107" s="79">
        <f>'Sectoral Plan 8'!$G124</f>
        <v>0</v>
      </c>
      <c r="L107" s="79">
        <f>'Sectoral Plan 9'!$G124</f>
        <v>0</v>
      </c>
      <c r="M107" s="79">
        <f>'Sectoral Plan 10'!$G124</f>
        <v>0</v>
      </c>
      <c r="N107" s="79">
        <f>'Sectoral Plan 11'!$G124</f>
        <v>0</v>
      </c>
      <c r="O107" s="79">
        <f>'Sectoral Plan 12'!$G124</f>
        <v>0</v>
      </c>
      <c r="P107" s="79">
        <f>'Sectoral Plan 13'!$G124</f>
        <v>0</v>
      </c>
      <c r="Q107" s="79">
        <f>'Sectoral Plan 14'!$G124</f>
        <v>0</v>
      </c>
      <c r="R107" s="79">
        <f>'Sectoral Plan 15'!$G124</f>
        <v>0</v>
      </c>
      <c r="S107" s="79">
        <f>'Sectoral Plan 16'!$G124</f>
        <v>0</v>
      </c>
      <c r="T107" s="79">
        <f>'Sectoral Plan 17'!$G124</f>
        <v>0</v>
      </c>
      <c r="U107" s="79">
        <f>'Sectoral Plan 18'!$G124</f>
        <v>0</v>
      </c>
      <c r="V107" s="79">
        <f>'Sectoral Plan 19'!$G124</f>
        <v>0</v>
      </c>
      <c r="W107" s="79">
        <f>'Sectoral Plan 20'!$G124</f>
        <v>0</v>
      </c>
      <c r="X107" s="79">
        <f>'Sectoral Plan 21'!$G124</f>
        <v>0</v>
      </c>
      <c r="Y107" s="79">
        <f>'Sectoral Plan 22'!$G124</f>
        <v>0</v>
      </c>
      <c r="Z107" s="79">
        <f>'Sectoral Plan 23'!$G124</f>
        <v>0</v>
      </c>
      <c r="AA107" s="79">
        <f>'Sectoral Plan 24'!$G124</f>
        <v>0</v>
      </c>
      <c r="AB107" s="79">
        <f>'Sectoral Plan 25'!$G124</f>
        <v>0</v>
      </c>
      <c r="AC107" s="79">
        <f>'Sectoral Plan 26'!$G124</f>
        <v>0</v>
      </c>
      <c r="AD107" s="79">
        <f>'Sectoral Plan 27'!$G124</f>
        <v>0</v>
      </c>
      <c r="AE107" s="79">
        <f>'Sectoral Plan 28'!$G124</f>
        <v>0</v>
      </c>
      <c r="AF107" s="79">
        <f>'Sectoral Plan 29'!$G124</f>
        <v>0</v>
      </c>
      <c r="AG107" s="80">
        <f>'Sectoral Plan 30'!$G124</f>
        <v>0</v>
      </c>
      <c r="AH107" s="89">
        <f t="shared" si="8"/>
        <v>0</v>
      </c>
      <c r="AI107" s="90">
        <f t="shared" si="9"/>
        <v>0</v>
      </c>
      <c r="AJ107" s="90">
        <f>IF($AK107=0,SUM($AH107:$AI107),'developer sheet'!$D$9)</f>
        <v>0</v>
      </c>
      <c r="AK107" s="90">
        <f>'Long Term Vision'!C124</f>
        <v>0</v>
      </c>
      <c r="AL107" s="90">
        <f t="shared" si="12"/>
        <v>0</v>
      </c>
      <c r="AM107" s="90">
        <f t="shared" si="13"/>
        <v>1</v>
      </c>
      <c r="AN107" s="88" t="str">
        <f>IF($AK107="NO",'developer sheet'!$D$9,IF(AND($AJ107&lt;&gt;'developer sheet'!$D$9,$AJ107&lt;&gt;0),IF($AH107&gt;0,"T",IF($AI107&gt;0,"P")),'developer sheet'!$D$10))</f>
        <v>none</v>
      </c>
      <c r="AO107" s="103"/>
    </row>
    <row r="108" spans="1:41" x14ac:dyDescent="0.25">
      <c r="A108" s="60">
        <v>16.100000000000001</v>
      </c>
      <c r="B108" s="78">
        <f>'Long Term Vision'!I125</f>
        <v>0</v>
      </c>
      <c r="C108" s="79">
        <f>'Mid-term Plan'!G125</f>
        <v>0</v>
      </c>
      <c r="D108" s="79" t="str">
        <f>'Sectoral Plan 1'!$G125</f>
        <v>P</v>
      </c>
      <c r="E108" s="79">
        <f>'Sectoral Plan 2'!$G125</f>
        <v>0</v>
      </c>
      <c r="F108" s="79">
        <f>'Sectoral Plan 3'!$G125</f>
        <v>0</v>
      </c>
      <c r="G108" s="79">
        <f>'Sectoral Plan 4'!$G125</f>
        <v>0</v>
      </c>
      <c r="H108" s="79">
        <f>'Sectoral Plan 5'!$G125</f>
        <v>0</v>
      </c>
      <c r="I108" s="79">
        <f>'Sectoral Plan 6'!$G125</f>
        <v>0</v>
      </c>
      <c r="J108" s="79" t="str">
        <f>'Sectoral Plan 7'!$G125</f>
        <v>T</v>
      </c>
      <c r="K108" s="79">
        <f>'Sectoral Plan 8'!$G125</f>
        <v>0</v>
      </c>
      <c r="L108" s="79">
        <f>'Sectoral Plan 9'!$G125</f>
        <v>0</v>
      </c>
      <c r="M108" s="79">
        <f>'Sectoral Plan 10'!$G125</f>
        <v>0</v>
      </c>
      <c r="N108" s="79">
        <f>'Sectoral Plan 11'!$G125</f>
        <v>0</v>
      </c>
      <c r="O108" s="79">
        <f>'Sectoral Plan 12'!$G125</f>
        <v>0</v>
      </c>
      <c r="P108" s="79">
        <f>'Sectoral Plan 13'!$G125</f>
        <v>0</v>
      </c>
      <c r="Q108" s="79">
        <f>'Sectoral Plan 14'!$G125</f>
        <v>0</v>
      </c>
      <c r="R108" s="79">
        <f>'Sectoral Plan 15'!$G125</f>
        <v>0</v>
      </c>
      <c r="S108" s="79">
        <f>'Sectoral Plan 16'!$G125</f>
        <v>0</v>
      </c>
      <c r="T108" s="79">
        <f>'Sectoral Plan 17'!$G125</f>
        <v>0</v>
      </c>
      <c r="U108" s="79">
        <f>'Sectoral Plan 18'!$G125</f>
        <v>0</v>
      </c>
      <c r="V108" s="79">
        <f>'Sectoral Plan 19'!$G125</f>
        <v>0</v>
      </c>
      <c r="W108" s="79">
        <f>'Sectoral Plan 20'!$G125</f>
        <v>0</v>
      </c>
      <c r="X108" s="79">
        <f>'Sectoral Plan 21'!$G125</f>
        <v>0</v>
      </c>
      <c r="Y108" s="79">
        <f>'Sectoral Plan 22'!$G125</f>
        <v>0</v>
      </c>
      <c r="Z108" s="79">
        <f>'Sectoral Plan 23'!$G125</f>
        <v>0</v>
      </c>
      <c r="AA108" s="79">
        <f>'Sectoral Plan 24'!$G125</f>
        <v>0</v>
      </c>
      <c r="AB108" s="79">
        <f>'Sectoral Plan 25'!$G125</f>
        <v>0</v>
      </c>
      <c r="AC108" s="79">
        <f>'Sectoral Plan 26'!$G125</f>
        <v>0</v>
      </c>
      <c r="AD108" s="79">
        <f>'Sectoral Plan 27'!$G125</f>
        <v>0</v>
      </c>
      <c r="AE108" s="79">
        <f>'Sectoral Plan 28'!$G125</f>
        <v>0</v>
      </c>
      <c r="AF108" s="79">
        <f>'Sectoral Plan 29'!$G125</f>
        <v>0</v>
      </c>
      <c r="AG108" s="80">
        <f>'Sectoral Plan 30'!$G125</f>
        <v>0</v>
      </c>
      <c r="AH108" s="89">
        <f t="shared" si="8"/>
        <v>1</v>
      </c>
      <c r="AI108" s="90">
        <f t="shared" si="9"/>
        <v>1</v>
      </c>
      <c r="AJ108" s="90">
        <f>IF($AK108=0,SUM($AH108:$AI108),'developer sheet'!$D$9)</f>
        <v>2</v>
      </c>
      <c r="AK108" s="90">
        <f>'Long Term Vision'!C125</f>
        <v>0</v>
      </c>
      <c r="AL108" s="90">
        <f t="shared" si="12"/>
        <v>1</v>
      </c>
      <c r="AM108" s="90">
        <f t="shared" si="13"/>
        <v>0</v>
      </c>
      <c r="AN108" s="88" t="str">
        <f>IF($AK108="NO",'developer sheet'!$D$9,IF(AND($AJ108&lt;&gt;'developer sheet'!$D$9,$AJ108&lt;&gt;0),IF($AH108&gt;0,"T",IF($AI108&gt;0,"P")),'developer sheet'!$D$10))</f>
        <v>T</v>
      </c>
      <c r="AO108" s="103"/>
    </row>
    <row r="109" spans="1:41" x14ac:dyDescent="0.25">
      <c r="A109" s="19">
        <v>17.100000000000001</v>
      </c>
      <c r="B109" s="78">
        <f>'Long Term Vision'!I127</f>
        <v>0</v>
      </c>
      <c r="C109" s="79">
        <f>'Mid-term Plan'!G127</f>
        <v>0</v>
      </c>
      <c r="D109" s="79">
        <f>'Sectoral Plan 1'!$G127</f>
        <v>0</v>
      </c>
      <c r="E109" s="79">
        <f>'Sectoral Plan 2'!$G127</f>
        <v>0</v>
      </c>
      <c r="F109" s="79">
        <f>'Sectoral Plan 3'!$G127</f>
        <v>0</v>
      </c>
      <c r="G109" s="79">
        <f>'Sectoral Plan 4'!$G127</f>
        <v>0</v>
      </c>
      <c r="H109" s="79" t="str">
        <f>'Sectoral Plan 5'!$G127</f>
        <v>P</v>
      </c>
      <c r="I109" s="79" t="str">
        <f>'Sectoral Plan 6'!$G127</f>
        <v>P</v>
      </c>
      <c r="J109" s="79">
        <f>'Sectoral Plan 7'!$G127</f>
        <v>0</v>
      </c>
      <c r="K109" s="79">
        <f>'Sectoral Plan 8'!$G127</f>
        <v>0</v>
      </c>
      <c r="L109" s="79">
        <f>'Sectoral Plan 9'!$G127</f>
        <v>0</v>
      </c>
      <c r="M109" s="79">
        <f>'Sectoral Plan 10'!$G127</f>
        <v>0</v>
      </c>
      <c r="N109" s="79">
        <f>'Sectoral Plan 11'!$G127</f>
        <v>0</v>
      </c>
      <c r="O109" s="79" t="str">
        <f>'Sectoral Plan 12'!$G127</f>
        <v>P</v>
      </c>
      <c r="P109" s="79">
        <f>'Sectoral Plan 13'!$G127</f>
        <v>0</v>
      </c>
      <c r="Q109" s="79">
        <f>'Sectoral Plan 14'!$G127</f>
        <v>0</v>
      </c>
      <c r="R109" s="79">
        <f>'Sectoral Plan 15'!$G127</f>
        <v>0</v>
      </c>
      <c r="S109" s="79">
        <f>'Sectoral Plan 16'!$G127</f>
        <v>0</v>
      </c>
      <c r="T109" s="79">
        <f>'Sectoral Plan 17'!$G127</f>
        <v>0</v>
      </c>
      <c r="U109" s="79">
        <f>'Sectoral Plan 18'!$G127</f>
        <v>0</v>
      </c>
      <c r="V109" s="79">
        <f>'Sectoral Plan 19'!$G127</f>
        <v>0</v>
      </c>
      <c r="W109" s="79">
        <f>'Sectoral Plan 20'!$G127</f>
        <v>0</v>
      </c>
      <c r="X109" s="79">
        <f>'Sectoral Plan 21'!$G127</f>
        <v>0</v>
      </c>
      <c r="Y109" s="79">
        <f>'Sectoral Plan 22'!$G127</f>
        <v>0</v>
      </c>
      <c r="Z109" s="79">
        <f>'Sectoral Plan 23'!$G127</f>
        <v>0</v>
      </c>
      <c r="AA109" s="79">
        <f>'Sectoral Plan 24'!$G127</f>
        <v>0</v>
      </c>
      <c r="AB109" s="79">
        <f>'Sectoral Plan 25'!$G127</f>
        <v>0</v>
      </c>
      <c r="AC109" s="79">
        <f>'Sectoral Plan 26'!$G127</f>
        <v>0</v>
      </c>
      <c r="AD109" s="79">
        <f>'Sectoral Plan 27'!$G127</f>
        <v>0</v>
      </c>
      <c r="AE109" s="79">
        <f>'Sectoral Plan 28'!$G127</f>
        <v>0</v>
      </c>
      <c r="AF109" s="79">
        <f>'Sectoral Plan 29'!$G127</f>
        <v>0</v>
      </c>
      <c r="AG109" s="80">
        <f>'Sectoral Plan 30'!$G127</f>
        <v>0</v>
      </c>
      <c r="AH109" s="89">
        <f t="shared" si="8"/>
        <v>0</v>
      </c>
      <c r="AI109" s="90">
        <f t="shared" si="9"/>
        <v>3</v>
      </c>
      <c r="AJ109" s="90">
        <f>IF($AK109=0,SUM($AH109:$AI109),'developer sheet'!$D$9)</f>
        <v>3</v>
      </c>
      <c r="AK109" s="90">
        <f>'Long Term Vision'!C127</f>
        <v>0</v>
      </c>
      <c r="AL109" s="90">
        <f t="shared" si="12"/>
        <v>1</v>
      </c>
      <c r="AM109" s="90">
        <f t="shared" si="13"/>
        <v>0</v>
      </c>
      <c r="AN109" s="88" t="str">
        <f>IF($AK109="NO",'developer sheet'!$D$9,IF(AND($AJ109&lt;&gt;'developer sheet'!$D$9,$AJ109&lt;&gt;0),IF($AH109&gt;0,"T",IF($AI109&gt;0,"P")),'developer sheet'!$D$10))</f>
        <v>P</v>
      </c>
      <c r="AO109" s="103"/>
    </row>
    <row r="110" spans="1:41" x14ac:dyDescent="0.25">
      <c r="A110" s="19">
        <v>17.2</v>
      </c>
      <c r="B110" s="78">
        <f>'Long Term Vision'!I128</f>
        <v>0</v>
      </c>
      <c r="C110" s="79">
        <f>'Mid-term Plan'!G128</f>
        <v>0</v>
      </c>
      <c r="D110" s="79">
        <f>'Sectoral Plan 1'!$G128</f>
        <v>0</v>
      </c>
      <c r="E110" s="79">
        <f>'Sectoral Plan 2'!$G128</f>
        <v>0</v>
      </c>
      <c r="F110" s="79">
        <f>'Sectoral Plan 3'!$G128</f>
        <v>0</v>
      </c>
      <c r="G110" s="79">
        <f>'Sectoral Plan 4'!$G128</f>
        <v>0</v>
      </c>
      <c r="H110" s="79">
        <f>'Sectoral Plan 5'!$G128</f>
        <v>0</v>
      </c>
      <c r="I110" s="79">
        <f>'Sectoral Plan 6'!$G128</f>
        <v>0</v>
      </c>
      <c r="J110" s="79">
        <f>'Sectoral Plan 7'!$G128</f>
        <v>0</v>
      </c>
      <c r="K110" s="79">
        <f>'Sectoral Plan 8'!$G128</f>
        <v>0</v>
      </c>
      <c r="L110" s="79">
        <f>'Sectoral Plan 9'!$G128</f>
        <v>0</v>
      </c>
      <c r="M110" s="79">
        <f>'Sectoral Plan 10'!$G128</f>
        <v>0</v>
      </c>
      <c r="N110" s="79">
        <f>'Sectoral Plan 11'!$G128</f>
        <v>0</v>
      </c>
      <c r="O110" s="79">
        <f>'Sectoral Plan 12'!$G128</f>
        <v>0</v>
      </c>
      <c r="P110" s="79">
        <f>'Sectoral Plan 13'!$G128</f>
        <v>0</v>
      </c>
      <c r="Q110" s="79">
        <f>'Sectoral Plan 14'!$G128</f>
        <v>0</v>
      </c>
      <c r="R110" s="79">
        <f>'Sectoral Plan 15'!$G128</f>
        <v>0</v>
      </c>
      <c r="S110" s="79">
        <f>'Sectoral Plan 16'!$G128</f>
        <v>0</v>
      </c>
      <c r="T110" s="79">
        <f>'Sectoral Plan 17'!$G128</f>
        <v>0</v>
      </c>
      <c r="U110" s="79">
        <f>'Sectoral Plan 18'!$G128</f>
        <v>0</v>
      </c>
      <c r="V110" s="79">
        <f>'Sectoral Plan 19'!$G128</f>
        <v>0</v>
      </c>
      <c r="W110" s="79">
        <f>'Sectoral Plan 20'!$G128</f>
        <v>0</v>
      </c>
      <c r="X110" s="79">
        <f>'Sectoral Plan 21'!$G128</f>
        <v>0</v>
      </c>
      <c r="Y110" s="79">
        <f>'Sectoral Plan 22'!$G128</f>
        <v>0</v>
      </c>
      <c r="Z110" s="79">
        <f>'Sectoral Plan 23'!$G128</f>
        <v>0</v>
      </c>
      <c r="AA110" s="79">
        <f>'Sectoral Plan 24'!$G128</f>
        <v>0</v>
      </c>
      <c r="AB110" s="79">
        <f>'Sectoral Plan 25'!$G128</f>
        <v>0</v>
      </c>
      <c r="AC110" s="79">
        <f>'Sectoral Plan 26'!$G128</f>
        <v>0</v>
      </c>
      <c r="AD110" s="79">
        <f>'Sectoral Plan 27'!$G128</f>
        <v>0</v>
      </c>
      <c r="AE110" s="79">
        <f>'Sectoral Plan 28'!$G128</f>
        <v>0</v>
      </c>
      <c r="AF110" s="79">
        <f>'Sectoral Plan 29'!$G128</f>
        <v>0</v>
      </c>
      <c r="AG110" s="80">
        <f>'Sectoral Plan 30'!$G128</f>
        <v>0</v>
      </c>
      <c r="AH110" s="89">
        <f t="shared" si="8"/>
        <v>0</v>
      </c>
      <c r="AI110" s="90">
        <f t="shared" si="9"/>
        <v>0</v>
      </c>
      <c r="AJ110" s="90" t="str">
        <f>IF($AK110=0,SUM($AH110:$AI110),'developer sheet'!$D$9)</f>
        <v>N/A</v>
      </c>
      <c r="AK110" s="90" t="str">
        <f>'Long Term Vision'!C128</f>
        <v>NO</v>
      </c>
      <c r="AL110" s="90">
        <f t="shared" si="12"/>
        <v>0</v>
      </c>
      <c r="AM110" s="90">
        <f t="shared" si="13"/>
        <v>0</v>
      </c>
      <c r="AN110" s="88" t="str">
        <f>IF($AK110="NO",'developer sheet'!$D$9,IF(AND($AJ110&lt;&gt;'developer sheet'!$D$9,$AJ110&lt;&gt;0),IF($AH110&gt;0,"T",IF($AI110&gt;0,"P")),'developer sheet'!$D$10))</f>
        <v>N/A</v>
      </c>
      <c r="AO110" s="103"/>
    </row>
    <row r="111" spans="1:41" x14ac:dyDescent="0.25">
      <c r="A111" s="19">
        <v>17.3</v>
      </c>
      <c r="B111" s="78">
        <f>'Long Term Vision'!I129</f>
        <v>0</v>
      </c>
      <c r="C111" s="79">
        <f>'Mid-term Plan'!G129</f>
        <v>0</v>
      </c>
      <c r="D111" s="79">
        <f>'Sectoral Plan 1'!$G129</f>
        <v>0</v>
      </c>
      <c r="E111" s="79">
        <f>'Sectoral Plan 2'!$G129</f>
        <v>0</v>
      </c>
      <c r="F111" s="79">
        <f>'Sectoral Plan 3'!$G129</f>
        <v>0</v>
      </c>
      <c r="G111" s="79">
        <f>'Sectoral Plan 4'!$G129</f>
        <v>0</v>
      </c>
      <c r="H111" s="79">
        <f>'Sectoral Plan 5'!$G129</f>
        <v>0</v>
      </c>
      <c r="I111" s="79">
        <f>'Sectoral Plan 6'!$G129</f>
        <v>0</v>
      </c>
      <c r="J111" s="79" t="str">
        <f>'Sectoral Plan 7'!$G129</f>
        <v>P</v>
      </c>
      <c r="K111" s="79">
        <f>'Sectoral Plan 8'!$G129</f>
        <v>0</v>
      </c>
      <c r="L111" s="79">
        <f>'Sectoral Plan 9'!$G129</f>
        <v>0</v>
      </c>
      <c r="M111" s="79">
        <f>'Sectoral Plan 10'!$G129</f>
        <v>0</v>
      </c>
      <c r="N111" s="79">
        <f>'Sectoral Plan 11'!$G129</f>
        <v>0</v>
      </c>
      <c r="O111" s="79" t="str">
        <f>'Sectoral Plan 12'!$G129</f>
        <v>P</v>
      </c>
      <c r="P111" s="79">
        <f>'Sectoral Plan 13'!$G129</f>
        <v>0</v>
      </c>
      <c r="Q111" s="79">
        <f>'Sectoral Plan 14'!$G129</f>
        <v>0</v>
      </c>
      <c r="R111" s="79">
        <f>'Sectoral Plan 15'!$G129</f>
        <v>0</v>
      </c>
      <c r="S111" s="79">
        <f>'Sectoral Plan 16'!$G129</f>
        <v>0</v>
      </c>
      <c r="T111" s="79">
        <f>'Sectoral Plan 17'!$G129</f>
        <v>0</v>
      </c>
      <c r="U111" s="79">
        <f>'Sectoral Plan 18'!$G129</f>
        <v>0</v>
      </c>
      <c r="V111" s="79">
        <f>'Sectoral Plan 19'!$G129</f>
        <v>0</v>
      </c>
      <c r="W111" s="79">
        <f>'Sectoral Plan 20'!$G129</f>
        <v>0</v>
      </c>
      <c r="X111" s="79">
        <f>'Sectoral Plan 21'!$G129</f>
        <v>0</v>
      </c>
      <c r="Y111" s="79">
        <f>'Sectoral Plan 22'!$G129</f>
        <v>0</v>
      </c>
      <c r="Z111" s="79">
        <f>'Sectoral Plan 23'!$G129</f>
        <v>0</v>
      </c>
      <c r="AA111" s="79">
        <f>'Sectoral Plan 24'!$G129</f>
        <v>0</v>
      </c>
      <c r="AB111" s="79">
        <f>'Sectoral Plan 25'!$G129</f>
        <v>0</v>
      </c>
      <c r="AC111" s="79">
        <f>'Sectoral Plan 26'!$G129</f>
        <v>0</v>
      </c>
      <c r="AD111" s="79">
        <f>'Sectoral Plan 27'!$G129</f>
        <v>0</v>
      </c>
      <c r="AE111" s="79">
        <f>'Sectoral Plan 28'!$G129</f>
        <v>0</v>
      </c>
      <c r="AF111" s="79">
        <f>'Sectoral Plan 29'!$G129</f>
        <v>0</v>
      </c>
      <c r="AG111" s="80">
        <f>'Sectoral Plan 30'!$G129</f>
        <v>0</v>
      </c>
      <c r="AH111" s="89">
        <f t="shared" si="8"/>
        <v>0</v>
      </c>
      <c r="AI111" s="90">
        <f t="shared" si="9"/>
        <v>2</v>
      </c>
      <c r="AJ111" s="90">
        <f>IF($AK111=0,SUM($AH111:$AI111),'developer sheet'!$D$9)</f>
        <v>2</v>
      </c>
      <c r="AK111" s="90">
        <f>'Long Term Vision'!C129</f>
        <v>0</v>
      </c>
      <c r="AL111" s="90">
        <f t="shared" si="12"/>
        <v>1</v>
      </c>
      <c r="AM111" s="90">
        <f t="shared" si="13"/>
        <v>0</v>
      </c>
      <c r="AN111" s="88" t="str">
        <f>IF($AK111="NO",'developer sheet'!$D$9,IF(AND($AJ111&lt;&gt;'developer sheet'!$D$9,$AJ111&lt;&gt;0),IF($AH111&gt;0,"T",IF($AI111&gt;0,"P")),'developer sheet'!$D$10))</f>
        <v>P</v>
      </c>
      <c r="AO111" s="103"/>
    </row>
    <row r="112" spans="1:41" x14ac:dyDescent="0.25">
      <c r="A112" s="19">
        <v>17.399999999999999</v>
      </c>
      <c r="B112" s="78">
        <f>'Long Term Vision'!I130</f>
        <v>0</v>
      </c>
      <c r="C112" s="79">
        <f>'Mid-term Plan'!G130</f>
        <v>0</v>
      </c>
      <c r="D112" s="79">
        <f>'Sectoral Plan 1'!$G130</f>
        <v>0</v>
      </c>
      <c r="E112" s="79">
        <f>'Sectoral Plan 2'!$G130</f>
        <v>0</v>
      </c>
      <c r="F112" s="79">
        <f>'Sectoral Plan 3'!$G130</f>
        <v>0</v>
      </c>
      <c r="G112" s="79">
        <f>'Sectoral Plan 4'!$G130</f>
        <v>0</v>
      </c>
      <c r="H112" s="79">
        <f>'Sectoral Plan 5'!$G130</f>
        <v>0</v>
      </c>
      <c r="I112" s="79">
        <f>'Sectoral Plan 6'!$G130</f>
        <v>0</v>
      </c>
      <c r="J112" s="79">
        <f>'Sectoral Plan 7'!$G130</f>
        <v>0</v>
      </c>
      <c r="K112" s="79">
        <f>'Sectoral Plan 8'!$G130</f>
        <v>0</v>
      </c>
      <c r="L112" s="79">
        <f>'Sectoral Plan 9'!$G130</f>
        <v>0</v>
      </c>
      <c r="M112" s="79">
        <f>'Sectoral Plan 10'!$G130</f>
        <v>0</v>
      </c>
      <c r="N112" s="79">
        <f>'Sectoral Plan 11'!$G130</f>
        <v>0</v>
      </c>
      <c r="O112" s="79">
        <f>'Sectoral Plan 12'!$G130</f>
        <v>0</v>
      </c>
      <c r="P112" s="79">
        <f>'Sectoral Plan 13'!$G130</f>
        <v>0</v>
      </c>
      <c r="Q112" s="79">
        <f>'Sectoral Plan 14'!$G130</f>
        <v>0</v>
      </c>
      <c r="R112" s="79">
        <f>'Sectoral Plan 15'!$G130</f>
        <v>0</v>
      </c>
      <c r="S112" s="79">
        <f>'Sectoral Plan 16'!$G130</f>
        <v>0</v>
      </c>
      <c r="T112" s="79">
        <f>'Sectoral Plan 17'!$G130</f>
        <v>0</v>
      </c>
      <c r="U112" s="79">
        <f>'Sectoral Plan 18'!$G130</f>
        <v>0</v>
      </c>
      <c r="V112" s="79">
        <f>'Sectoral Plan 19'!$G130</f>
        <v>0</v>
      </c>
      <c r="W112" s="79">
        <f>'Sectoral Plan 20'!$G130</f>
        <v>0</v>
      </c>
      <c r="X112" s="79">
        <f>'Sectoral Plan 21'!$G130</f>
        <v>0</v>
      </c>
      <c r="Y112" s="79">
        <f>'Sectoral Plan 22'!$G130</f>
        <v>0</v>
      </c>
      <c r="Z112" s="79">
        <f>'Sectoral Plan 23'!$G130</f>
        <v>0</v>
      </c>
      <c r="AA112" s="79">
        <f>'Sectoral Plan 24'!$G130</f>
        <v>0</v>
      </c>
      <c r="AB112" s="79">
        <f>'Sectoral Plan 25'!$G130</f>
        <v>0</v>
      </c>
      <c r="AC112" s="79">
        <f>'Sectoral Plan 26'!$G130</f>
        <v>0</v>
      </c>
      <c r="AD112" s="79">
        <f>'Sectoral Plan 27'!$G130</f>
        <v>0</v>
      </c>
      <c r="AE112" s="79">
        <f>'Sectoral Plan 28'!$G130</f>
        <v>0</v>
      </c>
      <c r="AF112" s="79">
        <f>'Sectoral Plan 29'!$G130</f>
        <v>0</v>
      </c>
      <c r="AG112" s="80">
        <f>'Sectoral Plan 30'!$G130</f>
        <v>0</v>
      </c>
      <c r="AH112" s="89">
        <f t="shared" si="8"/>
        <v>0</v>
      </c>
      <c r="AI112" s="90">
        <f t="shared" si="9"/>
        <v>0</v>
      </c>
      <c r="AJ112" s="90" t="str">
        <f>IF($AK112=0,SUM($AH112:$AI112),'developer sheet'!$D$9)</f>
        <v>N/A</v>
      </c>
      <c r="AK112" s="90" t="str">
        <f>'Long Term Vision'!C130</f>
        <v>NO</v>
      </c>
      <c r="AL112" s="90">
        <f t="shared" si="12"/>
        <v>0</v>
      </c>
      <c r="AM112" s="90">
        <f t="shared" si="13"/>
        <v>0</v>
      </c>
      <c r="AN112" s="88" t="str">
        <f>IF($AK112="NO",'developer sheet'!$D$9,IF(AND($AJ112&lt;&gt;'developer sheet'!$D$9,$AJ112&lt;&gt;0),IF($AH112&gt;0,"T",IF($AI112&gt;0,"P")),'developer sheet'!$D$10))</f>
        <v>N/A</v>
      </c>
      <c r="AO112" s="103"/>
    </row>
    <row r="113" spans="1:41" x14ac:dyDescent="0.25">
      <c r="A113" s="19">
        <v>17.5</v>
      </c>
      <c r="B113" s="78">
        <f>'Long Term Vision'!I131</f>
        <v>0</v>
      </c>
      <c r="C113" s="79">
        <f>'Mid-term Plan'!G131</f>
        <v>0</v>
      </c>
      <c r="D113" s="79">
        <f>'Sectoral Plan 1'!$G131</f>
        <v>0</v>
      </c>
      <c r="E113" s="79">
        <f>'Sectoral Plan 2'!$G131</f>
        <v>0</v>
      </c>
      <c r="F113" s="79">
        <f>'Sectoral Plan 3'!$G131</f>
        <v>0</v>
      </c>
      <c r="G113" s="79">
        <f>'Sectoral Plan 4'!$G131</f>
        <v>0</v>
      </c>
      <c r="H113" s="79">
        <f>'Sectoral Plan 5'!$G131</f>
        <v>0</v>
      </c>
      <c r="I113" s="79">
        <f>'Sectoral Plan 6'!$G131</f>
        <v>0</v>
      </c>
      <c r="J113" s="79">
        <f>'Sectoral Plan 7'!$G131</f>
        <v>0</v>
      </c>
      <c r="K113" s="79">
        <f>'Sectoral Plan 8'!$G131</f>
        <v>0</v>
      </c>
      <c r="L113" s="79">
        <f>'Sectoral Plan 9'!$G131</f>
        <v>0</v>
      </c>
      <c r="M113" s="79">
        <f>'Sectoral Plan 10'!$G131</f>
        <v>0</v>
      </c>
      <c r="N113" s="79">
        <f>'Sectoral Plan 11'!$G131</f>
        <v>0</v>
      </c>
      <c r="O113" s="79">
        <f>'Sectoral Plan 12'!$G131</f>
        <v>0</v>
      </c>
      <c r="P113" s="79">
        <f>'Sectoral Plan 13'!$G131</f>
        <v>0</v>
      </c>
      <c r="Q113" s="79" t="str">
        <f>'Sectoral Plan 14'!$G131</f>
        <v>P</v>
      </c>
      <c r="R113" s="79">
        <f>'Sectoral Plan 15'!$G131</f>
        <v>0</v>
      </c>
      <c r="S113" s="79">
        <f>'Sectoral Plan 16'!$G131</f>
        <v>0</v>
      </c>
      <c r="T113" s="79">
        <f>'Sectoral Plan 17'!$G131</f>
        <v>0</v>
      </c>
      <c r="U113" s="79">
        <f>'Sectoral Plan 18'!$G131</f>
        <v>0</v>
      </c>
      <c r="V113" s="79">
        <f>'Sectoral Plan 19'!$G131</f>
        <v>0</v>
      </c>
      <c r="W113" s="79">
        <f>'Sectoral Plan 20'!$G131</f>
        <v>0</v>
      </c>
      <c r="X113" s="79">
        <f>'Sectoral Plan 21'!$G131</f>
        <v>0</v>
      </c>
      <c r="Y113" s="79">
        <f>'Sectoral Plan 22'!$G131</f>
        <v>0</v>
      </c>
      <c r="Z113" s="79">
        <f>'Sectoral Plan 23'!$G131</f>
        <v>0</v>
      </c>
      <c r="AA113" s="79">
        <f>'Sectoral Plan 24'!$G131</f>
        <v>0</v>
      </c>
      <c r="AB113" s="79">
        <f>'Sectoral Plan 25'!$G131</f>
        <v>0</v>
      </c>
      <c r="AC113" s="79">
        <f>'Sectoral Plan 26'!$G131</f>
        <v>0</v>
      </c>
      <c r="AD113" s="79">
        <f>'Sectoral Plan 27'!$G131</f>
        <v>0</v>
      </c>
      <c r="AE113" s="79">
        <f>'Sectoral Plan 28'!$G131</f>
        <v>0</v>
      </c>
      <c r="AF113" s="79">
        <f>'Sectoral Plan 29'!$G131</f>
        <v>0</v>
      </c>
      <c r="AG113" s="80">
        <f>'Sectoral Plan 30'!$G131</f>
        <v>0</v>
      </c>
      <c r="AH113" s="89">
        <f t="shared" si="8"/>
        <v>0</v>
      </c>
      <c r="AI113" s="90">
        <f t="shared" si="9"/>
        <v>1</v>
      </c>
      <c r="AJ113" s="90">
        <f>IF($AK113=0,SUM($AH113:$AI113),'developer sheet'!$D$9)</f>
        <v>1</v>
      </c>
      <c r="AK113" s="90">
        <f>'Long Term Vision'!C131</f>
        <v>0</v>
      </c>
      <c r="AL113" s="90">
        <f t="shared" si="12"/>
        <v>1</v>
      </c>
      <c r="AM113" s="90">
        <f t="shared" si="13"/>
        <v>0</v>
      </c>
      <c r="AN113" s="88" t="str">
        <f>IF($AK113="NO",'developer sheet'!$D$9,IF(AND($AJ113&lt;&gt;'developer sheet'!$D$9,$AJ113&lt;&gt;0),IF($AH113&gt;0,"T",IF($AI113&gt;0,"P")),'developer sheet'!$D$10))</f>
        <v>P</v>
      </c>
      <c r="AO113" s="103"/>
    </row>
    <row r="114" spans="1:41" x14ac:dyDescent="0.25">
      <c r="A114" s="19">
        <v>17.600000000000001</v>
      </c>
      <c r="B114" s="78">
        <f>'Long Term Vision'!I132</f>
        <v>0</v>
      </c>
      <c r="C114" s="79">
        <f>'Mid-term Plan'!G132</f>
        <v>0</v>
      </c>
      <c r="D114" s="79">
        <f>'Sectoral Plan 1'!$G132</f>
        <v>0</v>
      </c>
      <c r="E114" s="79">
        <f>'Sectoral Plan 2'!$G132</f>
        <v>0</v>
      </c>
      <c r="F114" s="79" t="str">
        <f>'Sectoral Plan 3'!$G132</f>
        <v>P</v>
      </c>
      <c r="G114" s="79">
        <f>'Sectoral Plan 4'!$G132</f>
        <v>0</v>
      </c>
      <c r="H114" s="79">
        <f>'Sectoral Plan 5'!$G132</f>
        <v>0</v>
      </c>
      <c r="I114" s="79">
        <f>'Sectoral Plan 6'!$G132</f>
        <v>0</v>
      </c>
      <c r="J114" s="79">
        <f>'Sectoral Plan 7'!$G132</f>
        <v>0</v>
      </c>
      <c r="K114" s="79">
        <f>'Sectoral Plan 8'!$G132</f>
        <v>0</v>
      </c>
      <c r="L114" s="79">
        <f>'Sectoral Plan 9'!$G132</f>
        <v>0</v>
      </c>
      <c r="M114" s="79">
        <f>'Sectoral Plan 10'!$G132</f>
        <v>0</v>
      </c>
      <c r="N114" s="79">
        <f>'Sectoral Plan 11'!$G132</f>
        <v>0</v>
      </c>
      <c r="O114" s="79">
        <f>'Sectoral Plan 12'!$G132</f>
        <v>0</v>
      </c>
      <c r="P114" s="79">
        <f>'Sectoral Plan 13'!$G132</f>
        <v>0</v>
      </c>
      <c r="Q114" s="79">
        <f>'Sectoral Plan 14'!$G132</f>
        <v>0</v>
      </c>
      <c r="R114" s="79">
        <f>'Sectoral Plan 15'!$G132</f>
        <v>0</v>
      </c>
      <c r="S114" s="79">
        <f>'Sectoral Plan 16'!$G132</f>
        <v>0</v>
      </c>
      <c r="T114" s="79">
        <f>'Sectoral Plan 17'!$G132</f>
        <v>0</v>
      </c>
      <c r="U114" s="79">
        <f>'Sectoral Plan 18'!$G132</f>
        <v>0</v>
      </c>
      <c r="V114" s="79">
        <f>'Sectoral Plan 19'!$G132</f>
        <v>0</v>
      </c>
      <c r="W114" s="79">
        <f>'Sectoral Plan 20'!$G132</f>
        <v>0</v>
      </c>
      <c r="X114" s="79">
        <f>'Sectoral Plan 21'!$G132</f>
        <v>0</v>
      </c>
      <c r="Y114" s="79">
        <f>'Sectoral Plan 22'!$G132</f>
        <v>0</v>
      </c>
      <c r="Z114" s="79">
        <f>'Sectoral Plan 23'!$G132</f>
        <v>0</v>
      </c>
      <c r="AA114" s="79">
        <f>'Sectoral Plan 24'!$G132</f>
        <v>0</v>
      </c>
      <c r="AB114" s="79">
        <f>'Sectoral Plan 25'!$G132</f>
        <v>0</v>
      </c>
      <c r="AC114" s="79">
        <f>'Sectoral Plan 26'!$G132</f>
        <v>0</v>
      </c>
      <c r="AD114" s="79">
        <f>'Sectoral Plan 27'!$G132</f>
        <v>0</v>
      </c>
      <c r="AE114" s="79">
        <f>'Sectoral Plan 28'!$G132</f>
        <v>0</v>
      </c>
      <c r="AF114" s="79">
        <f>'Sectoral Plan 29'!$G132</f>
        <v>0</v>
      </c>
      <c r="AG114" s="80">
        <f>'Sectoral Plan 30'!$G132</f>
        <v>0</v>
      </c>
      <c r="AH114" s="89">
        <f t="shared" si="8"/>
        <v>0</v>
      </c>
      <c r="AI114" s="90">
        <f t="shared" si="9"/>
        <v>1</v>
      </c>
      <c r="AJ114" s="90">
        <f>IF($AK114=0,SUM($AH114:$AI114),'developer sheet'!$D$9)</f>
        <v>1</v>
      </c>
      <c r="AK114" s="90">
        <f>'Long Term Vision'!C132</f>
        <v>0</v>
      </c>
      <c r="AL114" s="90">
        <f t="shared" si="12"/>
        <v>1</v>
      </c>
      <c r="AM114" s="90">
        <f t="shared" si="13"/>
        <v>0</v>
      </c>
      <c r="AN114" s="88" t="str">
        <f>IF($AK114="NO",'developer sheet'!$D$9,IF(AND($AJ114&lt;&gt;'developer sheet'!$D$9,$AJ114&lt;&gt;0),IF($AH114&gt;0,"T",IF($AI114&gt;0,"P")),'developer sheet'!$D$10))</f>
        <v>P</v>
      </c>
      <c r="AO114" s="103"/>
    </row>
    <row r="115" spans="1:41" x14ac:dyDescent="0.25">
      <c r="A115" s="19">
        <v>17.7</v>
      </c>
      <c r="B115" s="78">
        <f>'Long Term Vision'!I133</f>
        <v>0</v>
      </c>
      <c r="C115" s="79">
        <f>'Mid-term Plan'!G133</f>
        <v>0</v>
      </c>
      <c r="D115" s="79">
        <f>'Sectoral Plan 1'!$G133</f>
        <v>0</v>
      </c>
      <c r="E115" s="79">
        <f>'Sectoral Plan 2'!$G133</f>
        <v>0</v>
      </c>
      <c r="F115" s="79" t="str">
        <f>'Sectoral Plan 3'!$G133</f>
        <v>P</v>
      </c>
      <c r="G115" s="79">
        <f>'Sectoral Plan 4'!$G133</f>
        <v>0</v>
      </c>
      <c r="H115" s="79">
        <f>'Sectoral Plan 5'!$G133</f>
        <v>0</v>
      </c>
      <c r="I115" s="79">
        <f>'Sectoral Plan 6'!$G133</f>
        <v>0</v>
      </c>
      <c r="J115" s="79">
        <f>'Sectoral Plan 7'!$G133</f>
        <v>0</v>
      </c>
      <c r="K115" s="79">
        <f>'Sectoral Plan 8'!$G133</f>
        <v>0</v>
      </c>
      <c r="L115" s="79">
        <f>'Sectoral Plan 9'!$G133</f>
        <v>0</v>
      </c>
      <c r="M115" s="79">
        <f>'Sectoral Plan 10'!$G133</f>
        <v>0</v>
      </c>
      <c r="N115" s="79">
        <f>'Sectoral Plan 11'!$G133</f>
        <v>0</v>
      </c>
      <c r="O115" s="79" t="str">
        <f>'Sectoral Plan 12'!$G133</f>
        <v>P</v>
      </c>
      <c r="P115" s="79">
        <f>'Sectoral Plan 13'!$G133</f>
        <v>0</v>
      </c>
      <c r="Q115" s="79">
        <f>'Sectoral Plan 14'!$G133</f>
        <v>0</v>
      </c>
      <c r="R115" s="79">
        <f>'Sectoral Plan 15'!$G133</f>
        <v>0</v>
      </c>
      <c r="S115" s="79">
        <f>'Sectoral Plan 16'!$G133</f>
        <v>0</v>
      </c>
      <c r="T115" s="79">
        <f>'Sectoral Plan 17'!$G133</f>
        <v>0</v>
      </c>
      <c r="U115" s="79">
        <f>'Sectoral Plan 18'!$G133</f>
        <v>0</v>
      </c>
      <c r="V115" s="79">
        <f>'Sectoral Plan 19'!$G133</f>
        <v>0</v>
      </c>
      <c r="W115" s="79">
        <f>'Sectoral Plan 20'!$G133</f>
        <v>0</v>
      </c>
      <c r="X115" s="79">
        <f>'Sectoral Plan 21'!$G133</f>
        <v>0</v>
      </c>
      <c r="Y115" s="79">
        <f>'Sectoral Plan 22'!$G133</f>
        <v>0</v>
      </c>
      <c r="Z115" s="79">
        <f>'Sectoral Plan 23'!$G133</f>
        <v>0</v>
      </c>
      <c r="AA115" s="79">
        <f>'Sectoral Plan 24'!$G133</f>
        <v>0</v>
      </c>
      <c r="AB115" s="79">
        <f>'Sectoral Plan 25'!$G133</f>
        <v>0</v>
      </c>
      <c r="AC115" s="79">
        <f>'Sectoral Plan 26'!$G133</f>
        <v>0</v>
      </c>
      <c r="AD115" s="79">
        <f>'Sectoral Plan 27'!$G133</f>
        <v>0</v>
      </c>
      <c r="AE115" s="79">
        <f>'Sectoral Plan 28'!$G133</f>
        <v>0</v>
      </c>
      <c r="AF115" s="79">
        <f>'Sectoral Plan 29'!$G133</f>
        <v>0</v>
      </c>
      <c r="AG115" s="80">
        <f>'Sectoral Plan 30'!$G133</f>
        <v>0</v>
      </c>
      <c r="AH115" s="89">
        <f t="shared" si="8"/>
        <v>0</v>
      </c>
      <c r="AI115" s="90">
        <f t="shared" si="9"/>
        <v>2</v>
      </c>
      <c r="AJ115" s="90">
        <f>IF($AK115=0,SUM($AH115:$AI115),'developer sheet'!$D$9)</f>
        <v>2</v>
      </c>
      <c r="AK115" s="90">
        <f>'Long Term Vision'!C133</f>
        <v>0</v>
      </c>
      <c r="AL115" s="90">
        <f t="shared" si="12"/>
        <v>1</v>
      </c>
      <c r="AM115" s="90">
        <f t="shared" si="13"/>
        <v>0</v>
      </c>
      <c r="AN115" s="88" t="str">
        <f>IF($AK115="NO",'developer sheet'!$D$9,IF(AND($AJ115&lt;&gt;'developer sheet'!$D$9,$AJ115&lt;&gt;0),IF($AH115&gt;0,"T",IF($AI115&gt;0,"P")),'developer sheet'!$D$10))</f>
        <v>P</v>
      </c>
      <c r="AO115" s="103"/>
    </row>
    <row r="116" spans="1:41" x14ac:dyDescent="0.25">
      <c r="A116" s="19">
        <v>17.8</v>
      </c>
      <c r="B116" s="78">
        <f>'Long Term Vision'!I134</f>
        <v>0</v>
      </c>
      <c r="C116" s="79">
        <f>'Mid-term Plan'!G134</f>
        <v>0</v>
      </c>
      <c r="D116" s="79">
        <f>'Sectoral Plan 1'!$G134</f>
        <v>0</v>
      </c>
      <c r="E116" s="79">
        <f>'Sectoral Plan 2'!$G134</f>
        <v>0</v>
      </c>
      <c r="F116" s="79">
        <f>'Sectoral Plan 3'!$G134</f>
        <v>0</v>
      </c>
      <c r="G116" s="79">
        <f>'Sectoral Plan 4'!$G134</f>
        <v>0</v>
      </c>
      <c r="H116" s="79">
        <f>'Sectoral Plan 5'!$G134</f>
        <v>0</v>
      </c>
      <c r="I116" s="79">
        <f>'Sectoral Plan 6'!$G134</f>
        <v>0</v>
      </c>
      <c r="J116" s="79">
        <f>'Sectoral Plan 7'!$G134</f>
        <v>0</v>
      </c>
      <c r="K116" s="79">
        <f>'Sectoral Plan 8'!$G134</f>
        <v>0</v>
      </c>
      <c r="L116" s="79">
        <f>'Sectoral Plan 9'!$G134</f>
        <v>0</v>
      </c>
      <c r="M116" s="79">
        <f>'Sectoral Plan 10'!$G134</f>
        <v>0</v>
      </c>
      <c r="N116" s="79">
        <f>'Sectoral Plan 11'!$G134</f>
        <v>0</v>
      </c>
      <c r="O116" s="79">
        <f>'Sectoral Plan 12'!$G134</f>
        <v>0</v>
      </c>
      <c r="P116" s="79">
        <f>'Sectoral Plan 13'!$G134</f>
        <v>0</v>
      </c>
      <c r="Q116" s="79">
        <f>'Sectoral Plan 14'!$G134</f>
        <v>0</v>
      </c>
      <c r="R116" s="79">
        <f>'Sectoral Plan 15'!$G134</f>
        <v>0</v>
      </c>
      <c r="S116" s="79">
        <f>'Sectoral Plan 16'!$G134</f>
        <v>0</v>
      </c>
      <c r="T116" s="79">
        <f>'Sectoral Plan 17'!$G134</f>
        <v>0</v>
      </c>
      <c r="U116" s="79">
        <f>'Sectoral Plan 18'!$G134</f>
        <v>0</v>
      </c>
      <c r="V116" s="79">
        <f>'Sectoral Plan 19'!$G134</f>
        <v>0</v>
      </c>
      <c r="W116" s="79">
        <f>'Sectoral Plan 20'!$G134</f>
        <v>0</v>
      </c>
      <c r="X116" s="79">
        <f>'Sectoral Plan 21'!$G134</f>
        <v>0</v>
      </c>
      <c r="Y116" s="79">
        <f>'Sectoral Plan 22'!$G134</f>
        <v>0</v>
      </c>
      <c r="Z116" s="79">
        <f>'Sectoral Plan 23'!$G134</f>
        <v>0</v>
      </c>
      <c r="AA116" s="79">
        <f>'Sectoral Plan 24'!$G134</f>
        <v>0</v>
      </c>
      <c r="AB116" s="79">
        <f>'Sectoral Plan 25'!$G134</f>
        <v>0</v>
      </c>
      <c r="AC116" s="79">
        <f>'Sectoral Plan 26'!$G134</f>
        <v>0</v>
      </c>
      <c r="AD116" s="79">
        <f>'Sectoral Plan 27'!$G134</f>
        <v>0</v>
      </c>
      <c r="AE116" s="79">
        <f>'Sectoral Plan 28'!$G134</f>
        <v>0</v>
      </c>
      <c r="AF116" s="79">
        <f>'Sectoral Plan 29'!$G134</f>
        <v>0</v>
      </c>
      <c r="AG116" s="80">
        <f>'Sectoral Plan 30'!$G134</f>
        <v>0</v>
      </c>
      <c r="AH116" s="89">
        <f t="shared" si="8"/>
        <v>0</v>
      </c>
      <c r="AI116" s="90">
        <f t="shared" si="9"/>
        <v>0</v>
      </c>
      <c r="AJ116" s="90">
        <f>IF($AK116=0,SUM($AH116:$AI116),'developer sheet'!$D$9)</f>
        <v>0</v>
      </c>
      <c r="AK116" s="90">
        <f>'Long Term Vision'!C134</f>
        <v>0</v>
      </c>
      <c r="AL116" s="90">
        <f t="shared" si="12"/>
        <v>0</v>
      </c>
      <c r="AM116" s="90">
        <f t="shared" si="13"/>
        <v>1</v>
      </c>
      <c r="AN116" s="88" t="str">
        <f>IF($AK116="NO",'developer sheet'!$D$9,IF(AND($AJ116&lt;&gt;'developer sheet'!$D$9,$AJ116&lt;&gt;0),IF($AH116&gt;0,"T",IF($AI116&gt;0,"P")),'developer sheet'!$D$10))</f>
        <v>none</v>
      </c>
      <c r="AO116" s="103"/>
    </row>
    <row r="117" spans="1:41" x14ac:dyDescent="0.25">
      <c r="A117" s="19">
        <v>17.899999999999999</v>
      </c>
      <c r="B117" s="78">
        <f>'Long Term Vision'!I135</f>
        <v>0</v>
      </c>
      <c r="C117" s="79">
        <f>'Mid-term Plan'!G135</f>
        <v>0</v>
      </c>
      <c r="D117" s="79">
        <f>'Sectoral Plan 1'!$G135</f>
        <v>0</v>
      </c>
      <c r="E117" s="79">
        <f>'Sectoral Plan 2'!$G135</f>
        <v>0</v>
      </c>
      <c r="F117" s="79">
        <f>'Sectoral Plan 3'!$G135</f>
        <v>0</v>
      </c>
      <c r="G117" s="79" t="str">
        <f>'Sectoral Plan 4'!$G135</f>
        <v>P</v>
      </c>
      <c r="H117" s="79">
        <f>'Sectoral Plan 5'!$G135</f>
        <v>0</v>
      </c>
      <c r="I117" s="79">
        <f>'Sectoral Plan 6'!$G135</f>
        <v>0</v>
      </c>
      <c r="J117" s="79">
        <f>'Sectoral Plan 7'!$G135</f>
        <v>0</v>
      </c>
      <c r="K117" s="79">
        <f>'Sectoral Plan 8'!$G135</f>
        <v>0</v>
      </c>
      <c r="L117" s="79">
        <f>'Sectoral Plan 9'!$G135</f>
        <v>0</v>
      </c>
      <c r="M117" s="79">
        <f>'Sectoral Plan 10'!$G135</f>
        <v>0</v>
      </c>
      <c r="N117" s="79">
        <f>'Sectoral Plan 11'!$G135</f>
        <v>0</v>
      </c>
      <c r="O117" s="79">
        <f>'Sectoral Plan 12'!$G135</f>
        <v>0</v>
      </c>
      <c r="P117" s="79">
        <f>'Sectoral Plan 13'!$G135</f>
        <v>0</v>
      </c>
      <c r="Q117" s="79">
        <f>'Sectoral Plan 14'!$G135</f>
        <v>0</v>
      </c>
      <c r="R117" s="79">
        <f>'Sectoral Plan 15'!$G135</f>
        <v>0</v>
      </c>
      <c r="S117" s="79">
        <f>'Sectoral Plan 16'!$G135</f>
        <v>0</v>
      </c>
      <c r="T117" s="79">
        <f>'Sectoral Plan 17'!$G135</f>
        <v>0</v>
      </c>
      <c r="U117" s="79">
        <f>'Sectoral Plan 18'!$G135</f>
        <v>0</v>
      </c>
      <c r="V117" s="79">
        <f>'Sectoral Plan 19'!$G135</f>
        <v>0</v>
      </c>
      <c r="W117" s="79">
        <f>'Sectoral Plan 20'!$G135</f>
        <v>0</v>
      </c>
      <c r="X117" s="79">
        <f>'Sectoral Plan 21'!$G135</f>
        <v>0</v>
      </c>
      <c r="Y117" s="79">
        <f>'Sectoral Plan 22'!$G135</f>
        <v>0</v>
      </c>
      <c r="Z117" s="79">
        <f>'Sectoral Plan 23'!$G135</f>
        <v>0</v>
      </c>
      <c r="AA117" s="79">
        <f>'Sectoral Plan 24'!$G135</f>
        <v>0</v>
      </c>
      <c r="AB117" s="79">
        <f>'Sectoral Plan 25'!$G135</f>
        <v>0</v>
      </c>
      <c r="AC117" s="79">
        <f>'Sectoral Plan 26'!$G135</f>
        <v>0</v>
      </c>
      <c r="AD117" s="79">
        <f>'Sectoral Plan 27'!$G135</f>
        <v>0</v>
      </c>
      <c r="AE117" s="79">
        <f>'Sectoral Plan 28'!$G135</f>
        <v>0</v>
      </c>
      <c r="AF117" s="79">
        <f>'Sectoral Plan 29'!$G135</f>
        <v>0</v>
      </c>
      <c r="AG117" s="80">
        <f>'Sectoral Plan 30'!$G135</f>
        <v>0</v>
      </c>
      <c r="AH117" s="89">
        <f t="shared" si="8"/>
        <v>0</v>
      </c>
      <c r="AI117" s="90">
        <f t="shared" si="9"/>
        <v>1</v>
      </c>
      <c r="AJ117" s="90">
        <f>IF($AK117=0,SUM($AH117:$AI117),'developer sheet'!$D$9)</f>
        <v>1</v>
      </c>
      <c r="AK117" s="90">
        <f>'Long Term Vision'!C135</f>
        <v>0</v>
      </c>
      <c r="AL117" s="90">
        <f t="shared" si="12"/>
        <v>1</v>
      </c>
      <c r="AM117" s="90">
        <f t="shared" si="13"/>
        <v>0</v>
      </c>
      <c r="AN117" s="88" t="str">
        <f>IF($AK117="NO",'developer sheet'!$D$9,IF(AND($AJ117&lt;&gt;'developer sheet'!$D$9,$AJ117&lt;&gt;0),IF($AH117&gt;0,"T",IF($AI117&gt;0,"P")),'developer sheet'!$D$10))</f>
        <v>P</v>
      </c>
      <c r="AO117" s="103"/>
    </row>
    <row r="118" spans="1:41" x14ac:dyDescent="0.25">
      <c r="A118" s="60">
        <v>17.100000000000001</v>
      </c>
      <c r="B118" s="78">
        <f>'Long Term Vision'!I136</f>
        <v>0</v>
      </c>
      <c r="C118" s="79">
        <f>'Mid-term Plan'!G136</f>
        <v>0</v>
      </c>
      <c r="D118" s="79">
        <f>'Sectoral Plan 1'!$G136</f>
        <v>0</v>
      </c>
      <c r="E118" s="79">
        <f>'Sectoral Plan 2'!$G136</f>
        <v>0</v>
      </c>
      <c r="F118" s="79">
        <f>'Sectoral Plan 3'!$G136</f>
        <v>0</v>
      </c>
      <c r="G118" s="79">
        <f>'Sectoral Plan 4'!$G136</f>
        <v>0</v>
      </c>
      <c r="H118" s="79">
        <f>'Sectoral Plan 5'!$G136</f>
        <v>0</v>
      </c>
      <c r="I118" s="79">
        <f>'Sectoral Plan 6'!$G136</f>
        <v>0</v>
      </c>
      <c r="J118" s="79">
        <f>'Sectoral Plan 7'!$G136</f>
        <v>0</v>
      </c>
      <c r="K118" s="79">
        <f>'Sectoral Plan 8'!$G136</f>
        <v>0</v>
      </c>
      <c r="L118" s="79">
        <f>'Sectoral Plan 9'!$G136</f>
        <v>0</v>
      </c>
      <c r="M118" s="79">
        <f>'Sectoral Plan 10'!$G136</f>
        <v>0</v>
      </c>
      <c r="N118" s="79">
        <f>'Sectoral Plan 11'!$G136</f>
        <v>0</v>
      </c>
      <c r="O118" s="79">
        <f>'Sectoral Plan 12'!$G136</f>
        <v>0</v>
      </c>
      <c r="P118" s="79" t="str">
        <f>'Sectoral Plan 13'!$G136</f>
        <v>P</v>
      </c>
      <c r="Q118" s="79">
        <f>'Sectoral Plan 14'!$G136</f>
        <v>0</v>
      </c>
      <c r="R118" s="79">
        <f>'Sectoral Plan 15'!$G136</f>
        <v>0</v>
      </c>
      <c r="S118" s="79">
        <f>'Sectoral Plan 16'!$G136</f>
        <v>0</v>
      </c>
      <c r="T118" s="79">
        <f>'Sectoral Plan 17'!$G136</f>
        <v>0</v>
      </c>
      <c r="U118" s="79">
        <f>'Sectoral Plan 18'!$G136</f>
        <v>0</v>
      </c>
      <c r="V118" s="79">
        <f>'Sectoral Plan 19'!$G136</f>
        <v>0</v>
      </c>
      <c r="W118" s="79">
        <f>'Sectoral Plan 20'!$G136</f>
        <v>0</v>
      </c>
      <c r="X118" s="79">
        <f>'Sectoral Plan 21'!$G136</f>
        <v>0</v>
      </c>
      <c r="Y118" s="79">
        <f>'Sectoral Plan 22'!$G136</f>
        <v>0</v>
      </c>
      <c r="Z118" s="79">
        <f>'Sectoral Plan 23'!$G136</f>
        <v>0</v>
      </c>
      <c r="AA118" s="79">
        <f>'Sectoral Plan 24'!$G136</f>
        <v>0</v>
      </c>
      <c r="AB118" s="79">
        <f>'Sectoral Plan 25'!$G136</f>
        <v>0</v>
      </c>
      <c r="AC118" s="79">
        <f>'Sectoral Plan 26'!$G136</f>
        <v>0</v>
      </c>
      <c r="AD118" s="79">
        <f>'Sectoral Plan 27'!$G136</f>
        <v>0</v>
      </c>
      <c r="AE118" s="79">
        <f>'Sectoral Plan 28'!$G136</f>
        <v>0</v>
      </c>
      <c r="AF118" s="79">
        <f>'Sectoral Plan 29'!$G136</f>
        <v>0</v>
      </c>
      <c r="AG118" s="80">
        <f>'Sectoral Plan 30'!$G136</f>
        <v>0</v>
      </c>
      <c r="AH118" s="89">
        <f t="shared" si="8"/>
        <v>0</v>
      </c>
      <c r="AI118" s="90">
        <f t="shared" si="9"/>
        <v>1</v>
      </c>
      <c r="AJ118" s="90">
        <f>IF($AK118=0,SUM($AH118:$AI118),'developer sheet'!$D$9)</f>
        <v>1</v>
      </c>
      <c r="AK118" s="90">
        <f>'Long Term Vision'!C136</f>
        <v>0</v>
      </c>
      <c r="AL118" s="90">
        <f t="shared" si="12"/>
        <v>1</v>
      </c>
      <c r="AM118" s="90">
        <f t="shared" si="13"/>
        <v>0</v>
      </c>
      <c r="AN118" s="88" t="str">
        <f>IF($AK118="NO",'developer sheet'!$D$9,IF(AND($AJ118&lt;&gt;'developer sheet'!$D$9,$AJ118&lt;&gt;0),IF($AH118&gt;0,"T",IF($AI118&gt;0,"P")),'developer sheet'!$D$10))</f>
        <v>P</v>
      </c>
      <c r="AO118" s="103"/>
    </row>
    <row r="119" spans="1:41" x14ac:dyDescent="0.25">
      <c r="A119" s="19">
        <v>17.11</v>
      </c>
      <c r="B119" s="78">
        <f>'Long Term Vision'!I137</f>
        <v>0</v>
      </c>
      <c r="C119" s="79">
        <f>'Mid-term Plan'!G137</f>
        <v>0</v>
      </c>
      <c r="D119" s="79">
        <f>'Sectoral Plan 1'!$G137</f>
        <v>0</v>
      </c>
      <c r="E119" s="79">
        <f>'Sectoral Plan 2'!$G137</f>
        <v>0</v>
      </c>
      <c r="F119" s="79">
        <f>'Sectoral Plan 3'!$G137</f>
        <v>0</v>
      </c>
      <c r="G119" s="79">
        <f>'Sectoral Plan 4'!$G137</f>
        <v>0</v>
      </c>
      <c r="H119" s="79">
        <f>'Sectoral Plan 5'!$G137</f>
        <v>0</v>
      </c>
      <c r="I119" s="79">
        <f>'Sectoral Plan 6'!$G137</f>
        <v>0</v>
      </c>
      <c r="J119" s="79">
        <f>'Sectoral Plan 7'!$G137</f>
        <v>0</v>
      </c>
      <c r="K119" s="79">
        <f>'Sectoral Plan 8'!$G137</f>
        <v>0</v>
      </c>
      <c r="L119" s="79">
        <f>'Sectoral Plan 9'!$G137</f>
        <v>0</v>
      </c>
      <c r="M119" s="79">
        <f>'Sectoral Plan 10'!$G137</f>
        <v>0</v>
      </c>
      <c r="N119" s="79">
        <f>'Sectoral Plan 11'!$G137</f>
        <v>0</v>
      </c>
      <c r="O119" s="79" t="str">
        <f>'Sectoral Plan 12'!$G137</f>
        <v>P</v>
      </c>
      <c r="P119" s="79" t="str">
        <f>'Sectoral Plan 13'!$G137</f>
        <v xml:space="preserve">¬ MOFS
¬ BBSQ
¬ OPM/MFS
¬ Trade Commission
¬ Ministry of Foreign Affairs
</v>
      </c>
      <c r="Q119" s="79" t="str">
        <f>'Sectoral Plan 14'!$G137</f>
        <v>P</v>
      </c>
      <c r="R119" s="79">
        <f>'Sectoral Plan 15'!$G137</f>
        <v>0</v>
      </c>
      <c r="S119" s="79">
        <f>'Sectoral Plan 16'!$G137</f>
        <v>0</v>
      </c>
      <c r="T119" s="79">
        <f>'Sectoral Plan 17'!$G137</f>
        <v>0</v>
      </c>
      <c r="U119" s="79">
        <f>'Sectoral Plan 18'!$G137</f>
        <v>0</v>
      </c>
      <c r="V119" s="79">
        <f>'Sectoral Plan 19'!$G137</f>
        <v>0</v>
      </c>
      <c r="W119" s="79">
        <f>'Sectoral Plan 20'!$G137</f>
        <v>0</v>
      </c>
      <c r="X119" s="79">
        <f>'Sectoral Plan 21'!$G137</f>
        <v>0</v>
      </c>
      <c r="Y119" s="79">
        <f>'Sectoral Plan 22'!$G137</f>
        <v>0</v>
      </c>
      <c r="Z119" s="79">
        <f>'Sectoral Plan 23'!$G137</f>
        <v>0</v>
      </c>
      <c r="AA119" s="79">
        <f>'Sectoral Plan 24'!$G137</f>
        <v>0</v>
      </c>
      <c r="AB119" s="79">
        <f>'Sectoral Plan 25'!$G137</f>
        <v>0</v>
      </c>
      <c r="AC119" s="79">
        <f>'Sectoral Plan 26'!$G137</f>
        <v>0</v>
      </c>
      <c r="AD119" s="79">
        <f>'Sectoral Plan 27'!$G137</f>
        <v>0</v>
      </c>
      <c r="AE119" s="79">
        <f>'Sectoral Plan 28'!$G137</f>
        <v>0</v>
      </c>
      <c r="AF119" s="79">
        <f>'Sectoral Plan 29'!$G137</f>
        <v>0</v>
      </c>
      <c r="AG119" s="80">
        <f>'Sectoral Plan 30'!$G137</f>
        <v>0</v>
      </c>
      <c r="AH119" s="89">
        <f t="shared" si="8"/>
        <v>0</v>
      </c>
      <c r="AI119" s="90">
        <f t="shared" si="9"/>
        <v>2</v>
      </c>
      <c r="AJ119" s="90">
        <f>IF($AK119=0,SUM($AH119:$AI119),'developer sheet'!$D$9)</f>
        <v>2</v>
      </c>
      <c r="AK119" s="90">
        <f>'Long Term Vision'!C137</f>
        <v>0</v>
      </c>
      <c r="AL119" s="90">
        <f t="shared" si="12"/>
        <v>1</v>
      </c>
      <c r="AM119" s="90">
        <f t="shared" si="13"/>
        <v>0</v>
      </c>
      <c r="AN119" s="88" t="str">
        <f>IF($AK119="NO",'developer sheet'!$D$9,IF(AND($AJ119&lt;&gt;'developer sheet'!$D$9,$AJ119&lt;&gt;0),IF($AH119&gt;0,"T",IF($AI119&gt;0,"P")),'developer sheet'!$D$10))</f>
        <v>P</v>
      </c>
      <c r="AO119" s="103"/>
    </row>
    <row r="120" spans="1:41" x14ac:dyDescent="0.25">
      <c r="A120" s="19">
        <v>17.12</v>
      </c>
      <c r="B120" s="78">
        <f>'Long Term Vision'!I138</f>
        <v>0</v>
      </c>
      <c r="C120" s="79">
        <f>'Mid-term Plan'!G138</f>
        <v>0</v>
      </c>
      <c r="D120" s="79">
        <f>'Sectoral Plan 1'!$G138</f>
        <v>0</v>
      </c>
      <c r="E120" s="79">
        <f>'Sectoral Plan 2'!$G138</f>
        <v>0</v>
      </c>
      <c r="F120" s="79">
        <f>'Sectoral Plan 3'!$G138</f>
        <v>0</v>
      </c>
      <c r="G120" s="79">
        <f>'Sectoral Plan 4'!$G138</f>
        <v>0</v>
      </c>
      <c r="H120" s="79">
        <f>'Sectoral Plan 5'!$G138</f>
        <v>0</v>
      </c>
      <c r="I120" s="79">
        <f>'Sectoral Plan 6'!$G138</f>
        <v>0</v>
      </c>
      <c r="J120" s="79">
        <f>'Sectoral Plan 7'!$G138</f>
        <v>0</v>
      </c>
      <c r="K120" s="79">
        <f>'Sectoral Plan 8'!$G138</f>
        <v>0</v>
      </c>
      <c r="L120" s="79">
        <f>'Sectoral Plan 9'!$G138</f>
        <v>0</v>
      </c>
      <c r="M120" s="79">
        <f>'Sectoral Plan 10'!$G138</f>
        <v>0</v>
      </c>
      <c r="N120" s="79">
        <f>'Sectoral Plan 11'!$G138</f>
        <v>0</v>
      </c>
      <c r="O120" s="79">
        <f>'Sectoral Plan 12'!$G138</f>
        <v>0</v>
      </c>
      <c r="P120" s="79">
        <f>'Sectoral Plan 13'!$G138</f>
        <v>0</v>
      </c>
      <c r="Q120" s="79">
        <f>'Sectoral Plan 14'!$G138</f>
        <v>0</v>
      </c>
      <c r="R120" s="79">
        <f>'Sectoral Plan 15'!$G138</f>
        <v>0</v>
      </c>
      <c r="S120" s="79">
        <f>'Sectoral Plan 16'!$G138</f>
        <v>0</v>
      </c>
      <c r="T120" s="79">
        <f>'Sectoral Plan 17'!$G138</f>
        <v>0</v>
      </c>
      <c r="U120" s="79">
        <f>'Sectoral Plan 18'!$G138</f>
        <v>0</v>
      </c>
      <c r="V120" s="79">
        <f>'Sectoral Plan 19'!$G138</f>
        <v>0</v>
      </c>
      <c r="W120" s="79">
        <f>'Sectoral Plan 20'!$G138</f>
        <v>0</v>
      </c>
      <c r="X120" s="79">
        <f>'Sectoral Plan 21'!$G138</f>
        <v>0</v>
      </c>
      <c r="Y120" s="79">
        <f>'Sectoral Plan 22'!$G138</f>
        <v>0</v>
      </c>
      <c r="Z120" s="79">
        <f>'Sectoral Plan 23'!$G138</f>
        <v>0</v>
      </c>
      <c r="AA120" s="79">
        <f>'Sectoral Plan 24'!$G138</f>
        <v>0</v>
      </c>
      <c r="AB120" s="79">
        <f>'Sectoral Plan 25'!$G138</f>
        <v>0</v>
      </c>
      <c r="AC120" s="79">
        <f>'Sectoral Plan 26'!$G138</f>
        <v>0</v>
      </c>
      <c r="AD120" s="79">
        <f>'Sectoral Plan 27'!$G138</f>
        <v>0</v>
      </c>
      <c r="AE120" s="79">
        <f>'Sectoral Plan 28'!$G138</f>
        <v>0</v>
      </c>
      <c r="AF120" s="79">
        <f>'Sectoral Plan 29'!$G138</f>
        <v>0</v>
      </c>
      <c r="AG120" s="80">
        <f>'Sectoral Plan 30'!$G138</f>
        <v>0</v>
      </c>
      <c r="AH120" s="89">
        <f t="shared" si="8"/>
        <v>0</v>
      </c>
      <c r="AI120" s="90">
        <f t="shared" si="9"/>
        <v>0</v>
      </c>
      <c r="AJ120" s="90" t="str">
        <f>IF($AK120=0,SUM($AH120:$AI120),'developer sheet'!$D$9)</f>
        <v>N/A</v>
      </c>
      <c r="AK120" s="90" t="str">
        <f>'Long Term Vision'!C138</f>
        <v>NO</v>
      </c>
      <c r="AL120" s="90">
        <f t="shared" si="12"/>
        <v>0</v>
      </c>
      <c r="AM120" s="90">
        <f t="shared" si="13"/>
        <v>0</v>
      </c>
      <c r="AN120" s="88" t="str">
        <f>IF($AK120="NO",'developer sheet'!$D$9,IF(AND($AJ120&lt;&gt;'developer sheet'!$D$9,$AJ120&lt;&gt;0),IF($AH120&gt;0,"T",IF($AI120&gt;0,"P")),'developer sheet'!$D$10))</f>
        <v>N/A</v>
      </c>
      <c r="AO120" s="103"/>
    </row>
    <row r="121" spans="1:41" x14ac:dyDescent="0.25">
      <c r="A121" s="19">
        <v>17.13</v>
      </c>
      <c r="B121" s="78">
        <f>'Long Term Vision'!I139</f>
        <v>0</v>
      </c>
      <c r="C121" s="79">
        <f>'Mid-term Plan'!G139</f>
        <v>0</v>
      </c>
      <c r="D121" s="79">
        <f>'Sectoral Plan 1'!$G139</f>
        <v>0</v>
      </c>
      <c r="E121" s="79">
        <f>'Sectoral Plan 2'!$G139</f>
        <v>0</v>
      </c>
      <c r="F121" s="79">
        <f>'Sectoral Plan 3'!$G139</f>
        <v>0</v>
      </c>
      <c r="G121" s="79">
        <f>'Sectoral Plan 4'!$G139</f>
        <v>0</v>
      </c>
      <c r="H121" s="79">
        <f>'Sectoral Plan 5'!$G139</f>
        <v>0</v>
      </c>
      <c r="I121" s="79">
        <f>'Sectoral Plan 6'!$G139</f>
        <v>0</v>
      </c>
      <c r="J121" s="79">
        <f>'Sectoral Plan 7'!$G139</f>
        <v>0</v>
      </c>
      <c r="K121" s="79">
        <f>'Sectoral Plan 8'!$G139</f>
        <v>0</v>
      </c>
      <c r="L121" s="79">
        <f>'Sectoral Plan 9'!$G139</f>
        <v>0</v>
      </c>
      <c r="M121" s="79">
        <f>'Sectoral Plan 10'!$G139</f>
        <v>0</v>
      </c>
      <c r="N121" s="79">
        <f>'Sectoral Plan 11'!$G139</f>
        <v>0</v>
      </c>
      <c r="O121" s="79" t="str">
        <f>'Sectoral Plan 12'!$G139</f>
        <v>P</v>
      </c>
      <c r="P121" s="79">
        <f>'Sectoral Plan 13'!$G139</f>
        <v>0</v>
      </c>
      <c r="Q121" s="79">
        <f>'Sectoral Plan 14'!$G139</f>
        <v>0</v>
      </c>
      <c r="R121" s="79">
        <f>'Sectoral Plan 15'!$G139</f>
        <v>0</v>
      </c>
      <c r="S121" s="79">
        <f>'Sectoral Plan 16'!$G139</f>
        <v>0</v>
      </c>
      <c r="T121" s="79">
        <f>'Sectoral Plan 17'!$G139</f>
        <v>0</v>
      </c>
      <c r="U121" s="79">
        <f>'Sectoral Plan 18'!$G139</f>
        <v>0</v>
      </c>
      <c r="V121" s="79">
        <f>'Sectoral Plan 19'!$G139</f>
        <v>0</v>
      </c>
      <c r="W121" s="79">
        <f>'Sectoral Plan 20'!$G139</f>
        <v>0</v>
      </c>
      <c r="X121" s="79">
        <f>'Sectoral Plan 21'!$G139</f>
        <v>0</v>
      </c>
      <c r="Y121" s="79">
        <f>'Sectoral Plan 22'!$G139</f>
        <v>0</v>
      </c>
      <c r="Z121" s="79">
        <f>'Sectoral Plan 23'!$G139</f>
        <v>0</v>
      </c>
      <c r="AA121" s="79">
        <f>'Sectoral Plan 24'!$G139</f>
        <v>0</v>
      </c>
      <c r="AB121" s="79">
        <f>'Sectoral Plan 25'!$G139</f>
        <v>0</v>
      </c>
      <c r="AC121" s="79">
        <f>'Sectoral Plan 26'!$G139</f>
        <v>0</v>
      </c>
      <c r="AD121" s="79">
        <f>'Sectoral Plan 27'!$G139</f>
        <v>0</v>
      </c>
      <c r="AE121" s="79">
        <f>'Sectoral Plan 28'!$G139</f>
        <v>0</v>
      </c>
      <c r="AF121" s="79">
        <f>'Sectoral Plan 29'!$G139</f>
        <v>0</v>
      </c>
      <c r="AG121" s="80">
        <f>'Sectoral Plan 30'!$G139</f>
        <v>0</v>
      </c>
      <c r="AH121" s="89">
        <f t="shared" si="8"/>
        <v>0</v>
      </c>
      <c r="AI121" s="90">
        <f t="shared" si="9"/>
        <v>1</v>
      </c>
      <c r="AJ121" s="90">
        <f>IF($AK121=0,SUM($AH121:$AI121),'developer sheet'!$D$9)</f>
        <v>1</v>
      </c>
      <c r="AK121" s="90">
        <f>'Long Term Vision'!C139</f>
        <v>0</v>
      </c>
      <c r="AL121" s="90">
        <f t="shared" si="12"/>
        <v>1</v>
      </c>
      <c r="AM121" s="90">
        <f t="shared" si="13"/>
        <v>0</v>
      </c>
      <c r="AN121" s="88" t="str">
        <f>IF($AK121="NO",'developer sheet'!$D$9,IF(AND($AJ121&lt;&gt;'developer sheet'!$D$9,$AJ121&lt;&gt;0),IF($AH121&gt;0,"T",IF($AI121&gt;0,"P")),'developer sheet'!$D$10))</f>
        <v>P</v>
      </c>
      <c r="AO121" s="103"/>
    </row>
    <row r="122" spans="1:41" x14ac:dyDescent="0.25">
      <c r="A122" s="19">
        <v>17.14</v>
      </c>
      <c r="B122" s="78">
        <f>'Long Term Vision'!I140</f>
        <v>0</v>
      </c>
      <c r="C122" s="79">
        <f>'Mid-term Plan'!G140</f>
        <v>0</v>
      </c>
      <c r="D122" s="79">
        <f>'Sectoral Plan 1'!$G140</f>
        <v>0</v>
      </c>
      <c r="E122" s="79">
        <f>'Sectoral Plan 2'!$G140</f>
        <v>0</v>
      </c>
      <c r="F122" s="79">
        <f>'Sectoral Plan 3'!$G140</f>
        <v>0</v>
      </c>
      <c r="G122" s="79">
        <f>'Sectoral Plan 4'!$G140</f>
        <v>0</v>
      </c>
      <c r="H122" s="79">
        <f>'Sectoral Plan 5'!$G140</f>
        <v>0</v>
      </c>
      <c r="I122" s="79">
        <f>'Sectoral Plan 6'!$G140</f>
        <v>0</v>
      </c>
      <c r="J122" s="79">
        <f>'Sectoral Plan 7'!$G140</f>
        <v>0</v>
      </c>
      <c r="K122" s="79">
        <f>'Sectoral Plan 8'!$G140</f>
        <v>0</v>
      </c>
      <c r="L122" s="79">
        <f>'Sectoral Plan 9'!$G140</f>
        <v>0</v>
      </c>
      <c r="M122" s="79">
        <f>'Sectoral Plan 10'!$G140</f>
        <v>0</v>
      </c>
      <c r="N122" s="79">
        <f>'Sectoral Plan 11'!$G140</f>
        <v>0</v>
      </c>
      <c r="O122" s="79" t="str">
        <f>'Sectoral Plan 12'!$G140</f>
        <v>P</v>
      </c>
      <c r="P122" s="79">
        <f>'Sectoral Plan 13'!$G140</f>
        <v>0</v>
      </c>
      <c r="Q122" s="79">
        <f>'Sectoral Plan 14'!$G140</f>
        <v>0</v>
      </c>
      <c r="R122" s="79">
        <f>'Sectoral Plan 15'!$G140</f>
        <v>0</v>
      </c>
      <c r="S122" s="79">
        <f>'Sectoral Plan 16'!$G140</f>
        <v>0</v>
      </c>
      <c r="T122" s="79">
        <f>'Sectoral Plan 17'!$G140</f>
        <v>0</v>
      </c>
      <c r="U122" s="79">
        <f>'Sectoral Plan 18'!$G140</f>
        <v>0</v>
      </c>
      <c r="V122" s="79">
        <f>'Sectoral Plan 19'!$G140</f>
        <v>0</v>
      </c>
      <c r="W122" s="79">
        <f>'Sectoral Plan 20'!$G140</f>
        <v>0</v>
      </c>
      <c r="X122" s="79">
        <f>'Sectoral Plan 21'!$G140</f>
        <v>0</v>
      </c>
      <c r="Y122" s="79">
        <f>'Sectoral Plan 22'!$G140</f>
        <v>0</v>
      </c>
      <c r="Z122" s="79">
        <f>'Sectoral Plan 23'!$G140</f>
        <v>0</v>
      </c>
      <c r="AA122" s="79">
        <f>'Sectoral Plan 24'!$G140</f>
        <v>0</v>
      </c>
      <c r="AB122" s="79">
        <f>'Sectoral Plan 25'!$G140</f>
        <v>0</v>
      </c>
      <c r="AC122" s="79">
        <f>'Sectoral Plan 26'!$G140</f>
        <v>0</v>
      </c>
      <c r="AD122" s="79">
        <f>'Sectoral Plan 27'!$G140</f>
        <v>0</v>
      </c>
      <c r="AE122" s="79">
        <f>'Sectoral Plan 28'!$G140</f>
        <v>0</v>
      </c>
      <c r="AF122" s="79">
        <f>'Sectoral Plan 29'!$G140</f>
        <v>0</v>
      </c>
      <c r="AG122" s="80">
        <f>'Sectoral Plan 30'!$G140</f>
        <v>0</v>
      </c>
      <c r="AH122" s="89">
        <f t="shared" si="8"/>
        <v>0</v>
      </c>
      <c r="AI122" s="90">
        <f t="shared" si="9"/>
        <v>1</v>
      </c>
      <c r="AJ122" s="90">
        <f>IF($AK122=0,SUM($AH122:$AI122),'developer sheet'!$D$9)</f>
        <v>1</v>
      </c>
      <c r="AK122" s="90">
        <f>'Long Term Vision'!C140</f>
        <v>0</v>
      </c>
      <c r="AL122" s="90">
        <f t="shared" si="12"/>
        <v>1</v>
      </c>
      <c r="AM122" s="90">
        <f t="shared" si="13"/>
        <v>0</v>
      </c>
      <c r="AN122" s="88" t="str">
        <f>IF($AK122="NO",'developer sheet'!$D$9,IF(AND($AJ122&lt;&gt;'developer sheet'!$D$9,$AJ122&lt;&gt;0),IF($AH122&gt;0,"T",IF($AI122&gt;0,"P")),'developer sheet'!$D$10))</f>
        <v>P</v>
      </c>
      <c r="AO122" s="103"/>
    </row>
    <row r="123" spans="1:41" x14ac:dyDescent="0.25">
      <c r="A123" s="19">
        <v>17.149999999999999</v>
      </c>
      <c r="B123" s="78">
        <f>'Long Term Vision'!I141</f>
        <v>0</v>
      </c>
      <c r="C123" s="79">
        <f>'Mid-term Plan'!G141</f>
        <v>0</v>
      </c>
      <c r="D123" s="79">
        <f>'Sectoral Plan 1'!$G141</f>
        <v>0</v>
      </c>
      <c r="E123" s="79">
        <f>'Sectoral Plan 2'!$G141</f>
        <v>0</v>
      </c>
      <c r="F123" s="79">
        <f>'Sectoral Plan 3'!$G141</f>
        <v>0</v>
      </c>
      <c r="G123" s="79">
        <f>'Sectoral Plan 4'!$G141</f>
        <v>0</v>
      </c>
      <c r="H123" s="79">
        <f>'Sectoral Plan 5'!$G141</f>
        <v>0</v>
      </c>
      <c r="I123" s="79">
        <f>'Sectoral Plan 6'!$G141</f>
        <v>0</v>
      </c>
      <c r="J123" s="79">
        <f>'Sectoral Plan 7'!$G141</f>
        <v>0</v>
      </c>
      <c r="K123" s="79">
        <f>'Sectoral Plan 8'!$G141</f>
        <v>0</v>
      </c>
      <c r="L123" s="79">
        <f>'Sectoral Plan 9'!$G141</f>
        <v>0</v>
      </c>
      <c r="M123" s="79">
        <f>'Sectoral Plan 10'!$G141</f>
        <v>0</v>
      </c>
      <c r="N123" s="79">
        <f>'Sectoral Plan 11'!$G141</f>
        <v>0</v>
      </c>
      <c r="O123" s="79">
        <f>'Sectoral Plan 12'!$G141</f>
        <v>0</v>
      </c>
      <c r="P123" s="79">
        <f>'Sectoral Plan 13'!$G141</f>
        <v>0</v>
      </c>
      <c r="Q123" s="79">
        <f>'Sectoral Plan 14'!$G141</f>
        <v>0</v>
      </c>
      <c r="R123" s="79">
        <f>'Sectoral Plan 15'!$G141</f>
        <v>0</v>
      </c>
      <c r="S123" s="79">
        <f>'Sectoral Plan 16'!$G141</f>
        <v>0</v>
      </c>
      <c r="T123" s="79">
        <f>'Sectoral Plan 17'!$G141</f>
        <v>0</v>
      </c>
      <c r="U123" s="79">
        <f>'Sectoral Plan 18'!$G141</f>
        <v>0</v>
      </c>
      <c r="V123" s="79">
        <f>'Sectoral Plan 19'!$G141</f>
        <v>0</v>
      </c>
      <c r="W123" s="79">
        <f>'Sectoral Plan 20'!$G141</f>
        <v>0</v>
      </c>
      <c r="X123" s="79">
        <f>'Sectoral Plan 21'!$G141</f>
        <v>0</v>
      </c>
      <c r="Y123" s="79">
        <f>'Sectoral Plan 22'!$G141</f>
        <v>0</v>
      </c>
      <c r="Z123" s="79">
        <f>'Sectoral Plan 23'!$G141</f>
        <v>0</v>
      </c>
      <c r="AA123" s="79">
        <f>'Sectoral Plan 24'!$G141</f>
        <v>0</v>
      </c>
      <c r="AB123" s="79">
        <f>'Sectoral Plan 25'!$G141</f>
        <v>0</v>
      </c>
      <c r="AC123" s="79">
        <f>'Sectoral Plan 26'!$G141</f>
        <v>0</v>
      </c>
      <c r="AD123" s="79">
        <f>'Sectoral Plan 27'!$G141</f>
        <v>0</v>
      </c>
      <c r="AE123" s="79">
        <f>'Sectoral Plan 28'!$G141</f>
        <v>0</v>
      </c>
      <c r="AF123" s="79">
        <f>'Sectoral Plan 29'!$G141</f>
        <v>0</v>
      </c>
      <c r="AG123" s="80">
        <f>'Sectoral Plan 30'!$G141</f>
        <v>0</v>
      </c>
      <c r="AH123" s="89">
        <f t="shared" si="8"/>
        <v>0</v>
      </c>
      <c r="AI123" s="90">
        <f t="shared" si="9"/>
        <v>0</v>
      </c>
      <c r="AJ123" s="90" t="str">
        <f>IF($AK123=0,SUM($AH123:$AI123),'developer sheet'!$D$9)</f>
        <v>N/A</v>
      </c>
      <c r="AK123" s="90" t="str">
        <f>'Long Term Vision'!C141</f>
        <v>NO</v>
      </c>
      <c r="AL123" s="90">
        <f t="shared" si="12"/>
        <v>0</v>
      </c>
      <c r="AM123" s="90">
        <f t="shared" si="13"/>
        <v>0</v>
      </c>
      <c r="AN123" s="88" t="str">
        <f>IF($AK123="NO",'developer sheet'!$D$9,IF(AND($AJ123&lt;&gt;'developer sheet'!$D$9,$AJ123&lt;&gt;0),IF($AH123&gt;0,"T",IF($AI123&gt;0,"P")),'developer sheet'!$D$10))</f>
        <v>N/A</v>
      </c>
      <c r="AO123" s="103"/>
    </row>
    <row r="124" spans="1:41" x14ac:dyDescent="0.25">
      <c r="A124" s="19">
        <v>17.16</v>
      </c>
      <c r="B124" s="78">
        <f>'Long Term Vision'!I142</f>
        <v>0</v>
      </c>
      <c r="C124" s="79">
        <f>'Mid-term Plan'!G142</f>
        <v>0</v>
      </c>
      <c r="D124" s="79">
        <f>'Sectoral Plan 1'!$G142</f>
        <v>0</v>
      </c>
      <c r="E124" s="79">
        <f>'Sectoral Plan 2'!$G142</f>
        <v>0</v>
      </c>
      <c r="F124" s="79">
        <f>'Sectoral Plan 3'!$G142</f>
        <v>0</v>
      </c>
      <c r="G124" s="79">
        <f>'Sectoral Plan 4'!$G142</f>
        <v>0</v>
      </c>
      <c r="H124" s="79">
        <f>'Sectoral Plan 5'!$G142</f>
        <v>0</v>
      </c>
      <c r="I124" s="79">
        <f>'Sectoral Plan 6'!$G142</f>
        <v>0</v>
      </c>
      <c r="J124" s="79">
        <f>'Sectoral Plan 7'!$G142</f>
        <v>0</v>
      </c>
      <c r="K124" s="79">
        <f>'Sectoral Plan 8'!$G142</f>
        <v>0</v>
      </c>
      <c r="L124" s="79">
        <f>'Sectoral Plan 9'!$G142</f>
        <v>0</v>
      </c>
      <c r="M124" s="79">
        <f>'Sectoral Plan 10'!$G142</f>
        <v>0</v>
      </c>
      <c r="N124" s="79">
        <f>'Sectoral Plan 11'!$G142</f>
        <v>0</v>
      </c>
      <c r="O124" s="79" t="str">
        <f>'Sectoral Plan 12'!$G142</f>
        <v>P</v>
      </c>
      <c r="P124" s="79">
        <f>'Sectoral Plan 13'!$G142</f>
        <v>0</v>
      </c>
      <c r="Q124" s="79">
        <f>'Sectoral Plan 14'!$G142</f>
        <v>0</v>
      </c>
      <c r="R124" s="79">
        <f>'Sectoral Plan 15'!$G142</f>
        <v>0</v>
      </c>
      <c r="S124" s="79">
        <f>'Sectoral Plan 16'!$G142</f>
        <v>0</v>
      </c>
      <c r="T124" s="79">
        <f>'Sectoral Plan 17'!$G142</f>
        <v>0</v>
      </c>
      <c r="U124" s="79">
        <f>'Sectoral Plan 18'!$G142</f>
        <v>0</v>
      </c>
      <c r="V124" s="79">
        <f>'Sectoral Plan 19'!$G142</f>
        <v>0</v>
      </c>
      <c r="W124" s="79">
        <f>'Sectoral Plan 20'!$G142</f>
        <v>0</v>
      </c>
      <c r="X124" s="79">
        <f>'Sectoral Plan 21'!$G142</f>
        <v>0</v>
      </c>
      <c r="Y124" s="79">
        <f>'Sectoral Plan 22'!$G142</f>
        <v>0</v>
      </c>
      <c r="Z124" s="79">
        <f>'Sectoral Plan 23'!$G142</f>
        <v>0</v>
      </c>
      <c r="AA124" s="79">
        <f>'Sectoral Plan 24'!$G142</f>
        <v>0</v>
      </c>
      <c r="AB124" s="79">
        <f>'Sectoral Plan 25'!$G142</f>
        <v>0</v>
      </c>
      <c r="AC124" s="79">
        <f>'Sectoral Plan 26'!$G142</f>
        <v>0</v>
      </c>
      <c r="AD124" s="79">
        <f>'Sectoral Plan 27'!$G142</f>
        <v>0</v>
      </c>
      <c r="AE124" s="79">
        <f>'Sectoral Plan 28'!$G142</f>
        <v>0</v>
      </c>
      <c r="AF124" s="79">
        <f>'Sectoral Plan 29'!$G142</f>
        <v>0</v>
      </c>
      <c r="AG124" s="80">
        <f>'Sectoral Plan 30'!$G142</f>
        <v>0</v>
      </c>
      <c r="AH124" s="89">
        <f t="shared" si="8"/>
        <v>0</v>
      </c>
      <c r="AI124" s="90">
        <f t="shared" si="9"/>
        <v>1</v>
      </c>
      <c r="AJ124" s="90">
        <f>IF($AK124=0,SUM($AH124:$AI124),'developer sheet'!$D$9)</f>
        <v>1</v>
      </c>
      <c r="AK124" s="90">
        <f>'Long Term Vision'!C142</f>
        <v>0</v>
      </c>
      <c r="AL124" s="90">
        <f t="shared" si="12"/>
        <v>1</v>
      </c>
      <c r="AM124" s="90">
        <f t="shared" si="13"/>
        <v>0</v>
      </c>
      <c r="AN124" s="88" t="str">
        <f>IF($AK124="NO",'developer sheet'!$D$9,IF(AND($AJ124&lt;&gt;'developer sheet'!$D$9,$AJ124&lt;&gt;0),IF($AH124&gt;0,"T",IF($AI124&gt;0,"P")),'developer sheet'!$D$10))</f>
        <v>P</v>
      </c>
      <c r="AO124" s="103"/>
    </row>
    <row r="125" spans="1:41" x14ac:dyDescent="0.25">
      <c r="A125" s="19">
        <v>17.170000000000002</v>
      </c>
      <c r="B125" s="78">
        <f>'Long Term Vision'!I143</f>
        <v>0</v>
      </c>
      <c r="C125" s="79">
        <f>'Mid-term Plan'!G143</f>
        <v>0</v>
      </c>
      <c r="D125" s="79">
        <f>'Sectoral Plan 1'!$G143</f>
        <v>0</v>
      </c>
      <c r="E125" s="79">
        <f>'Sectoral Plan 2'!$G143</f>
        <v>0</v>
      </c>
      <c r="F125" s="79">
        <f>'Sectoral Plan 3'!$G143</f>
        <v>0</v>
      </c>
      <c r="G125" s="79">
        <f>'Sectoral Plan 4'!$G143</f>
        <v>0</v>
      </c>
      <c r="H125" s="79">
        <f>'Sectoral Plan 5'!$G143</f>
        <v>0</v>
      </c>
      <c r="I125" s="79">
        <f>'Sectoral Plan 6'!$G143</f>
        <v>0</v>
      </c>
      <c r="J125" s="79" t="str">
        <f>'Sectoral Plan 7'!$G143</f>
        <v>P</v>
      </c>
      <c r="K125" s="79">
        <f>'Sectoral Plan 8'!$G143</f>
        <v>0</v>
      </c>
      <c r="L125" s="79">
        <f>'Sectoral Plan 9'!$G143</f>
        <v>0</v>
      </c>
      <c r="M125" s="79">
        <f>'Sectoral Plan 10'!$G143</f>
        <v>0</v>
      </c>
      <c r="N125" s="79">
        <f>'Sectoral Plan 11'!$G143</f>
        <v>0</v>
      </c>
      <c r="O125" s="79" t="str">
        <f>'Sectoral Plan 12'!$G143</f>
        <v>P</v>
      </c>
      <c r="P125" s="79">
        <f>'Sectoral Plan 13'!$G143</f>
        <v>0</v>
      </c>
      <c r="Q125" s="79" t="str">
        <f>'Sectoral Plan 14'!$G143</f>
        <v>P</v>
      </c>
      <c r="R125" s="79">
        <f>'Sectoral Plan 15'!$G143</f>
        <v>0</v>
      </c>
      <c r="S125" s="79">
        <f>'Sectoral Plan 16'!$G143</f>
        <v>0</v>
      </c>
      <c r="T125" s="79">
        <f>'Sectoral Plan 17'!$G143</f>
        <v>0</v>
      </c>
      <c r="U125" s="79">
        <f>'Sectoral Plan 18'!$G143</f>
        <v>0</v>
      </c>
      <c r="V125" s="79">
        <f>'Sectoral Plan 19'!$G143</f>
        <v>0</v>
      </c>
      <c r="W125" s="79">
        <f>'Sectoral Plan 20'!$G143</f>
        <v>0</v>
      </c>
      <c r="X125" s="79">
        <f>'Sectoral Plan 21'!$G143</f>
        <v>0</v>
      </c>
      <c r="Y125" s="79">
        <f>'Sectoral Plan 22'!$G143</f>
        <v>0</v>
      </c>
      <c r="Z125" s="79">
        <f>'Sectoral Plan 23'!$G143</f>
        <v>0</v>
      </c>
      <c r="AA125" s="79">
        <f>'Sectoral Plan 24'!$G143</f>
        <v>0</v>
      </c>
      <c r="AB125" s="79">
        <f>'Sectoral Plan 25'!$G143</f>
        <v>0</v>
      </c>
      <c r="AC125" s="79">
        <f>'Sectoral Plan 26'!$G143</f>
        <v>0</v>
      </c>
      <c r="AD125" s="79">
        <f>'Sectoral Plan 27'!$G143</f>
        <v>0</v>
      </c>
      <c r="AE125" s="79">
        <f>'Sectoral Plan 28'!$G143</f>
        <v>0</v>
      </c>
      <c r="AF125" s="79">
        <f>'Sectoral Plan 29'!$G143</f>
        <v>0</v>
      </c>
      <c r="AG125" s="80">
        <f>'Sectoral Plan 30'!$G143</f>
        <v>0</v>
      </c>
      <c r="AH125" s="89">
        <f t="shared" si="8"/>
        <v>0</v>
      </c>
      <c r="AI125" s="90">
        <f t="shared" si="9"/>
        <v>3</v>
      </c>
      <c r="AJ125" s="90">
        <f>IF($AK125=0,SUM($AH125:$AI125),'developer sheet'!$D$9)</f>
        <v>3</v>
      </c>
      <c r="AK125" s="90">
        <f>'Long Term Vision'!C143</f>
        <v>0</v>
      </c>
      <c r="AL125" s="90">
        <f t="shared" si="12"/>
        <v>1</v>
      </c>
      <c r="AM125" s="90">
        <f t="shared" si="13"/>
        <v>0</v>
      </c>
      <c r="AN125" s="88" t="str">
        <f>IF($AK125="NO",'developer sheet'!$D$9,IF(AND($AJ125&lt;&gt;'developer sheet'!$D$9,$AJ125&lt;&gt;0),IF($AH125&gt;0,"T",IF($AI125&gt;0,"P")),'developer sheet'!$D$10))</f>
        <v>P</v>
      </c>
      <c r="AO125" s="103"/>
    </row>
    <row r="126" spans="1:41" x14ac:dyDescent="0.25">
      <c r="A126" s="19">
        <v>17.18</v>
      </c>
      <c r="B126" s="78">
        <f>'Long Term Vision'!I144</f>
        <v>0</v>
      </c>
      <c r="C126" s="79">
        <f>'Mid-term Plan'!G144</f>
        <v>0</v>
      </c>
      <c r="D126" s="79">
        <f>'Sectoral Plan 1'!$G144</f>
        <v>0</v>
      </c>
      <c r="E126" s="79">
        <f>'Sectoral Plan 2'!$G144</f>
        <v>0</v>
      </c>
      <c r="F126" s="79">
        <f>'Sectoral Plan 3'!$G144</f>
        <v>0</v>
      </c>
      <c r="G126" s="79">
        <f>'Sectoral Plan 4'!$G144</f>
        <v>0</v>
      </c>
      <c r="H126" s="79">
        <f>'Sectoral Plan 5'!$G144</f>
        <v>0</v>
      </c>
      <c r="I126" s="79">
        <f>'Sectoral Plan 6'!$G144</f>
        <v>0</v>
      </c>
      <c r="J126" s="79" t="str">
        <f>'Sectoral Plan 7'!$G144</f>
        <v>P</v>
      </c>
      <c r="K126" s="79">
        <f>'Sectoral Plan 8'!$G144</f>
        <v>0</v>
      </c>
      <c r="L126" s="79">
        <f>'Sectoral Plan 9'!$G144</f>
        <v>0</v>
      </c>
      <c r="M126" s="79">
        <f>'Sectoral Plan 10'!$G144</f>
        <v>0</v>
      </c>
      <c r="N126" s="79">
        <f>'Sectoral Plan 11'!$G144</f>
        <v>0</v>
      </c>
      <c r="O126" s="79">
        <f>'Sectoral Plan 12'!$G144</f>
        <v>0</v>
      </c>
      <c r="P126" s="79">
        <f>'Sectoral Plan 13'!$G144</f>
        <v>0</v>
      </c>
      <c r="Q126" s="79" t="str">
        <f>'Sectoral Plan 14'!$G144</f>
        <v>P</v>
      </c>
      <c r="R126" s="79">
        <f>'Sectoral Plan 15'!$G144</f>
        <v>0</v>
      </c>
      <c r="S126" s="79">
        <f>'Sectoral Plan 16'!$G144</f>
        <v>0</v>
      </c>
      <c r="T126" s="79">
        <f>'Sectoral Plan 17'!$G144</f>
        <v>0</v>
      </c>
      <c r="U126" s="79">
        <f>'Sectoral Plan 18'!$G144</f>
        <v>0</v>
      </c>
      <c r="V126" s="79">
        <f>'Sectoral Plan 19'!$G144</f>
        <v>0</v>
      </c>
      <c r="W126" s="79">
        <f>'Sectoral Plan 20'!$G144</f>
        <v>0</v>
      </c>
      <c r="X126" s="79">
        <f>'Sectoral Plan 21'!$G144</f>
        <v>0</v>
      </c>
      <c r="Y126" s="79">
        <f>'Sectoral Plan 22'!$G144</f>
        <v>0</v>
      </c>
      <c r="Z126" s="79">
        <f>'Sectoral Plan 23'!$G144</f>
        <v>0</v>
      </c>
      <c r="AA126" s="79">
        <f>'Sectoral Plan 24'!$G144</f>
        <v>0</v>
      </c>
      <c r="AB126" s="79">
        <f>'Sectoral Plan 25'!$G144</f>
        <v>0</v>
      </c>
      <c r="AC126" s="79">
        <f>'Sectoral Plan 26'!$G144</f>
        <v>0</v>
      </c>
      <c r="AD126" s="79">
        <f>'Sectoral Plan 27'!$G144</f>
        <v>0</v>
      </c>
      <c r="AE126" s="79">
        <f>'Sectoral Plan 28'!$G144</f>
        <v>0</v>
      </c>
      <c r="AF126" s="79">
        <f>'Sectoral Plan 29'!$G144</f>
        <v>0</v>
      </c>
      <c r="AG126" s="80">
        <f>'Sectoral Plan 30'!$G144</f>
        <v>0</v>
      </c>
      <c r="AH126" s="89">
        <f t="shared" si="8"/>
        <v>0</v>
      </c>
      <c r="AI126" s="90">
        <f t="shared" si="9"/>
        <v>2</v>
      </c>
      <c r="AJ126" s="90">
        <f>IF($AK126=0,SUM($AH126:$AI126),'developer sheet'!$D$9)</f>
        <v>2</v>
      </c>
      <c r="AK126" s="90">
        <f>'Long Term Vision'!C144</f>
        <v>0</v>
      </c>
      <c r="AL126" s="90">
        <f t="shared" si="12"/>
        <v>1</v>
      </c>
      <c r="AM126" s="90">
        <f t="shared" si="13"/>
        <v>0</v>
      </c>
      <c r="AN126" s="88" t="str">
        <f>IF($AK126="NO",'developer sheet'!$D$9,IF(AND($AJ126&lt;&gt;'developer sheet'!$D$9,$AJ126&lt;&gt;0),IF($AH126&gt;0,"T",IF($AI126&gt;0,"P")),'developer sheet'!$D$10))</f>
        <v>P</v>
      </c>
      <c r="AO126" s="103"/>
    </row>
    <row r="127" spans="1:41" ht="15.75" thickBot="1" x14ac:dyDescent="0.3">
      <c r="A127" s="19">
        <v>17.190000000000001</v>
      </c>
      <c r="B127" s="81">
        <f>'Long Term Vision'!I145</f>
        <v>0</v>
      </c>
      <c r="C127" s="82">
        <f>'Mid-term Plan'!G145</f>
        <v>0</v>
      </c>
      <c r="D127" s="82">
        <f>'Sectoral Plan 1'!$G145</f>
        <v>0</v>
      </c>
      <c r="E127" s="82">
        <f>'Sectoral Plan 2'!$G145</f>
        <v>0</v>
      </c>
      <c r="F127" s="82">
        <f>'Sectoral Plan 3'!$G145</f>
        <v>0</v>
      </c>
      <c r="G127" s="82">
        <f>'Sectoral Plan 4'!$G145</f>
        <v>0</v>
      </c>
      <c r="H127" s="82">
        <f>'Sectoral Plan 5'!$G145</f>
        <v>0</v>
      </c>
      <c r="I127" s="82">
        <f>'Sectoral Plan 6'!$G145</f>
        <v>0</v>
      </c>
      <c r="J127" s="82">
        <f>'Sectoral Plan 7'!$G145</f>
        <v>0</v>
      </c>
      <c r="K127" s="82">
        <f>'Sectoral Plan 8'!$G145</f>
        <v>0</v>
      </c>
      <c r="L127" s="82">
        <f>'Sectoral Plan 9'!$G145</f>
        <v>0</v>
      </c>
      <c r="M127" s="82">
        <f>'Sectoral Plan 10'!$G145</f>
        <v>0</v>
      </c>
      <c r="N127" s="82">
        <f>'Sectoral Plan 11'!$G145</f>
        <v>0</v>
      </c>
      <c r="O127" s="82" t="str">
        <f>'Sectoral Plan 12'!$G145</f>
        <v>P</v>
      </c>
      <c r="P127" s="82">
        <f>'Sectoral Plan 13'!$G145</f>
        <v>0</v>
      </c>
      <c r="Q127" s="82">
        <f>'Sectoral Plan 14'!$G145</f>
        <v>0</v>
      </c>
      <c r="R127" s="82">
        <f>'Sectoral Plan 15'!$G145</f>
        <v>0</v>
      </c>
      <c r="S127" s="82">
        <f>'Sectoral Plan 16'!$G145</f>
        <v>0</v>
      </c>
      <c r="T127" s="82">
        <f>'Sectoral Plan 17'!$G145</f>
        <v>0</v>
      </c>
      <c r="U127" s="82">
        <f>'Sectoral Plan 18'!$G145</f>
        <v>0</v>
      </c>
      <c r="V127" s="82">
        <f>'Sectoral Plan 19'!$G145</f>
        <v>0</v>
      </c>
      <c r="W127" s="82">
        <f>'Sectoral Plan 20'!$G145</f>
        <v>0</v>
      </c>
      <c r="X127" s="82">
        <f>'Sectoral Plan 21'!$G145</f>
        <v>0</v>
      </c>
      <c r="Y127" s="82">
        <f>'Sectoral Plan 22'!$G145</f>
        <v>0</v>
      </c>
      <c r="Z127" s="82">
        <f>'Sectoral Plan 23'!$G145</f>
        <v>0</v>
      </c>
      <c r="AA127" s="82">
        <f>'Sectoral Plan 24'!$G145</f>
        <v>0</v>
      </c>
      <c r="AB127" s="82">
        <f>'Sectoral Plan 25'!$G145</f>
        <v>0</v>
      </c>
      <c r="AC127" s="82">
        <f>'Sectoral Plan 26'!$G145</f>
        <v>0</v>
      </c>
      <c r="AD127" s="82">
        <f>'Sectoral Plan 27'!$G145</f>
        <v>0</v>
      </c>
      <c r="AE127" s="82">
        <f>'Sectoral Plan 28'!$G145</f>
        <v>0</v>
      </c>
      <c r="AF127" s="82">
        <f>'Sectoral Plan 29'!$G145</f>
        <v>0</v>
      </c>
      <c r="AG127" s="83">
        <f>'Sectoral Plan 30'!$G145</f>
        <v>0</v>
      </c>
      <c r="AH127" s="91">
        <f t="shared" si="8"/>
        <v>0</v>
      </c>
      <c r="AI127" s="92">
        <f t="shared" si="9"/>
        <v>1</v>
      </c>
      <c r="AJ127" s="92">
        <f>IF($AK127=0,SUM($AH127:$AI127),'developer sheet'!$D$9)</f>
        <v>1</v>
      </c>
      <c r="AK127" s="93">
        <f>'Long Term Vision'!C145</f>
        <v>0</v>
      </c>
      <c r="AL127" s="93">
        <f t="shared" si="12"/>
        <v>1</v>
      </c>
      <c r="AM127" s="93">
        <f t="shared" si="13"/>
        <v>0</v>
      </c>
      <c r="AN127" s="88" t="str">
        <f>IF($AK127="NO",'developer sheet'!$D$9,IF(AND($AJ127&lt;&gt;'developer sheet'!$D$9,$AJ127&lt;&gt;0),IF($AH127&gt;0,"T",IF($AI127&gt;0,"P")),'developer sheet'!$D$10))</f>
        <v>P</v>
      </c>
      <c r="AO127" s="103"/>
    </row>
    <row r="128" spans="1:41" ht="15.75" thickBot="1" x14ac:dyDescent="0.3">
      <c r="A128" s="72" t="s">
        <v>187</v>
      </c>
      <c r="B128" s="94">
        <f>COUNTIF(B2:B127,"T")</f>
        <v>0</v>
      </c>
      <c r="C128" s="95">
        <f t="shared" ref="C128:AG128" si="14">COUNTIF(C2:C127,"T")</f>
        <v>0</v>
      </c>
      <c r="D128" s="95">
        <f t="shared" si="14"/>
        <v>0</v>
      </c>
      <c r="E128" s="95">
        <f t="shared" si="14"/>
        <v>0</v>
      </c>
      <c r="F128" s="95">
        <f t="shared" si="14"/>
        <v>0</v>
      </c>
      <c r="G128" s="95">
        <f t="shared" si="14"/>
        <v>0</v>
      </c>
      <c r="H128" s="95">
        <f t="shared" si="14"/>
        <v>3</v>
      </c>
      <c r="I128" s="95">
        <f t="shared" si="14"/>
        <v>1</v>
      </c>
      <c r="J128" s="95">
        <f t="shared" si="14"/>
        <v>9</v>
      </c>
      <c r="K128" s="95">
        <f t="shared" si="14"/>
        <v>0</v>
      </c>
      <c r="L128" s="95">
        <f t="shared" si="14"/>
        <v>2</v>
      </c>
      <c r="M128" s="95">
        <f t="shared" si="14"/>
        <v>1</v>
      </c>
      <c r="N128" s="95">
        <f t="shared" si="14"/>
        <v>12</v>
      </c>
      <c r="O128" s="95">
        <f t="shared" si="14"/>
        <v>0</v>
      </c>
      <c r="P128" s="95">
        <f t="shared" si="14"/>
        <v>0</v>
      </c>
      <c r="Q128" s="95">
        <f t="shared" si="14"/>
        <v>1</v>
      </c>
      <c r="R128" s="95">
        <f t="shared" si="14"/>
        <v>1</v>
      </c>
      <c r="S128" s="95">
        <f t="shared" si="14"/>
        <v>0</v>
      </c>
      <c r="T128" s="95">
        <f t="shared" si="14"/>
        <v>0</v>
      </c>
      <c r="U128" s="95">
        <f t="shared" si="14"/>
        <v>0</v>
      </c>
      <c r="V128" s="95">
        <f t="shared" si="14"/>
        <v>0</v>
      </c>
      <c r="W128" s="95">
        <f t="shared" si="14"/>
        <v>0</v>
      </c>
      <c r="X128" s="95">
        <f t="shared" si="14"/>
        <v>0</v>
      </c>
      <c r="Y128" s="95">
        <f t="shared" si="14"/>
        <v>0</v>
      </c>
      <c r="Z128" s="95">
        <f t="shared" si="14"/>
        <v>0</v>
      </c>
      <c r="AA128" s="95">
        <f t="shared" si="14"/>
        <v>0</v>
      </c>
      <c r="AB128" s="95">
        <f t="shared" si="14"/>
        <v>0</v>
      </c>
      <c r="AC128" s="95">
        <f t="shared" si="14"/>
        <v>0</v>
      </c>
      <c r="AD128" s="95">
        <f t="shared" si="14"/>
        <v>0</v>
      </c>
      <c r="AE128" s="95">
        <f t="shared" si="14"/>
        <v>0</v>
      </c>
      <c r="AF128" s="95">
        <f t="shared" si="14"/>
        <v>0</v>
      </c>
      <c r="AG128" s="96">
        <f t="shared" si="14"/>
        <v>0</v>
      </c>
      <c r="AH128" s="73">
        <f>COUNTIF(B2:AG127,"T")</f>
        <v>30</v>
      </c>
      <c r="AI128" s="74" t="s">
        <v>202</v>
      </c>
      <c r="AJ128" s="84"/>
      <c r="AK128" s="84">
        <f>COUNT($A$2:$A$127)-COUNTIF($AK$2:$AK$127,"NO")</f>
        <v>114</v>
      </c>
      <c r="AL128" s="84">
        <f>SUM(AL$2:AL$127)</f>
        <v>102</v>
      </c>
      <c r="AM128" s="84">
        <f>SUM(AM$2:AM$127)</f>
        <v>12</v>
      </c>
      <c r="AN128" s="84"/>
      <c r="AO128" s="103"/>
    </row>
    <row r="129" spans="1:41" ht="15.75" thickBot="1" x14ac:dyDescent="0.3">
      <c r="A129" s="72" t="s">
        <v>188</v>
      </c>
      <c r="B129" s="97">
        <f>COUNTIF(B2:B127,"P")</f>
        <v>0</v>
      </c>
      <c r="C129" s="98">
        <f t="shared" ref="C129:AG129" si="15">COUNTIF(C2:C127,"P")</f>
        <v>0</v>
      </c>
      <c r="D129" s="98">
        <f t="shared" si="15"/>
        <v>4</v>
      </c>
      <c r="E129" s="98">
        <f t="shared" si="15"/>
        <v>15</v>
      </c>
      <c r="F129" s="98">
        <f t="shared" si="15"/>
        <v>11</v>
      </c>
      <c r="G129" s="98">
        <f t="shared" si="15"/>
        <v>10</v>
      </c>
      <c r="H129" s="98">
        <f t="shared" si="15"/>
        <v>14</v>
      </c>
      <c r="I129" s="98">
        <f t="shared" si="15"/>
        <v>11</v>
      </c>
      <c r="J129" s="98">
        <f t="shared" si="15"/>
        <v>28</v>
      </c>
      <c r="K129" s="98">
        <f t="shared" si="15"/>
        <v>10</v>
      </c>
      <c r="L129" s="98">
        <f t="shared" si="15"/>
        <v>6</v>
      </c>
      <c r="M129" s="98">
        <f t="shared" si="15"/>
        <v>2</v>
      </c>
      <c r="N129" s="98">
        <f t="shared" si="15"/>
        <v>13</v>
      </c>
      <c r="O129" s="98">
        <f t="shared" si="15"/>
        <v>22</v>
      </c>
      <c r="P129" s="98">
        <f t="shared" si="15"/>
        <v>14</v>
      </c>
      <c r="Q129" s="98">
        <f t="shared" si="15"/>
        <v>20</v>
      </c>
      <c r="R129" s="98">
        <f t="shared" si="15"/>
        <v>5</v>
      </c>
      <c r="S129" s="98">
        <f t="shared" si="15"/>
        <v>6</v>
      </c>
      <c r="T129" s="98">
        <f t="shared" si="15"/>
        <v>0</v>
      </c>
      <c r="U129" s="98">
        <f t="shared" si="15"/>
        <v>0</v>
      </c>
      <c r="V129" s="98">
        <f t="shared" si="15"/>
        <v>0</v>
      </c>
      <c r="W129" s="98">
        <f t="shared" si="15"/>
        <v>0</v>
      </c>
      <c r="X129" s="98">
        <f t="shared" si="15"/>
        <v>0</v>
      </c>
      <c r="Y129" s="98">
        <f t="shared" si="15"/>
        <v>0</v>
      </c>
      <c r="Z129" s="98">
        <f t="shared" si="15"/>
        <v>0</v>
      </c>
      <c r="AA129" s="98">
        <f t="shared" si="15"/>
        <v>0</v>
      </c>
      <c r="AB129" s="98">
        <f t="shared" si="15"/>
        <v>0</v>
      </c>
      <c r="AC129" s="98">
        <f t="shared" si="15"/>
        <v>0</v>
      </c>
      <c r="AD129" s="98">
        <f t="shared" si="15"/>
        <v>0</v>
      </c>
      <c r="AE129" s="98">
        <f t="shared" si="15"/>
        <v>0</v>
      </c>
      <c r="AF129" s="98">
        <f t="shared" si="15"/>
        <v>0</v>
      </c>
      <c r="AG129" s="99">
        <f t="shared" si="15"/>
        <v>0</v>
      </c>
      <c r="AH129" s="74" t="s">
        <v>201</v>
      </c>
      <c r="AI129" s="73">
        <f>COUNTIF(B2:AG127,"P")</f>
        <v>191</v>
      </c>
      <c r="AJ129" s="84"/>
      <c r="AK129" s="84"/>
      <c r="AL129" s="84"/>
      <c r="AM129" s="84"/>
      <c r="AN129" s="84"/>
      <c r="AO129" s="103"/>
    </row>
    <row r="130" spans="1:41" x14ac:dyDescent="0.25">
      <c r="A130" s="72" t="s">
        <v>200</v>
      </c>
      <c r="B130" s="100">
        <f>SUM(B$128:B$129)</f>
        <v>0</v>
      </c>
      <c r="C130" s="101">
        <f t="shared" ref="C130:AG130" si="16">SUM(C$128:C$129)</f>
        <v>0</v>
      </c>
      <c r="D130" s="101">
        <f t="shared" si="16"/>
        <v>4</v>
      </c>
      <c r="E130" s="101">
        <f t="shared" si="16"/>
        <v>15</v>
      </c>
      <c r="F130" s="101">
        <f t="shared" si="16"/>
        <v>11</v>
      </c>
      <c r="G130" s="101">
        <f t="shared" si="16"/>
        <v>10</v>
      </c>
      <c r="H130" s="101">
        <f t="shared" si="16"/>
        <v>17</v>
      </c>
      <c r="I130" s="101">
        <f t="shared" si="16"/>
        <v>12</v>
      </c>
      <c r="J130" s="101">
        <f t="shared" si="16"/>
        <v>37</v>
      </c>
      <c r="K130" s="101">
        <f t="shared" si="16"/>
        <v>10</v>
      </c>
      <c r="L130" s="101">
        <f t="shared" si="16"/>
        <v>8</v>
      </c>
      <c r="M130" s="101">
        <f t="shared" si="16"/>
        <v>3</v>
      </c>
      <c r="N130" s="101">
        <f t="shared" si="16"/>
        <v>25</v>
      </c>
      <c r="O130" s="101">
        <f t="shared" si="16"/>
        <v>22</v>
      </c>
      <c r="P130" s="101">
        <f t="shared" si="16"/>
        <v>14</v>
      </c>
      <c r="Q130" s="101">
        <f t="shared" si="16"/>
        <v>21</v>
      </c>
      <c r="R130" s="101">
        <f t="shared" si="16"/>
        <v>6</v>
      </c>
      <c r="S130" s="101">
        <f t="shared" si="16"/>
        <v>6</v>
      </c>
      <c r="T130" s="101">
        <f t="shared" si="16"/>
        <v>0</v>
      </c>
      <c r="U130" s="101">
        <f t="shared" si="16"/>
        <v>0</v>
      </c>
      <c r="V130" s="101">
        <f t="shared" si="16"/>
        <v>0</v>
      </c>
      <c r="W130" s="101">
        <f t="shared" si="16"/>
        <v>0</v>
      </c>
      <c r="X130" s="101">
        <f t="shared" si="16"/>
        <v>0</v>
      </c>
      <c r="Y130" s="101">
        <f t="shared" si="16"/>
        <v>0</v>
      </c>
      <c r="Z130" s="101">
        <f t="shared" si="16"/>
        <v>0</v>
      </c>
      <c r="AA130" s="101">
        <f t="shared" si="16"/>
        <v>0</v>
      </c>
      <c r="AB130" s="101">
        <f t="shared" si="16"/>
        <v>0</v>
      </c>
      <c r="AC130" s="101">
        <f t="shared" si="16"/>
        <v>0</v>
      </c>
      <c r="AD130" s="101">
        <f t="shared" si="16"/>
        <v>0</v>
      </c>
      <c r="AE130" s="101">
        <f t="shared" si="16"/>
        <v>0</v>
      </c>
      <c r="AF130" s="101">
        <f t="shared" si="16"/>
        <v>0</v>
      </c>
      <c r="AG130" s="102">
        <f t="shared" si="16"/>
        <v>0</v>
      </c>
      <c r="AH130" s="84"/>
      <c r="AI130" s="84"/>
      <c r="AJ130" s="84"/>
      <c r="AK130" s="84"/>
      <c r="AL130" s="84"/>
      <c r="AM130" s="84"/>
      <c r="AN130" s="84"/>
      <c r="AO130" s="103"/>
    </row>
    <row r="131" spans="1:41" x14ac:dyDescent="0.25">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row>
  </sheetData>
  <conditionalFormatting sqref="B2:AG127">
    <cfRule type="containsText" dxfId="60" priority="4" operator="containsText" text="P">
      <formula>NOT(ISERROR(SEARCH("P",B2)))</formula>
    </cfRule>
    <cfRule type="containsText" dxfId="59" priority="5" operator="containsText" text="T">
      <formula>NOT(ISERROR(SEARCH("T",B2)))</formula>
    </cfRule>
    <cfRule type="expression" dxfId="58" priority="8">
      <formula>$AK2="NO"</formula>
    </cfRule>
  </conditionalFormatting>
  <conditionalFormatting sqref="B2:AG127">
    <cfRule type="expression" dxfId="57" priority="9">
      <formula>AND($AH2=0,$AI2=0)</formula>
    </cfRule>
  </conditionalFormatting>
  <conditionalFormatting sqref="B2:AG127">
    <cfRule type="expression" dxfId="56" priority="6">
      <formula>B$130=0</formula>
    </cfRule>
  </conditionalFormatting>
  <conditionalFormatting sqref="AN2:AN127">
    <cfRule type="containsText" dxfId="55" priority="2" operator="containsText" text="P">
      <formula>NOT(ISERROR(SEARCH("P",AN2)))</formula>
    </cfRule>
    <cfRule type="containsText" dxfId="54" priority="3" operator="containsText" text="T">
      <formula>NOT(ISERROR(SEARCH("T",AN2)))</formula>
    </cfRule>
  </conditionalFormatting>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cellIs" priority="1" operator="equal" id="{278F083B-8696-4D08-947A-E49E1126625F}">
            <xm:f>'developer sheet'!$D$10</xm:f>
            <x14:dxf>
              <font>
                <b/>
                <i val="0"/>
                <color rgb="FFFF0000"/>
              </font>
            </x14:dxf>
          </x14:cfRule>
          <xm:sqref>AN2:AN127</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1"/>
  <sheetViews>
    <sheetView zoomScale="85" zoomScaleNormal="85" workbookViewId="0">
      <pane xSplit="1" ySplit="1" topLeftCell="B2" activePane="bottomRight" state="frozen"/>
      <selection pane="topRight"/>
      <selection pane="bottomLeft"/>
      <selection pane="bottomRight"/>
    </sheetView>
  </sheetViews>
  <sheetFormatPr defaultRowHeight="15" outlineLevelCol="1" x14ac:dyDescent="0.25"/>
  <cols>
    <col min="1" max="1" width="9" bestFit="1" customWidth="1"/>
    <col min="5" max="5" width="9.140625" hidden="1" customWidth="1" outlineLevel="1"/>
    <col min="6" max="6" width="9.140625" hidden="1" customWidth="1" outlineLevel="1" collapsed="1"/>
    <col min="7" max="12" width="9.140625" hidden="1" customWidth="1" outlineLevel="1"/>
    <col min="13" max="13" width="9.140625" collapsed="1"/>
    <col min="14" max="22" width="9.140625" hidden="1" customWidth="1" outlineLevel="1"/>
    <col min="23" max="23" width="9.140625" collapsed="1"/>
    <col min="24" max="32" width="9.140625" hidden="1" customWidth="1" outlineLevel="1"/>
    <col min="33" max="33" width="9.140625" collapsed="1"/>
    <col min="36" max="36" width="9.140625" style="19"/>
    <col min="38" max="38" width="9.85546875" bestFit="1" customWidth="1"/>
    <col min="39" max="39" width="10.5703125" style="19" bestFit="1" customWidth="1"/>
    <col min="40" max="40" width="12.5703125" style="19" bestFit="1" customWidth="1"/>
    <col min="41" max="41" width="15.140625" bestFit="1" customWidth="1"/>
    <col min="42" max="42" width="10.5703125" bestFit="1" customWidth="1"/>
  </cols>
  <sheetData>
    <row r="1" spans="1:43" ht="69" x14ac:dyDescent="0.25">
      <c r="B1" s="127" t="str">
        <f>IF('Long Term Vision'!$B$150="enter name here","Long Term Vision",'Long Term Vision'!$B$150)</f>
        <v>Long Term Vision</v>
      </c>
      <c r="C1" s="123" t="str">
        <f>IF('Mid-term Plan'!$B$150="enter name here","Mid-term Plan",'Mid-term Plan'!$B$150)</f>
        <v>Mid-term Plan</v>
      </c>
      <c r="D1" s="124" t="str">
        <f>IF('Sectoral Plan 1'!$B$150="enter name here","Sectoral Plan 1",'Sectoral Plan 1'!$B$150)</f>
        <v>Goal 1: Modern Open Accountable Government</v>
      </c>
      <c r="E1" s="124" t="str">
        <f>IF('Sectoral Plan 2'!$B$150="enter name here","Sectoral Plan 2",'Sectoral Plan 2'!$B$150)</f>
        <v>Goal 2: Well Governed Public Institutions</v>
      </c>
      <c r="F1" s="124" t="str">
        <f>IF('Sectoral Plan 3'!$B$150="enter name here","Sectoral Plan 3",'Sectoral Plan 3'!$B$150)</f>
        <v>Goal 3: Respect for the Rule of Law</v>
      </c>
      <c r="G1" s="124" t="str">
        <f>IF('Sectoral Plan 4'!$B$150="enter name here","Sectoral Plan 4",'Sectoral Plan 4'!$B$150)</f>
        <v>Goal 4: Administration of Justice</v>
      </c>
      <c r="H1" s="124" t="str">
        <f>IF('Sectoral Plan 5'!$B$150="enter name here","Sectoral Plan 5",'Sectoral Plan 5'!$B$150)</f>
        <v>Goal 5: Modern, Sustainable &amp; Universally Accessible Health Care System</v>
      </c>
      <c r="I1" s="124" t="str">
        <f>IF('Sectoral Plan 6'!$B$150="enter name here","Sectoral Plan 6",'Sectoral Plan 6'!$B$150)</f>
        <v>Goal 6: Education</v>
      </c>
      <c r="J1" s="124" t="str">
        <f>IF('Sectoral Plan 7'!$B$150="enter name here","Sectoral Plan 7",'Sectoral Plan 7'!$B$150)</f>
        <v>Goal 7: Poverty and Discrimination</v>
      </c>
      <c r="K1" s="124" t="str">
        <f>IF('Sectoral Plan 8'!$B$150="enter name here","Sectoral Plan 8",'Sectoral Plan 8'!$B$150)</f>
        <v>Goal 8: Land Administration</v>
      </c>
      <c r="L1" s="124" t="str">
        <f>IF('Sectoral Plan 9'!$B$150="enter name here","Sectoral Plan 9",'Sectoral Plan 9'!$B$150)</f>
        <v>Goal 9: Modern Infrastructure</v>
      </c>
      <c r="M1" s="124" t="str">
        <f>IF('Sectoral Plan 10'!$B$150="enter name here","Sectoral Plan 10",'Sectoral Plan 10'!$B$150)</f>
        <v>Goal 10: Interconnected Transport</v>
      </c>
      <c r="N1" s="124" t="str">
        <f>IF('Sectoral Plan 11'!$B$150="enter name here","Sectoral Plan 11",'Sectoral Plan 11'!$B$150)</f>
        <v>Goal 11: Natural Environment</v>
      </c>
      <c r="O1" s="124" t="str">
        <f>IF('Sectoral Plan 12'!$B$150="enter name here","Sectoral Plan 12",'Sectoral Plan 12'!$B$150)</f>
        <v>Goal 12: Healthy Macro economy</v>
      </c>
      <c r="P1" s="124" t="str">
        <f>IF('Sectoral Plan 13'!$B$150="enter name here","Sectoral Plan 13",'Sectoral Plan 13'!$B$150)</f>
        <v>Goal 13: Competitive Business Environment</v>
      </c>
      <c r="Q1" s="124" t="str">
        <f>IF('Sectoral Plan 14'!$B$150="enter name here","Sectoral Plan 14",'Sectoral Plan 14'!$B$150)</f>
        <v>Goal 14: Diversified Economy</v>
      </c>
      <c r="R1" s="124" t="str">
        <f>IF('Sectoral Plan 15'!$B$150="enter name here","Sectoral Plan 15",'Sectoral Plan 15'!$B$150)</f>
        <v>Goal 15: Fair Labour Regime</v>
      </c>
      <c r="S1" s="124" t="str">
        <f>IF('Sectoral Plan 16'!$B$150="enter name here","Sectoral Plan 16",'Sectoral Plan 16'!$B$150)</f>
        <v>Goal 16: Culture</v>
      </c>
      <c r="T1" s="124" t="str">
        <f>IF('Sectoral Plan 17'!$B$150="enter name here","Sectoral Plan 17",'Sectoral Plan 17'!$B$150)</f>
        <v>Sectoral Plan 17</v>
      </c>
      <c r="U1" s="124" t="str">
        <f>IF('Sectoral Plan 18'!$B$150="enter name here","Sectoral Plan 18",'Sectoral Plan 18'!$B$150)</f>
        <v>Sectoral Plan 18</v>
      </c>
      <c r="V1" s="124" t="str">
        <f>IF('Sectoral Plan 19'!$B$150="enter name here","Sectoral Plan 19",'Sectoral Plan 19'!$B$150)</f>
        <v>Sectoral Plan 19</v>
      </c>
      <c r="W1" s="124" t="str">
        <f>IF('Sectoral Plan 20'!$B$150="enter name here","Sectoral Plan 20",'Sectoral Plan 20'!$B$150)</f>
        <v>Sectoral Plan 20</v>
      </c>
      <c r="X1" s="124" t="str">
        <f>IF('Sectoral Plan 21'!$B$150="enter name here","Sectoral Plan 21",'Sectoral Plan 21'!$B$150)</f>
        <v>Sectoral Plan 21</v>
      </c>
      <c r="Y1" s="124" t="str">
        <f>IF('Sectoral Plan 22'!$B$150="enter name here","Sectoral Plan 22",'Sectoral Plan 22'!$B$150)</f>
        <v>Sectoral Plan 22</v>
      </c>
      <c r="Z1" s="124" t="str">
        <f>IF('Sectoral Plan 23'!$B$150="enter name here","Sectoral Plan 23",'Sectoral Plan 23'!$B$150)</f>
        <v>Sectoral Plan 23</v>
      </c>
      <c r="AA1" s="124" t="str">
        <f>IF('Sectoral Plan 24'!$B$150="enter name here","Sectoral Plan 24",'Sectoral Plan 24'!$B$150)</f>
        <v>Sectoral Plan 24</v>
      </c>
      <c r="AB1" s="124" t="str">
        <f>IF('Sectoral Plan 25'!$B$150="enter name here","Sectoral Plan 25",'Sectoral Plan 25'!$B$150)</f>
        <v>Sectoral Plan 25</v>
      </c>
      <c r="AC1" s="124" t="str">
        <f>IF('Sectoral Plan 26'!$B$150="enter name here","Sectoral Plan 26",'Sectoral Plan 26'!$B$150)</f>
        <v>Sectoral Plan 26</v>
      </c>
      <c r="AD1" s="124" t="str">
        <f>IF('Sectoral Plan 27'!$B$150="enter name here","Sectoral Plan 27",'Sectoral Plan 27'!$B$150)</f>
        <v>Sectoral Plan 27</v>
      </c>
      <c r="AE1" s="124" t="str">
        <f>IF('Sectoral Plan 28'!$B$150="enter name here","Sectoral Plan 28",'Sectoral Plan 28'!$B$150)</f>
        <v>Sectoral Plan 28</v>
      </c>
      <c r="AF1" s="124" t="str">
        <f>IF('Sectoral Plan 29'!$B$150="enter name here","Sectoral Plan 29",'Sectoral Plan 29'!$B$150)</f>
        <v>Sectoral Plan 29</v>
      </c>
      <c r="AG1" s="128" t="str">
        <f>IF('Sectoral Plan 30'!$B$150="enter name here","Sectoral Plan 30",'Sectoral Plan 30'!$B$150)</f>
        <v>Sectoral Plan 30</v>
      </c>
      <c r="AH1" s="132" t="s">
        <v>187</v>
      </c>
      <c r="AI1" s="130" t="s">
        <v>188</v>
      </c>
      <c r="AJ1" s="130" t="s">
        <v>199</v>
      </c>
      <c r="AK1" s="130" t="s">
        <v>189</v>
      </c>
      <c r="AL1" s="130" t="s">
        <v>190</v>
      </c>
      <c r="AM1" s="130" t="s">
        <v>197</v>
      </c>
      <c r="AN1" s="130" t="s">
        <v>195</v>
      </c>
      <c r="AO1" s="130" t="s">
        <v>194</v>
      </c>
      <c r="AP1" s="131" t="s">
        <v>203</v>
      </c>
      <c r="AQ1" s="103"/>
    </row>
    <row r="2" spans="1:43" x14ac:dyDescent="0.25">
      <c r="A2">
        <v>1.1000000000000001</v>
      </c>
      <c r="B2" s="104">
        <f>'Long Term Vision'!J4</f>
        <v>0</v>
      </c>
      <c r="C2" s="105">
        <f>'Mid-term Plan'!H4</f>
        <v>0</v>
      </c>
      <c r="D2" s="105">
        <f>'Sectoral Plan 1'!$H4</f>
        <v>0</v>
      </c>
      <c r="E2" s="105">
        <f>'Sectoral Plan 2'!$H4</f>
        <v>0</v>
      </c>
      <c r="F2" s="105">
        <f>'Sectoral Plan 3'!$H4</f>
        <v>0</v>
      </c>
      <c r="G2" s="105">
        <f>'Sectoral Plan 4'!$H4</f>
        <v>0</v>
      </c>
      <c r="H2" s="105">
        <f>'Sectoral Plan 5'!$H4</f>
        <v>0</v>
      </c>
      <c r="I2" s="105">
        <f>'Sectoral Plan 6'!$H4</f>
        <v>0</v>
      </c>
      <c r="J2" s="105">
        <f>'Sectoral Plan 7'!$H4</f>
        <v>0</v>
      </c>
      <c r="K2" s="105">
        <f>'Sectoral Plan 8'!$H4</f>
        <v>0</v>
      </c>
      <c r="L2" s="105">
        <f>'Sectoral Plan 9'!$H4</f>
        <v>0</v>
      </c>
      <c r="M2" s="105">
        <f>'Sectoral Plan 10'!$H4</f>
        <v>0</v>
      </c>
      <c r="N2" s="105">
        <f>'Sectoral Plan 11'!$H4</f>
        <v>0</v>
      </c>
      <c r="O2" s="105">
        <f>'Sectoral Plan 12'!$H4</f>
        <v>0</v>
      </c>
      <c r="P2" s="105">
        <f>'Sectoral Plan 13'!$H4</f>
        <v>0</v>
      </c>
      <c r="Q2" s="105">
        <f>'Sectoral Plan 14'!$H4</f>
        <v>0</v>
      </c>
      <c r="R2" s="105">
        <f>'Sectoral Plan 15'!$H4</f>
        <v>0</v>
      </c>
      <c r="S2" s="105">
        <f>'Sectoral Plan 16'!$H4</f>
        <v>0</v>
      </c>
      <c r="T2" s="105">
        <f>'Sectoral Plan 17'!$H4</f>
        <v>0</v>
      </c>
      <c r="U2" s="105">
        <f>'Sectoral Plan 18'!$H4</f>
        <v>0</v>
      </c>
      <c r="V2" s="105">
        <f>'Sectoral Plan 19'!$H4</f>
        <v>0</v>
      </c>
      <c r="W2" s="105">
        <f>'Sectoral Plan 20'!$H4</f>
        <v>0</v>
      </c>
      <c r="X2" s="105">
        <f>'Sectoral Plan 21'!$H4</f>
        <v>0</v>
      </c>
      <c r="Y2" s="105">
        <f>'Sectoral Plan 22'!$H4</f>
        <v>0</v>
      </c>
      <c r="Z2" s="105">
        <f>'Sectoral Plan 23'!$H4</f>
        <v>0</v>
      </c>
      <c r="AA2" s="105">
        <f>'Sectoral Plan 24'!$H4</f>
        <v>0</v>
      </c>
      <c r="AB2" s="105">
        <f>'Sectoral Plan 25'!$H4</f>
        <v>0</v>
      </c>
      <c r="AC2" s="105">
        <f>'Sectoral Plan 26'!$H4</f>
        <v>0</v>
      </c>
      <c r="AD2" s="105">
        <f>'Sectoral Plan 27'!$H4</f>
        <v>0</v>
      </c>
      <c r="AE2" s="105">
        <f>'Sectoral Plan 28'!$H4</f>
        <v>0</v>
      </c>
      <c r="AF2" s="105">
        <f>'Sectoral Plan 29'!$H4</f>
        <v>0</v>
      </c>
      <c r="AG2" s="106">
        <f>'Sectoral Plan 30'!$H4</f>
        <v>0</v>
      </c>
      <c r="AH2" s="104">
        <f>COUNTIF(B2:AG2,"T")</f>
        <v>0</v>
      </c>
      <c r="AI2" s="105">
        <f>COUNTIF(B2:AG2,"P")</f>
        <v>0</v>
      </c>
      <c r="AJ2" s="105" t="str">
        <f>IF(AND($AK2=0,$AL2=0),SUM($AH2:$AI2),'developer sheet'!$D$9)</f>
        <v>N/A</v>
      </c>
      <c r="AK2" s="105" t="str">
        <f>'Long Term Vision'!C4</f>
        <v>NO</v>
      </c>
      <c r="AL2" s="105" t="str">
        <f>'Long Term Vision'!D4</f>
        <v>NO</v>
      </c>
      <c r="AM2" s="105">
        <f>IF(AND($AK2=0,$AL2=0),1,0)</f>
        <v>0</v>
      </c>
      <c r="AN2" s="105">
        <f>IF(AND($AH2+$AI2&gt;0,$AK2=0,$AL2=0),1,0)</f>
        <v>0</v>
      </c>
      <c r="AO2" s="105">
        <f>IF(AND($AH2=0,$AI2=0,$AK2=0,$AL2=0),1,0)</f>
        <v>0</v>
      </c>
      <c r="AP2" s="88" t="str">
        <f>IF($AK2="NO",'developer sheet'!$D$9,IF(AND($AJ2&lt;&gt;'developer sheet'!$D$9,$AJ2&lt;&gt;0),IF($AH2&gt;0,"T",IF($AI2&gt;0,"P")),'developer sheet'!$D$10))</f>
        <v>N/A</v>
      </c>
      <c r="AQ2" s="103"/>
    </row>
    <row r="3" spans="1:43" x14ac:dyDescent="0.25">
      <c r="A3">
        <v>1.2</v>
      </c>
      <c r="B3" s="107">
        <f>'Long Term Vision'!J5</f>
        <v>0</v>
      </c>
      <c r="C3" s="79">
        <f>'Mid-term Plan'!H5</f>
        <v>0</v>
      </c>
      <c r="D3" s="79">
        <f>'Sectoral Plan 1'!$H5</f>
        <v>0</v>
      </c>
      <c r="E3" s="79">
        <f>'Sectoral Plan 2'!$H5</f>
        <v>0</v>
      </c>
      <c r="F3" s="79">
        <f>'Sectoral Plan 3'!$H5</f>
        <v>0</v>
      </c>
      <c r="G3" s="79">
        <f>'Sectoral Plan 4'!$H5</f>
        <v>0</v>
      </c>
      <c r="H3" s="79">
        <f>'Sectoral Plan 5'!$H5</f>
        <v>0</v>
      </c>
      <c r="I3" s="79">
        <f>'Sectoral Plan 6'!$H5</f>
        <v>0</v>
      </c>
      <c r="J3" s="79">
        <f>'Sectoral Plan 7'!$H5</f>
        <v>0</v>
      </c>
      <c r="K3" s="79">
        <f>'Sectoral Plan 8'!$H5</f>
        <v>0</v>
      </c>
      <c r="L3" s="79">
        <f>'Sectoral Plan 9'!$H5</f>
        <v>0</v>
      </c>
      <c r="M3" s="79">
        <f>'Sectoral Plan 10'!$H5</f>
        <v>0</v>
      </c>
      <c r="N3" s="79">
        <f>'Sectoral Plan 11'!$H5</f>
        <v>0</v>
      </c>
      <c r="O3" s="79">
        <f>'Sectoral Plan 12'!$H5</f>
        <v>0</v>
      </c>
      <c r="P3" s="79">
        <f>'Sectoral Plan 13'!$H5</f>
        <v>0</v>
      </c>
      <c r="Q3" s="79">
        <f>'Sectoral Plan 14'!$H5</f>
        <v>0</v>
      </c>
      <c r="R3" s="79">
        <f>'Sectoral Plan 15'!$H5</f>
        <v>0</v>
      </c>
      <c r="S3" s="79">
        <f>'Sectoral Plan 16'!$H5</f>
        <v>0</v>
      </c>
      <c r="T3" s="79">
        <f>'Sectoral Plan 17'!$H5</f>
        <v>0</v>
      </c>
      <c r="U3" s="79">
        <f>'Sectoral Plan 18'!$H5</f>
        <v>0</v>
      </c>
      <c r="V3" s="79">
        <f>'Sectoral Plan 19'!$H5</f>
        <v>0</v>
      </c>
      <c r="W3" s="79">
        <f>'Sectoral Plan 20'!$H5</f>
        <v>0</v>
      </c>
      <c r="X3" s="79">
        <f>'Sectoral Plan 21'!$H5</f>
        <v>0</v>
      </c>
      <c r="Y3" s="79">
        <f>'Sectoral Plan 22'!$H5</f>
        <v>0</v>
      </c>
      <c r="Z3" s="79">
        <f>'Sectoral Plan 23'!$H5</f>
        <v>0</v>
      </c>
      <c r="AA3" s="79">
        <f>'Sectoral Plan 24'!$H5</f>
        <v>0</v>
      </c>
      <c r="AB3" s="79">
        <f>'Sectoral Plan 25'!$H5</f>
        <v>0</v>
      </c>
      <c r="AC3" s="79">
        <f>'Sectoral Plan 26'!$H5</f>
        <v>0</v>
      </c>
      <c r="AD3" s="79">
        <f>'Sectoral Plan 27'!$H5</f>
        <v>0</v>
      </c>
      <c r="AE3" s="79">
        <f>'Sectoral Plan 28'!$H5</f>
        <v>0</v>
      </c>
      <c r="AF3" s="79">
        <f>'Sectoral Plan 29'!$H5</f>
        <v>0</v>
      </c>
      <c r="AG3" s="108">
        <f>'Sectoral Plan 30'!$H5</f>
        <v>0</v>
      </c>
      <c r="AH3" s="107">
        <f t="shared" ref="AH3:AH66" si="0">COUNTIF(B3:AG3,"T")</f>
        <v>0</v>
      </c>
      <c r="AI3" s="79">
        <f t="shared" ref="AI3:AI66" si="1">COUNTIF(B3:AG3,"P")</f>
        <v>0</v>
      </c>
      <c r="AJ3" s="79">
        <f>IF(AND($AK3=0,$AL3=0),SUM($AH3:$AI3),'developer sheet'!$D$9)</f>
        <v>0</v>
      </c>
      <c r="AK3" s="79">
        <f>'Long Term Vision'!C5</f>
        <v>0</v>
      </c>
      <c r="AL3" s="79">
        <f>'Long Term Vision'!D5</f>
        <v>0</v>
      </c>
      <c r="AM3" s="79">
        <f t="shared" ref="AM3:AM66" si="2">IF(AND($AK3=0,$AL3=0),1,0)</f>
        <v>1</v>
      </c>
      <c r="AN3" s="79">
        <f t="shared" ref="AN3:AN66" si="3">IF(AND($AH3+$AI3&gt;0,$AK3=0,$AL3=0),1,0)</f>
        <v>0</v>
      </c>
      <c r="AO3" s="79">
        <f t="shared" ref="AO3:AO66" si="4">IF(AND($AH3=0,$AI3=0,$AK3=0,$AL3=0),1,0)</f>
        <v>1</v>
      </c>
      <c r="AP3" s="88" t="str">
        <f>IF(OR($AK3="NO",$AL3="NO"),'developer sheet'!$D$9,IF(AND($AJ3&lt;&gt;'developer sheet'!$D$9,$AJ3&lt;&gt;0),IF($AH3&gt;0,"T",IF($AI3&gt;0,"P")),'developer sheet'!$D$10))</f>
        <v>none</v>
      </c>
      <c r="AQ3" s="103"/>
    </row>
    <row r="4" spans="1:43" x14ac:dyDescent="0.25">
      <c r="A4">
        <v>1.3</v>
      </c>
      <c r="B4" s="107">
        <f>'Long Term Vision'!J6</f>
        <v>0</v>
      </c>
      <c r="C4" s="79">
        <f>'Mid-term Plan'!H6</f>
        <v>0</v>
      </c>
      <c r="D4" s="79">
        <f>'Sectoral Plan 1'!$H6</f>
        <v>0</v>
      </c>
      <c r="E4" s="79">
        <f>'Sectoral Plan 2'!$H6</f>
        <v>0</v>
      </c>
      <c r="F4" s="79">
        <f>'Sectoral Plan 3'!$H6</f>
        <v>0</v>
      </c>
      <c r="G4" s="79">
        <f>'Sectoral Plan 4'!$H6</f>
        <v>0</v>
      </c>
      <c r="H4" s="79">
        <f>'Sectoral Plan 5'!$H6</f>
        <v>0</v>
      </c>
      <c r="I4" s="79">
        <f>'Sectoral Plan 6'!$H6</f>
        <v>0</v>
      </c>
      <c r="J4" s="79">
        <f>'Sectoral Plan 7'!$H6</f>
        <v>0</v>
      </c>
      <c r="K4" s="79">
        <f>'Sectoral Plan 8'!$H6</f>
        <v>0</v>
      </c>
      <c r="L4" s="79">
        <f>'Sectoral Plan 9'!$H6</f>
        <v>0</v>
      </c>
      <c r="M4" s="79">
        <f>'Sectoral Plan 10'!$H6</f>
        <v>0</v>
      </c>
      <c r="N4" s="79">
        <f>'Sectoral Plan 11'!$H6</f>
        <v>0</v>
      </c>
      <c r="O4" s="79">
        <f>'Sectoral Plan 12'!$H6</f>
        <v>0</v>
      </c>
      <c r="P4" s="79">
        <f>'Sectoral Plan 13'!$H6</f>
        <v>0</v>
      </c>
      <c r="Q4" s="79">
        <f>'Sectoral Plan 14'!$H6</f>
        <v>0</v>
      </c>
      <c r="R4" s="79">
        <f>'Sectoral Plan 15'!$H6</f>
        <v>0</v>
      </c>
      <c r="S4" s="79">
        <f>'Sectoral Plan 16'!$H6</f>
        <v>0</v>
      </c>
      <c r="T4" s="79">
        <f>'Sectoral Plan 17'!$H6</f>
        <v>0</v>
      </c>
      <c r="U4" s="79">
        <f>'Sectoral Plan 18'!$H6</f>
        <v>0</v>
      </c>
      <c r="V4" s="79">
        <f>'Sectoral Plan 19'!$H6</f>
        <v>0</v>
      </c>
      <c r="W4" s="79">
        <f>'Sectoral Plan 20'!$H6</f>
        <v>0</v>
      </c>
      <c r="X4" s="79">
        <f>'Sectoral Plan 21'!$H6</f>
        <v>0</v>
      </c>
      <c r="Y4" s="79">
        <f>'Sectoral Plan 22'!$H6</f>
        <v>0</v>
      </c>
      <c r="Z4" s="79">
        <f>'Sectoral Plan 23'!$H6</f>
        <v>0</v>
      </c>
      <c r="AA4" s="79">
        <f>'Sectoral Plan 24'!$H6</f>
        <v>0</v>
      </c>
      <c r="AB4" s="79">
        <f>'Sectoral Plan 25'!$H6</f>
        <v>0</v>
      </c>
      <c r="AC4" s="79">
        <f>'Sectoral Plan 26'!$H6</f>
        <v>0</v>
      </c>
      <c r="AD4" s="79">
        <f>'Sectoral Plan 27'!$H6</f>
        <v>0</v>
      </c>
      <c r="AE4" s="79">
        <f>'Sectoral Plan 28'!$H6</f>
        <v>0</v>
      </c>
      <c r="AF4" s="79">
        <f>'Sectoral Plan 29'!$H6</f>
        <v>0</v>
      </c>
      <c r="AG4" s="108">
        <f>'Sectoral Plan 30'!$H6</f>
        <v>0</v>
      </c>
      <c r="AH4" s="107">
        <f t="shared" si="0"/>
        <v>0</v>
      </c>
      <c r="AI4" s="79">
        <f t="shared" si="1"/>
        <v>0</v>
      </c>
      <c r="AJ4" s="79" t="str">
        <f>IF(AND($AK4=0,$AL4=0),SUM($AH4:$AI4),'developer sheet'!$D$9)</f>
        <v>N/A</v>
      </c>
      <c r="AK4" s="79">
        <f>'Long Term Vision'!C6</f>
        <v>0</v>
      </c>
      <c r="AL4" s="79" t="str">
        <f>'Long Term Vision'!D6</f>
        <v>NO</v>
      </c>
      <c r="AM4" s="79">
        <f t="shared" si="2"/>
        <v>0</v>
      </c>
      <c r="AN4" s="79">
        <f t="shared" si="3"/>
        <v>0</v>
      </c>
      <c r="AO4" s="79">
        <f t="shared" si="4"/>
        <v>0</v>
      </c>
      <c r="AP4" s="88" t="str">
        <f>IF(OR($AK4="NO",$AL4="NO"),'developer sheet'!$D$9,IF(AND($AJ4&lt;&gt;'developer sheet'!$D$9,$AJ4&lt;&gt;0),IF($AH4&gt;0,"T",IF($AI4&gt;0,"P")),'developer sheet'!$D$10))</f>
        <v>N/A</v>
      </c>
      <c r="AQ4" s="103"/>
    </row>
    <row r="5" spans="1:43" x14ac:dyDescent="0.25">
      <c r="A5" s="19">
        <v>1.4</v>
      </c>
      <c r="B5" s="107">
        <f>'Long Term Vision'!J7</f>
        <v>0</v>
      </c>
      <c r="C5" s="79">
        <f>'Mid-term Plan'!H7</f>
        <v>0</v>
      </c>
      <c r="D5" s="79">
        <f>'Sectoral Plan 1'!$H7</f>
        <v>0</v>
      </c>
      <c r="E5" s="79">
        <f>'Sectoral Plan 2'!$H7</f>
        <v>0</v>
      </c>
      <c r="F5" s="79">
        <f>'Sectoral Plan 3'!$H7</f>
        <v>0</v>
      </c>
      <c r="G5" s="79">
        <f>'Sectoral Plan 4'!$H7</f>
        <v>0</v>
      </c>
      <c r="H5" s="79">
        <f>'Sectoral Plan 5'!$H7</f>
        <v>0</v>
      </c>
      <c r="I5" s="79">
        <f>'Sectoral Plan 6'!$H7</f>
        <v>0</v>
      </c>
      <c r="J5" s="79">
        <f>'Sectoral Plan 7'!$H7</f>
        <v>0</v>
      </c>
      <c r="K5" s="79">
        <f>'Sectoral Plan 8'!$H7</f>
        <v>0</v>
      </c>
      <c r="L5" s="79">
        <f>'Sectoral Plan 9'!$H7</f>
        <v>0</v>
      </c>
      <c r="M5" s="79">
        <f>'Sectoral Plan 10'!$H7</f>
        <v>0</v>
      </c>
      <c r="N5" s="79">
        <f>'Sectoral Plan 11'!$H7</f>
        <v>0</v>
      </c>
      <c r="O5" s="79" t="str">
        <f>'Sectoral Plan 12'!$H7</f>
        <v>P</v>
      </c>
      <c r="P5" s="79" t="str">
        <f>'Sectoral Plan 13'!$H7</f>
        <v>P</v>
      </c>
      <c r="Q5" s="79">
        <f>'Sectoral Plan 14'!$H7</f>
        <v>0</v>
      </c>
      <c r="R5" s="79">
        <f>'Sectoral Plan 15'!$H7</f>
        <v>0</v>
      </c>
      <c r="S5" s="79">
        <f>'Sectoral Plan 16'!$H7</f>
        <v>0</v>
      </c>
      <c r="T5" s="79">
        <f>'Sectoral Plan 17'!$H7</f>
        <v>0</v>
      </c>
      <c r="U5" s="79">
        <f>'Sectoral Plan 18'!$H7</f>
        <v>0</v>
      </c>
      <c r="V5" s="79">
        <f>'Sectoral Plan 19'!$H7</f>
        <v>0</v>
      </c>
      <c r="W5" s="79">
        <f>'Sectoral Plan 20'!$H7</f>
        <v>0</v>
      </c>
      <c r="X5" s="79">
        <f>'Sectoral Plan 21'!$H7</f>
        <v>0</v>
      </c>
      <c r="Y5" s="79">
        <f>'Sectoral Plan 22'!$H7</f>
        <v>0</v>
      </c>
      <c r="Z5" s="79">
        <f>'Sectoral Plan 23'!$H7</f>
        <v>0</v>
      </c>
      <c r="AA5" s="79">
        <f>'Sectoral Plan 24'!$H7</f>
        <v>0</v>
      </c>
      <c r="AB5" s="79">
        <f>'Sectoral Plan 25'!$H7</f>
        <v>0</v>
      </c>
      <c r="AC5" s="79">
        <f>'Sectoral Plan 26'!$H7</f>
        <v>0</v>
      </c>
      <c r="AD5" s="79">
        <f>'Sectoral Plan 27'!$H7</f>
        <v>0</v>
      </c>
      <c r="AE5" s="79">
        <f>'Sectoral Plan 28'!$H7</f>
        <v>0</v>
      </c>
      <c r="AF5" s="79">
        <f>'Sectoral Plan 29'!$H7</f>
        <v>0</v>
      </c>
      <c r="AG5" s="108">
        <f>'Sectoral Plan 30'!$H7</f>
        <v>0</v>
      </c>
      <c r="AH5" s="107">
        <f t="shared" si="0"/>
        <v>0</v>
      </c>
      <c r="AI5" s="79">
        <f t="shared" si="1"/>
        <v>2</v>
      </c>
      <c r="AJ5" s="79">
        <f>IF(AND($AK5=0,$AL5=0),SUM($AH5:$AI5),'developer sheet'!$D$9)</f>
        <v>2</v>
      </c>
      <c r="AK5" s="79">
        <f>'Long Term Vision'!C7</f>
        <v>0</v>
      </c>
      <c r="AL5" s="79">
        <f>'Long Term Vision'!D7</f>
        <v>0</v>
      </c>
      <c r="AM5" s="79">
        <f t="shared" si="2"/>
        <v>1</v>
      </c>
      <c r="AN5" s="79">
        <f t="shared" si="3"/>
        <v>1</v>
      </c>
      <c r="AO5" s="79">
        <f t="shared" si="4"/>
        <v>0</v>
      </c>
      <c r="AP5" s="88" t="str">
        <f>IF(OR($AK5="NO",$AL5="NO"),'developer sheet'!$D$9,IF(AND($AJ5&lt;&gt;'developer sheet'!$D$9,$AJ5&lt;&gt;0),IF($AH5&gt;0,"T",IF($AI5&gt;0,"P")),'developer sheet'!$D$10))</f>
        <v>P</v>
      </c>
      <c r="AQ5" s="103"/>
    </row>
    <row r="6" spans="1:43" x14ac:dyDescent="0.25">
      <c r="A6" s="19">
        <v>1.5</v>
      </c>
      <c r="B6" s="107">
        <f>'Long Term Vision'!J8</f>
        <v>0</v>
      </c>
      <c r="C6" s="79">
        <f>'Mid-term Plan'!H8</f>
        <v>0</v>
      </c>
      <c r="D6" s="79">
        <f>'Sectoral Plan 1'!$H8</f>
        <v>0</v>
      </c>
      <c r="E6" s="79">
        <f>'Sectoral Plan 2'!$H8</f>
        <v>0</v>
      </c>
      <c r="F6" s="79">
        <f>'Sectoral Plan 3'!$H8</f>
        <v>0</v>
      </c>
      <c r="G6" s="79">
        <f>'Sectoral Plan 4'!$H8</f>
        <v>0</v>
      </c>
      <c r="H6" s="79">
        <f>'Sectoral Plan 5'!$H8</f>
        <v>0</v>
      </c>
      <c r="I6" s="79">
        <f>'Sectoral Plan 6'!$H8</f>
        <v>0</v>
      </c>
      <c r="J6" s="79">
        <f>'Sectoral Plan 7'!$H8</f>
        <v>0</v>
      </c>
      <c r="K6" s="79">
        <f>'Sectoral Plan 8'!$H8</f>
        <v>0</v>
      </c>
      <c r="L6" s="79">
        <f>'Sectoral Plan 9'!$H8</f>
        <v>0</v>
      </c>
      <c r="M6" s="79">
        <f>'Sectoral Plan 10'!$H8</f>
        <v>0</v>
      </c>
      <c r="N6" s="79">
        <f>'Sectoral Plan 11'!$H8</f>
        <v>0</v>
      </c>
      <c r="O6" s="79">
        <f>'Sectoral Plan 12'!$H8</f>
        <v>0</v>
      </c>
      <c r="P6" s="79">
        <f>'Sectoral Plan 13'!$H8</f>
        <v>0</v>
      </c>
      <c r="Q6" s="79">
        <f>'Sectoral Plan 14'!$H8</f>
        <v>0</v>
      </c>
      <c r="R6" s="79">
        <f>'Sectoral Plan 15'!$H8</f>
        <v>0</v>
      </c>
      <c r="S6" s="79">
        <f>'Sectoral Plan 16'!$H8</f>
        <v>0</v>
      </c>
      <c r="T6" s="79">
        <f>'Sectoral Plan 17'!$H8</f>
        <v>0</v>
      </c>
      <c r="U6" s="79">
        <f>'Sectoral Plan 18'!$H8</f>
        <v>0</v>
      </c>
      <c r="V6" s="79">
        <f>'Sectoral Plan 19'!$H8</f>
        <v>0</v>
      </c>
      <c r="W6" s="79">
        <f>'Sectoral Plan 20'!$H8</f>
        <v>0</v>
      </c>
      <c r="X6" s="79">
        <f>'Sectoral Plan 21'!$H8</f>
        <v>0</v>
      </c>
      <c r="Y6" s="79">
        <f>'Sectoral Plan 22'!$H8</f>
        <v>0</v>
      </c>
      <c r="Z6" s="79">
        <f>'Sectoral Plan 23'!$H8</f>
        <v>0</v>
      </c>
      <c r="AA6" s="79">
        <f>'Sectoral Plan 24'!$H8</f>
        <v>0</v>
      </c>
      <c r="AB6" s="79">
        <f>'Sectoral Plan 25'!$H8</f>
        <v>0</v>
      </c>
      <c r="AC6" s="79">
        <f>'Sectoral Plan 26'!$H8</f>
        <v>0</v>
      </c>
      <c r="AD6" s="79">
        <f>'Sectoral Plan 27'!$H8</f>
        <v>0</v>
      </c>
      <c r="AE6" s="79">
        <f>'Sectoral Plan 28'!$H8</f>
        <v>0</v>
      </c>
      <c r="AF6" s="79">
        <f>'Sectoral Plan 29'!$H8</f>
        <v>0</v>
      </c>
      <c r="AG6" s="108">
        <f>'Sectoral Plan 30'!$H8</f>
        <v>0</v>
      </c>
      <c r="AH6" s="107">
        <f t="shared" si="0"/>
        <v>0</v>
      </c>
      <c r="AI6" s="79">
        <f t="shared" si="1"/>
        <v>0</v>
      </c>
      <c r="AJ6" s="79" t="str">
        <f>IF(AND($AK6=0,$AL6=0),SUM($AH6:$AI6),'developer sheet'!$D$9)</f>
        <v>N/A</v>
      </c>
      <c r="AK6" s="79">
        <f>'Long Term Vision'!C8</f>
        <v>0</v>
      </c>
      <c r="AL6" s="79" t="str">
        <f>'Long Term Vision'!D8</f>
        <v>NO</v>
      </c>
      <c r="AM6" s="79">
        <f t="shared" si="2"/>
        <v>0</v>
      </c>
      <c r="AN6" s="79">
        <f t="shared" si="3"/>
        <v>0</v>
      </c>
      <c r="AO6" s="79">
        <f t="shared" si="4"/>
        <v>0</v>
      </c>
      <c r="AP6" s="88" t="str">
        <f>IF(OR($AK6="NO",$AL6="NO"),'developer sheet'!$D$9,IF(AND($AJ6&lt;&gt;'developer sheet'!$D$9,$AJ6&lt;&gt;0),IF($AH6&gt;0,"T",IF($AI6&gt;0,"P")),'developer sheet'!$D$10))</f>
        <v>N/A</v>
      </c>
      <c r="AQ6" s="103"/>
    </row>
    <row r="7" spans="1:43" x14ac:dyDescent="0.25">
      <c r="A7">
        <v>2.1</v>
      </c>
      <c r="B7" s="107">
        <f>'Long Term Vision'!J10</f>
        <v>0</v>
      </c>
      <c r="C7" s="79">
        <f>'Mid-term Plan'!H10</f>
        <v>0</v>
      </c>
      <c r="D7" s="79">
        <f>'Sectoral Plan 1'!$H10</f>
        <v>0</v>
      </c>
      <c r="E7" s="79">
        <f>'Sectoral Plan 2'!$H10</f>
        <v>0</v>
      </c>
      <c r="F7" s="79">
        <f>'Sectoral Plan 3'!$H10</f>
        <v>0</v>
      </c>
      <c r="G7" s="79">
        <f>'Sectoral Plan 4'!$H10</f>
        <v>0</v>
      </c>
      <c r="H7" s="79">
        <f>'Sectoral Plan 5'!$H10</f>
        <v>0</v>
      </c>
      <c r="I7" s="79">
        <f>'Sectoral Plan 6'!$H10</f>
        <v>0</v>
      </c>
      <c r="J7" s="79">
        <f>'Sectoral Plan 7'!$H10</f>
        <v>0</v>
      </c>
      <c r="K7" s="79">
        <f>'Sectoral Plan 8'!$H10</f>
        <v>0</v>
      </c>
      <c r="L7" s="79">
        <f>'Sectoral Plan 9'!$H10</f>
        <v>0</v>
      </c>
      <c r="M7" s="79">
        <f>'Sectoral Plan 10'!$H10</f>
        <v>0</v>
      </c>
      <c r="N7" s="79">
        <f>'Sectoral Plan 11'!$H10</f>
        <v>0</v>
      </c>
      <c r="O7" s="79">
        <f>'Sectoral Plan 12'!$H10</f>
        <v>0</v>
      </c>
      <c r="P7" s="79">
        <f>'Sectoral Plan 13'!$H10</f>
        <v>0</v>
      </c>
      <c r="Q7" s="79">
        <f>'Sectoral Plan 14'!$H10</f>
        <v>0</v>
      </c>
      <c r="R7" s="79">
        <f>'Sectoral Plan 15'!$H10</f>
        <v>0</v>
      </c>
      <c r="S7" s="79">
        <f>'Sectoral Plan 16'!$H10</f>
        <v>0</v>
      </c>
      <c r="T7" s="79">
        <f>'Sectoral Plan 17'!$H10</f>
        <v>0</v>
      </c>
      <c r="U7" s="79">
        <f>'Sectoral Plan 18'!$H10</f>
        <v>0</v>
      </c>
      <c r="V7" s="79">
        <f>'Sectoral Plan 19'!$H10</f>
        <v>0</v>
      </c>
      <c r="W7" s="79">
        <f>'Sectoral Plan 20'!$H10</f>
        <v>0</v>
      </c>
      <c r="X7" s="79">
        <f>'Sectoral Plan 21'!$H10</f>
        <v>0</v>
      </c>
      <c r="Y7" s="79">
        <f>'Sectoral Plan 22'!$H10</f>
        <v>0</v>
      </c>
      <c r="Z7" s="79">
        <f>'Sectoral Plan 23'!$H10</f>
        <v>0</v>
      </c>
      <c r="AA7" s="79">
        <f>'Sectoral Plan 24'!$H10</f>
        <v>0</v>
      </c>
      <c r="AB7" s="79">
        <f>'Sectoral Plan 25'!$H10</f>
        <v>0</v>
      </c>
      <c r="AC7" s="79">
        <f>'Sectoral Plan 26'!$H10</f>
        <v>0</v>
      </c>
      <c r="AD7" s="79">
        <f>'Sectoral Plan 27'!$H10</f>
        <v>0</v>
      </c>
      <c r="AE7" s="79">
        <f>'Sectoral Plan 28'!$H10</f>
        <v>0</v>
      </c>
      <c r="AF7" s="79">
        <f>'Sectoral Plan 29'!$H10</f>
        <v>0</v>
      </c>
      <c r="AG7" s="108">
        <f>'Sectoral Plan 30'!$H10</f>
        <v>0</v>
      </c>
      <c r="AH7" s="107">
        <f t="shared" si="0"/>
        <v>0</v>
      </c>
      <c r="AI7" s="79">
        <f t="shared" si="1"/>
        <v>0</v>
      </c>
      <c r="AJ7" s="79" t="str">
        <f>IF(AND($AK7=0,$AL7=0),SUM($AH7:$AI7),'developer sheet'!$D$9)</f>
        <v>N/A</v>
      </c>
      <c r="AK7" s="79">
        <f>'Long Term Vision'!C10</f>
        <v>0</v>
      </c>
      <c r="AL7" s="79" t="str">
        <f>'Long Term Vision'!D10</f>
        <v>NO</v>
      </c>
      <c r="AM7" s="79">
        <f t="shared" si="2"/>
        <v>0</v>
      </c>
      <c r="AN7" s="79">
        <f t="shared" si="3"/>
        <v>0</v>
      </c>
      <c r="AO7" s="79">
        <f t="shared" si="4"/>
        <v>0</v>
      </c>
      <c r="AP7" s="88" t="str">
        <f>IF(OR($AK7="NO",$AL7="NO"),'developer sheet'!$D$9,IF(AND($AJ7&lt;&gt;'developer sheet'!$D$9,$AJ7&lt;&gt;0),IF($AH7&gt;0,"T",IF($AI7&gt;0,"P")),'developer sheet'!$D$10))</f>
        <v>N/A</v>
      </c>
      <c r="AQ7" s="103"/>
    </row>
    <row r="8" spans="1:43" x14ac:dyDescent="0.25">
      <c r="A8">
        <v>2.2000000000000002</v>
      </c>
      <c r="B8" s="107">
        <f>'Long Term Vision'!J11</f>
        <v>0</v>
      </c>
      <c r="C8" s="79">
        <f>'Mid-term Plan'!H11</f>
        <v>0</v>
      </c>
      <c r="D8" s="79">
        <f>'Sectoral Plan 1'!$H11</f>
        <v>0</v>
      </c>
      <c r="E8" s="79">
        <f>'Sectoral Plan 2'!$H11</f>
        <v>0</v>
      </c>
      <c r="F8" s="79">
        <f>'Sectoral Plan 3'!$H11</f>
        <v>0</v>
      </c>
      <c r="G8" s="79">
        <f>'Sectoral Plan 4'!$H11</f>
        <v>0</v>
      </c>
      <c r="H8" s="79">
        <f>'Sectoral Plan 5'!$H11</f>
        <v>0</v>
      </c>
      <c r="I8" s="79">
        <f>'Sectoral Plan 6'!$H11</f>
        <v>0</v>
      </c>
      <c r="J8" s="79">
        <f>'Sectoral Plan 7'!$H11</f>
        <v>0</v>
      </c>
      <c r="K8" s="79">
        <f>'Sectoral Plan 8'!$H11</f>
        <v>0</v>
      </c>
      <c r="L8" s="79">
        <f>'Sectoral Plan 9'!$H11</f>
        <v>0</v>
      </c>
      <c r="M8" s="79">
        <f>'Sectoral Plan 10'!$H11</f>
        <v>0</v>
      </c>
      <c r="N8" s="79">
        <f>'Sectoral Plan 11'!$H11</f>
        <v>0</v>
      </c>
      <c r="O8" s="79">
        <f>'Sectoral Plan 12'!$H11</f>
        <v>0</v>
      </c>
      <c r="P8" s="79">
        <f>'Sectoral Plan 13'!$H11</f>
        <v>0</v>
      </c>
      <c r="Q8" s="79">
        <f>'Sectoral Plan 14'!$H11</f>
        <v>0</v>
      </c>
      <c r="R8" s="79">
        <f>'Sectoral Plan 15'!$H11</f>
        <v>0</v>
      </c>
      <c r="S8" s="79">
        <f>'Sectoral Plan 16'!$H11</f>
        <v>0</v>
      </c>
      <c r="T8" s="79">
        <f>'Sectoral Plan 17'!$H11</f>
        <v>0</v>
      </c>
      <c r="U8" s="79">
        <f>'Sectoral Plan 18'!$H11</f>
        <v>0</v>
      </c>
      <c r="V8" s="79">
        <f>'Sectoral Plan 19'!$H11</f>
        <v>0</v>
      </c>
      <c r="W8" s="79">
        <f>'Sectoral Plan 20'!$H11</f>
        <v>0</v>
      </c>
      <c r="X8" s="79">
        <f>'Sectoral Plan 21'!$H11</f>
        <v>0</v>
      </c>
      <c r="Y8" s="79">
        <f>'Sectoral Plan 22'!$H11</f>
        <v>0</v>
      </c>
      <c r="Z8" s="79">
        <f>'Sectoral Plan 23'!$H11</f>
        <v>0</v>
      </c>
      <c r="AA8" s="79">
        <f>'Sectoral Plan 24'!$H11</f>
        <v>0</v>
      </c>
      <c r="AB8" s="79">
        <f>'Sectoral Plan 25'!$H11</f>
        <v>0</v>
      </c>
      <c r="AC8" s="79">
        <f>'Sectoral Plan 26'!$H11</f>
        <v>0</v>
      </c>
      <c r="AD8" s="79">
        <f>'Sectoral Plan 27'!$H11</f>
        <v>0</v>
      </c>
      <c r="AE8" s="79">
        <f>'Sectoral Plan 28'!$H11</f>
        <v>0</v>
      </c>
      <c r="AF8" s="79">
        <f>'Sectoral Plan 29'!$H11</f>
        <v>0</v>
      </c>
      <c r="AG8" s="108">
        <f>'Sectoral Plan 30'!$H11</f>
        <v>0</v>
      </c>
      <c r="AH8" s="107">
        <f t="shared" si="0"/>
        <v>0</v>
      </c>
      <c r="AI8" s="79">
        <f t="shared" si="1"/>
        <v>0</v>
      </c>
      <c r="AJ8" s="79">
        <f>IF(AND($AK8=0,$AL8=0),SUM($AH8:$AI8),'developer sheet'!$D$9)</f>
        <v>0</v>
      </c>
      <c r="AK8" s="79">
        <f>'Long Term Vision'!C11</f>
        <v>0</v>
      </c>
      <c r="AL8" s="79">
        <f>'Long Term Vision'!D11</f>
        <v>0</v>
      </c>
      <c r="AM8" s="79">
        <f t="shared" si="2"/>
        <v>1</v>
      </c>
      <c r="AN8" s="79">
        <f t="shared" si="3"/>
        <v>0</v>
      </c>
      <c r="AO8" s="79">
        <f t="shared" si="4"/>
        <v>1</v>
      </c>
      <c r="AP8" s="88" t="str">
        <f>IF(OR($AK8="NO",$AL8="NO"),'developer sheet'!$D$9,IF(AND($AJ8&lt;&gt;'developer sheet'!$D$9,$AJ8&lt;&gt;0),IF($AH8&gt;0,"T",IF($AI8&gt;0,"P")),'developer sheet'!$D$10))</f>
        <v>none</v>
      </c>
      <c r="AQ8" s="103"/>
    </row>
    <row r="9" spans="1:43" x14ac:dyDescent="0.25">
      <c r="A9" s="19">
        <v>2.2999999999999998</v>
      </c>
      <c r="B9" s="107">
        <f>'Long Term Vision'!J12</f>
        <v>0</v>
      </c>
      <c r="C9" s="79">
        <f>'Mid-term Plan'!H12</f>
        <v>0</v>
      </c>
      <c r="D9" s="79">
        <f>'Sectoral Plan 1'!$H12</f>
        <v>0</v>
      </c>
      <c r="E9" s="79">
        <f>'Sectoral Plan 2'!$H12</f>
        <v>0</v>
      </c>
      <c r="F9" s="79">
        <f>'Sectoral Plan 3'!$H12</f>
        <v>0</v>
      </c>
      <c r="G9" s="79">
        <f>'Sectoral Plan 4'!$H12</f>
        <v>0</v>
      </c>
      <c r="H9" s="79">
        <f>'Sectoral Plan 5'!$H12</f>
        <v>0</v>
      </c>
      <c r="I9" s="79">
        <f>'Sectoral Plan 6'!$H12</f>
        <v>0</v>
      </c>
      <c r="J9" s="79">
        <f>'Sectoral Plan 7'!$H12</f>
        <v>0</v>
      </c>
      <c r="K9" s="79">
        <f>'Sectoral Plan 8'!$H12</f>
        <v>0</v>
      </c>
      <c r="L9" s="79">
        <f>'Sectoral Plan 9'!$H12</f>
        <v>0</v>
      </c>
      <c r="M9" s="79">
        <f>'Sectoral Plan 10'!$H12</f>
        <v>0</v>
      </c>
      <c r="N9" s="79">
        <f>'Sectoral Plan 11'!$H12</f>
        <v>0</v>
      </c>
      <c r="O9" s="79">
        <f>'Sectoral Plan 12'!$H12</f>
        <v>0</v>
      </c>
      <c r="P9" s="79">
        <f>'Sectoral Plan 13'!$H12</f>
        <v>0</v>
      </c>
      <c r="Q9" s="79">
        <f>'Sectoral Plan 14'!$H12</f>
        <v>0</v>
      </c>
      <c r="R9" s="79">
        <f>'Sectoral Plan 15'!$H12</f>
        <v>0</v>
      </c>
      <c r="S9" s="79">
        <f>'Sectoral Plan 16'!$H12</f>
        <v>0</v>
      </c>
      <c r="T9" s="79">
        <f>'Sectoral Plan 17'!$H12</f>
        <v>0</v>
      </c>
      <c r="U9" s="79">
        <f>'Sectoral Plan 18'!$H12</f>
        <v>0</v>
      </c>
      <c r="V9" s="79">
        <f>'Sectoral Plan 19'!$H12</f>
        <v>0</v>
      </c>
      <c r="W9" s="79">
        <f>'Sectoral Plan 20'!$H12</f>
        <v>0</v>
      </c>
      <c r="X9" s="79">
        <f>'Sectoral Plan 21'!$H12</f>
        <v>0</v>
      </c>
      <c r="Y9" s="79">
        <f>'Sectoral Plan 22'!$H12</f>
        <v>0</v>
      </c>
      <c r="Z9" s="79">
        <f>'Sectoral Plan 23'!$H12</f>
        <v>0</v>
      </c>
      <c r="AA9" s="79">
        <f>'Sectoral Plan 24'!$H12</f>
        <v>0</v>
      </c>
      <c r="AB9" s="79">
        <f>'Sectoral Plan 25'!$H12</f>
        <v>0</v>
      </c>
      <c r="AC9" s="79">
        <f>'Sectoral Plan 26'!$H12</f>
        <v>0</v>
      </c>
      <c r="AD9" s="79">
        <f>'Sectoral Plan 27'!$H12</f>
        <v>0</v>
      </c>
      <c r="AE9" s="79">
        <f>'Sectoral Plan 28'!$H12</f>
        <v>0</v>
      </c>
      <c r="AF9" s="79">
        <f>'Sectoral Plan 29'!$H12</f>
        <v>0</v>
      </c>
      <c r="AG9" s="108">
        <f>'Sectoral Plan 30'!$H12</f>
        <v>0</v>
      </c>
      <c r="AH9" s="107">
        <f t="shared" si="0"/>
        <v>0</v>
      </c>
      <c r="AI9" s="79">
        <f t="shared" si="1"/>
        <v>0</v>
      </c>
      <c r="AJ9" s="79">
        <f>IF(AND($AK9=0,$AL9=0),SUM($AH9:$AI9),'developer sheet'!$D$9)</f>
        <v>0</v>
      </c>
      <c r="AK9" s="79">
        <f>'Long Term Vision'!C12</f>
        <v>0</v>
      </c>
      <c r="AL9" s="79">
        <f>'Long Term Vision'!D12</f>
        <v>0</v>
      </c>
      <c r="AM9" s="79">
        <f t="shared" si="2"/>
        <v>1</v>
      </c>
      <c r="AN9" s="79">
        <f t="shared" si="3"/>
        <v>0</v>
      </c>
      <c r="AO9" s="79">
        <f t="shared" si="4"/>
        <v>1</v>
      </c>
      <c r="AP9" s="88" t="str">
        <f>IF(OR($AK9="NO",$AL9="NO"),'developer sheet'!$D$9,IF(AND($AJ9&lt;&gt;'developer sheet'!$D$9,$AJ9&lt;&gt;0),IF($AH9&gt;0,"T",IF($AI9&gt;0,"P")),'developer sheet'!$D$10))</f>
        <v>none</v>
      </c>
      <c r="AQ9" s="103"/>
    </row>
    <row r="10" spans="1:43" x14ac:dyDescent="0.25">
      <c r="A10" s="19">
        <v>2.4</v>
      </c>
      <c r="B10" s="107">
        <f>'Long Term Vision'!J13</f>
        <v>0</v>
      </c>
      <c r="C10" s="79">
        <f>'Mid-term Plan'!H13</f>
        <v>0</v>
      </c>
      <c r="D10" s="79">
        <f>'Sectoral Plan 1'!$H13</f>
        <v>0</v>
      </c>
      <c r="E10" s="79">
        <f>'Sectoral Plan 2'!$H13</f>
        <v>0</v>
      </c>
      <c r="F10" s="79">
        <f>'Sectoral Plan 3'!$H13</f>
        <v>0</v>
      </c>
      <c r="G10" s="79">
        <f>'Sectoral Plan 4'!$H13</f>
        <v>0</v>
      </c>
      <c r="H10" s="79">
        <f>'Sectoral Plan 5'!$H13</f>
        <v>0</v>
      </c>
      <c r="I10" s="79">
        <f>'Sectoral Plan 6'!$H13</f>
        <v>0</v>
      </c>
      <c r="J10" s="79">
        <f>'Sectoral Plan 7'!$H13</f>
        <v>0</v>
      </c>
      <c r="K10" s="79">
        <f>'Sectoral Plan 8'!$H13</f>
        <v>0</v>
      </c>
      <c r="L10" s="79">
        <f>'Sectoral Plan 9'!$H13</f>
        <v>0</v>
      </c>
      <c r="M10" s="79">
        <f>'Sectoral Plan 10'!$H13</f>
        <v>0</v>
      </c>
      <c r="N10" s="79">
        <f>'Sectoral Plan 11'!$H13</f>
        <v>0</v>
      </c>
      <c r="O10" s="79">
        <f>'Sectoral Plan 12'!$H13</f>
        <v>0</v>
      </c>
      <c r="P10" s="79">
        <f>'Sectoral Plan 13'!$H13</f>
        <v>0</v>
      </c>
      <c r="Q10" s="79">
        <f>'Sectoral Plan 14'!$H13</f>
        <v>0</v>
      </c>
      <c r="R10" s="79">
        <f>'Sectoral Plan 15'!$H13</f>
        <v>0</v>
      </c>
      <c r="S10" s="79">
        <f>'Sectoral Plan 16'!$H13</f>
        <v>0</v>
      </c>
      <c r="T10" s="79">
        <f>'Sectoral Plan 17'!$H13</f>
        <v>0</v>
      </c>
      <c r="U10" s="79">
        <f>'Sectoral Plan 18'!$H13</f>
        <v>0</v>
      </c>
      <c r="V10" s="79">
        <f>'Sectoral Plan 19'!$H13</f>
        <v>0</v>
      </c>
      <c r="W10" s="79">
        <f>'Sectoral Plan 20'!$H13</f>
        <v>0</v>
      </c>
      <c r="X10" s="79">
        <f>'Sectoral Plan 21'!$H13</f>
        <v>0</v>
      </c>
      <c r="Y10" s="79">
        <f>'Sectoral Plan 22'!$H13</f>
        <v>0</v>
      </c>
      <c r="Z10" s="79">
        <f>'Sectoral Plan 23'!$H13</f>
        <v>0</v>
      </c>
      <c r="AA10" s="79">
        <f>'Sectoral Plan 24'!$H13</f>
        <v>0</v>
      </c>
      <c r="AB10" s="79">
        <f>'Sectoral Plan 25'!$H13</f>
        <v>0</v>
      </c>
      <c r="AC10" s="79">
        <f>'Sectoral Plan 26'!$H13</f>
        <v>0</v>
      </c>
      <c r="AD10" s="79">
        <f>'Sectoral Plan 27'!$H13</f>
        <v>0</v>
      </c>
      <c r="AE10" s="79">
        <f>'Sectoral Plan 28'!$H13</f>
        <v>0</v>
      </c>
      <c r="AF10" s="79">
        <f>'Sectoral Plan 29'!$H13</f>
        <v>0</v>
      </c>
      <c r="AG10" s="108">
        <f>'Sectoral Plan 30'!$H13</f>
        <v>0</v>
      </c>
      <c r="AH10" s="107">
        <f t="shared" si="0"/>
        <v>0</v>
      </c>
      <c r="AI10" s="79">
        <f t="shared" si="1"/>
        <v>0</v>
      </c>
      <c r="AJ10" s="79" t="str">
        <f>IF(AND($AK10=0,$AL10=0),SUM($AH10:$AI10),'developer sheet'!$D$9)</f>
        <v>N/A</v>
      </c>
      <c r="AK10" s="79">
        <f>'Long Term Vision'!C13</f>
        <v>0</v>
      </c>
      <c r="AL10" s="79" t="str">
        <f>'Long Term Vision'!D13</f>
        <v>NO</v>
      </c>
      <c r="AM10" s="79">
        <f t="shared" si="2"/>
        <v>0</v>
      </c>
      <c r="AN10" s="79">
        <f t="shared" si="3"/>
        <v>0</v>
      </c>
      <c r="AO10" s="79">
        <f t="shared" si="4"/>
        <v>0</v>
      </c>
      <c r="AP10" s="88" t="str">
        <f>IF(OR($AK10="NO",$AL10="NO"),'developer sheet'!$D$9,IF(AND($AJ10&lt;&gt;'developer sheet'!$D$9,$AJ10&lt;&gt;0),IF($AH10&gt;0,"T",IF($AI10&gt;0,"P")),'developer sheet'!$D$10))</f>
        <v>N/A</v>
      </c>
      <c r="AQ10" s="103"/>
    </row>
    <row r="11" spans="1:43" x14ac:dyDescent="0.25">
      <c r="A11" s="19">
        <v>2.5</v>
      </c>
      <c r="B11" s="107">
        <f>'Long Term Vision'!J14</f>
        <v>0</v>
      </c>
      <c r="C11" s="79">
        <f>'Mid-term Plan'!H14</f>
        <v>0</v>
      </c>
      <c r="D11" s="79">
        <f>'Sectoral Plan 1'!$H14</f>
        <v>0</v>
      </c>
      <c r="E11" s="79">
        <f>'Sectoral Plan 2'!$H14</f>
        <v>0</v>
      </c>
      <c r="F11" s="79">
        <f>'Sectoral Plan 3'!$H14</f>
        <v>0</v>
      </c>
      <c r="G11" s="79">
        <f>'Sectoral Plan 4'!$H14</f>
        <v>0</v>
      </c>
      <c r="H11" s="79">
        <f>'Sectoral Plan 5'!$H14</f>
        <v>0</v>
      </c>
      <c r="I11" s="79">
        <f>'Sectoral Plan 6'!$H14</f>
        <v>0</v>
      </c>
      <c r="J11" s="79">
        <f>'Sectoral Plan 7'!$H14</f>
        <v>0</v>
      </c>
      <c r="K11" s="79">
        <f>'Sectoral Plan 8'!$H14</f>
        <v>0</v>
      </c>
      <c r="L11" s="79">
        <f>'Sectoral Plan 9'!$H14</f>
        <v>0</v>
      </c>
      <c r="M11" s="79">
        <f>'Sectoral Plan 10'!$H14</f>
        <v>0</v>
      </c>
      <c r="N11" s="79">
        <f>'Sectoral Plan 11'!$H14</f>
        <v>0</v>
      </c>
      <c r="O11" s="79">
        <f>'Sectoral Plan 12'!$H14</f>
        <v>0</v>
      </c>
      <c r="P11" s="79">
        <f>'Sectoral Plan 13'!$H14</f>
        <v>0</v>
      </c>
      <c r="Q11" s="79">
        <f>'Sectoral Plan 14'!$H14</f>
        <v>0</v>
      </c>
      <c r="R11" s="79">
        <f>'Sectoral Plan 15'!$H14</f>
        <v>0</v>
      </c>
      <c r="S11" s="79">
        <f>'Sectoral Plan 16'!$H14</f>
        <v>0</v>
      </c>
      <c r="T11" s="79">
        <f>'Sectoral Plan 17'!$H14</f>
        <v>0</v>
      </c>
      <c r="U11" s="79">
        <f>'Sectoral Plan 18'!$H14</f>
        <v>0</v>
      </c>
      <c r="V11" s="79">
        <f>'Sectoral Plan 19'!$H14</f>
        <v>0</v>
      </c>
      <c r="W11" s="79">
        <f>'Sectoral Plan 20'!$H14</f>
        <v>0</v>
      </c>
      <c r="X11" s="79">
        <f>'Sectoral Plan 21'!$H14</f>
        <v>0</v>
      </c>
      <c r="Y11" s="79">
        <f>'Sectoral Plan 22'!$H14</f>
        <v>0</v>
      </c>
      <c r="Z11" s="79">
        <f>'Sectoral Plan 23'!$H14</f>
        <v>0</v>
      </c>
      <c r="AA11" s="79">
        <f>'Sectoral Plan 24'!$H14</f>
        <v>0</v>
      </c>
      <c r="AB11" s="79">
        <f>'Sectoral Plan 25'!$H14</f>
        <v>0</v>
      </c>
      <c r="AC11" s="79">
        <f>'Sectoral Plan 26'!$H14</f>
        <v>0</v>
      </c>
      <c r="AD11" s="79">
        <f>'Sectoral Plan 27'!$H14</f>
        <v>0</v>
      </c>
      <c r="AE11" s="79">
        <f>'Sectoral Plan 28'!$H14</f>
        <v>0</v>
      </c>
      <c r="AF11" s="79">
        <f>'Sectoral Plan 29'!$H14</f>
        <v>0</v>
      </c>
      <c r="AG11" s="108">
        <f>'Sectoral Plan 30'!$H14</f>
        <v>0</v>
      </c>
      <c r="AH11" s="107">
        <f t="shared" si="0"/>
        <v>0</v>
      </c>
      <c r="AI11" s="79">
        <f t="shared" si="1"/>
        <v>0</v>
      </c>
      <c r="AJ11" s="79" t="str">
        <f>IF(AND($AK11=0,$AL11=0),SUM($AH11:$AI11),'developer sheet'!$D$9)</f>
        <v>N/A</v>
      </c>
      <c r="AK11" s="79">
        <f>'Long Term Vision'!C14</f>
        <v>0</v>
      </c>
      <c r="AL11" s="79" t="str">
        <f>'Long Term Vision'!D14</f>
        <v>NO</v>
      </c>
      <c r="AM11" s="79">
        <f t="shared" si="2"/>
        <v>0</v>
      </c>
      <c r="AN11" s="79">
        <f t="shared" si="3"/>
        <v>0</v>
      </c>
      <c r="AO11" s="79">
        <f t="shared" si="4"/>
        <v>0</v>
      </c>
      <c r="AP11" s="88" t="str">
        <f>IF(OR($AK11="NO",$AL11="NO"),'developer sheet'!$D$9,IF(AND($AJ11&lt;&gt;'developer sheet'!$D$9,$AJ11&lt;&gt;0),IF($AH11&gt;0,"T",IF($AI11&gt;0,"P")),'developer sheet'!$D$10))</f>
        <v>N/A</v>
      </c>
      <c r="AQ11" s="103"/>
    </row>
    <row r="12" spans="1:43" x14ac:dyDescent="0.25">
      <c r="A12">
        <v>3.1</v>
      </c>
      <c r="B12" s="107">
        <f>'Long Term Vision'!J16</f>
        <v>0</v>
      </c>
      <c r="C12" s="79">
        <f>'Mid-term Plan'!H16</f>
        <v>0</v>
      </c>
      <c r="D12" s="79">
        <f>'Sectoral Plan 1'!$H16</f>
        <v>0</v>
      </c>
      <c r="E12" s="79">
        <f>'Sectoral Plan 2'!$H16</f>
        <v>0</v>
      </c>
      <c r="F12" s="79">
        <f>'Sectoral Plan 3'!$H16</f>
        <v>0</v>
      </c>
      <c r="G12" s="79">
        <f>'Sectoral Plan 4'!$H16</f>
        <v>0</v>
      </c>
      <c r="H12" s="79">
        <f>'Sectoral Plan 5'!$H16</f>
        <v>0</v>
      </c>
      <c r="I12" s="79">
        <f>'Sectoral Plan 6'!$H16</f>
        <v>0</v>
      </c>
      <c r="J12" s="79">
        <f>'Sectoral Plan 7'!$H16</f>
        <v>0</v>
      </c>
      <c r="K12" s="79">
        <f>'Sectoral Plan 8'!$H16</f>
        <v>0</v>
      </c>
      <c r="L12" s="79">
        <f>'Sectoral Plan 9'!$H16</f>
        <v>0</v>
      </c>
      <c r="M12" s="79">
        <f>'Sectoral Plan 10'!$H16</f>
        <v>0</v>
      </c>
      <c r="N12" s="79">
        <f>'Sectoral Plan 11'!$H16</f>
        <v>0</v>
      </c>
      <c r="O12" s="79">
        <f>'Sectoral Plan 12'!$H16</f>
        <v>0</v>
      </c>
      <c r="P12" s="79">
        <f>'Sectoral Plan 13'!$H16</f>
        <v>0</v>
      </c>
      <c r="Q12" s="79">
        <f>'Sectoral Plan 14'!$H16</f>
        <v>0</v>
      </c>
      <c r="R12" s="79">
        <f>'Sectoral Plan 15'!$H16</f>
        <v>0</v>
      </c>
      <c r="S12" s="79">
        <f>'Sectoral Plan 16'!$H16</f>
        <v>0</v>
      </c>
      <c r="T12" s="79">
        <f>'Sectoral Plan 17'!$H16</f>
        <v>0</v>
      </c>
      <c r="U12" s="79">
        <f>'Sectoral Plan 18'!$H16</f>
        <v>0</v>
      </c>
      <c r="V12" s="79">
        <f>'Sectoral Plan 19'!$H16</f>
        <v>0</v>
      </c>
      <c r="W12" s="79">
        <f>'Sectoral Plan 20'!$H16</f>
        <v>0</v>
      </c>
      <c r="X12" s="79">
        <f>'Sectoral Plan 21'!$H16</f>
        <v>0</v>
      </c>
      <c r="Y12" s="79">
        <f>'Sectoral Plan 22'!$H16</f>
        <v>0</v>
      </c>
      <c r="Z12" s="79">
        <f>'Sectoral Plan 23'!$H16</f>
        <v>0</v>
      </c>
      <c r="AA12" s="79">
        <f>'Sectoral Plan 24'!$H16</f>
        <v>0</v>
      </c>
      <c r="AB12" s="79">
        <f>'Sectoral Plan 25'!$H16</f>
        <v>0</v>
      </c>
      <c r="AC12" s="79">
        <f>'Sectoral Plan 26'!$H16</f>
        <v>0</v>
      </c>
      <c r="AD12" s="79">
        <f>'Sectoral Plan 27'!$H16</f>
        <v>0</v>
      </c>
      <c r="AE12" s="79">
        <f>'Sectoral Plan 28'!$H16</f>
        <v>0</v>
      </c>
      <c r="AF12" s="79">
        <f>'Sectoral Plan 29'!$H16</f>
        <v>0</v>
      </c>
      <c r="AG12" s="108">
        <f>'Sectoral Plan 30'!$H16</f>
        <v>0</v>
      </c>
      <c r="AH12" s="107">
        <f t="shared" si="0"/>
        <v>0</v>
      </c>
      <c r="AI12" s="79">
        <f t="shared" si="1"/>
        <v>0</v>
      </c>
      <c r="AJ12" s="79">
        <f>IF(AND($AK12=0,$AL12=0),SUM($AH12:$AI12),'developer sheet'!$D$9)</f>
        <v>0</v>
      </c>
      <c r="AK12" s="79">
        <f>'Long Term Vision'!C16</f>
        <v>0</v>
      </c>
      <c r="AL12" s="79">
        <f>'Long Term Vision'!D16</f>
        <v>0</v>
      </c>
      <c r="AM12" s="79">
        <f t="shared" si="2"/>
        <v>1</v>
      </c>
      <c r="AN12" s="79">
        <f t="shared" si="3"/>
        <v>0</v>
      </c>
      <c r="AO12" s="79">
        <f t="shared" si="4"/>
        <v>1</v>
      </c>
      <c r="AP12" s="88" t="str">
        <f>IF(OR($AK12="NO",$AL12="NO"),'developer sheet'!$D$9,IF(AND($AJ12&lt;&gt;'developer sheet'!$D$9,$AJ12&lt;&gt;0),IF($AH12&gt;0,"T",IF($AI12&gt;0,"P")),'developer sheet'!$D$10))</f>
        <v>none</v>
      </c>
      <c r="AQ12" s="103"/>
    </row>
    <row r="13" spans="1:43" x14ac:dyDescent="0.25">
      <c r="A13">
        <v>3.2</v>
      </c>
      <c r="B13" s="107">
        <f>'Long Term Vision'!J17</f>
        <v>0</v>
      </c>
      <c r="C13" s="79">
        <f>'Mid-term Plan'!H17</f>
        <v>0</v>
      </c>
      <c r="D13" s="79">
        <f>'Sectoral Plan 1'!$H17</f>
        <v>0</v>
      </c>
      <c r="E13" s="79">
        <f>'Sectoral Plan 2'!$H17</f>
        <v>0</v>
      </c>
      <c r="F13" s="79">
        <f>'Sectoral Plan 3'!$H17</f>
        <v>0</v>
      </c>
      <c r="G13" s="79">
        <f>'Sectoral Plan 4'!$H17</f>
        <v>0</v>
      </c>
      <c r="H13" s="79">
        <f>'Sectoral Plan 5'!$H17</f>
        <v>0</v>
      </c>
      <c r="I13" s="79">
        <f>'Sectoral Plan 6'!$H17</f>
        <v>0</v>
      </c>
      <c r="J13" s="79">
        <f>'Sectoral Plan 7'!$H17</f>
        <v>0</v>
      </c>
      <c r="K13" s="79">
        <f>'Sectoral Plan 8'!$H17</f>
        <v>0</v>
      </c>
      <c r="L13" s="79">
        <f>'Sectoral Plan 9'!$H17</f>
        <v>0</v>
      </c>
      <c r="M13" s="79">
        <f>'Sectoral Plan 10'!$H17</f>
        <v>0</v>
      </c>
      <c r="N13" s="79">
        <f>'Sectoral Plan 11'!$H17</f>
        <v>0</v>
      </c>
      <c r="O13" s="79">
        <f>'Sectoral Plan 12'!$H17</f>
        <v>0</v>
      </c>
      <c r="P13" s="79">
        <f>'Sectoral Plan 13'!$H17</f>
        <v>0</v>
      </c>
      <c r="Q13" s="79">
        <f>'Sectoral Plan 14'!$H17</f>
        <v>0</v>
      </c>
      <c r="R13" s="79">
        <f>'Sectoral Plan 15'!$H17</f>
        <v>0</v>
      </c>
      <c r="S13" s="79">
        <f>'Sectoral Plan 16'!$H17</f>
        <v>0</v>
      </c>
      <c r="T13" s="79">
        <f>'Sectoral Plan 17'!$H17</f>
        <v>0</v>
      </c>
      <c r="U13" s="79">
        <f>'Sectoral Plan 18'!$H17</f>
        <v>0</v>
      </c>
      <c r="V13" s="79">
        <f>'Sectoral Plan 19'!$H17</f>
        <v>0</v>
      </c>
      <c r="W13" s="79">
        <f>'Sectoral Plan 20'!$H17</f>
        <v>0</v>
      </c>
      <c r="X13" s="79">
        <f>'Sectoral Plan 21'!$H17</f>
        <v>0</v>
      </c>
      <c r="Y13" s="79">
        <f>'Sectoral Plan 22'!$H17</f>
        <v>0</v>
      </c>
      <c r="Z13" s="79">
        <f>'Sectoral Plan 23'!$H17</f>
        <v>0</v>
      </c>
      <c r="AA13" s="79">
        <f>'Sectoral Plan 24'!$H17</f>
        <v>0</v>
      </c>
      <c r="AB13" s="79">
        <f>'Sectoral Plan 25'!$H17</f>
        <v>0</v>
      </c>
      <c r="AC13" s="79">
        <f>'Sectoral Plan 26'!$H17</f>
        <v>0</v>
      </c>
      <c r="AD13" s="79">
        <f>'Sectoral Plan 27'!$H17</f>
        <v>0</v>
      </c>
      <c r="AE13" s="79">
        <f>'Sectoral Plan 28'!$H17</f>
        <v>0</v>
      </c>
      <c r="AF13" s="79">
        <f>'Sectoral Plan 29'!$H17</f>
        <v>0</v>
      </c>
      <c r="AG13" s="108">
        <f>'Sectoral Plan 30'!$H17</f>
        <v>0</v>
      </c>
      <c r="AH13" s="107">
        <f t="shared" si="0"/>
        <v>0</v>
      </c>
      <c r="AI13" s="79">
        <f t="shared" si="1"/>
        <v>0</v>
      </c>
      <c r="AJ13" s="79" t="str">
        <f>IF(AND($AK13=0,$AL13=0),SUM($AH13:$AI13),'developer sheet'!$D$9)</f>
        <v>N/A</v>
      </c>
      <c r="AK13" s="79">
        <f>'Long Term Vision'!C17</f>
        <v>0</v>
      </c>
      <c r="AL13" s="79" t="str">
        <f>'Long Term Vision'!D17</f>
        <v>NO</v>
      </c>
      <c r="AM13" s="79">
        <f t="shared" si="2"/>
        <v>0</v>
      </c>
      <c r="AN13" s="79">
        <f t="shared" si="3"/>
        <v>0</v>
      </c>
      <c r="AO13" s="79">
        <f t="shared" si="4"/>
        <v>0</v>
      </c>
      <c r="AP13" s="88" t="str">
        <f>IF(OR($AK13="NO",$AL13="NO"),'developer sheet'!$D$9,IF(AND($AJ13&lt;&gt;'developer sheet'!$D$9,$AJ13&lt;&gt;0),IF($AH13&gt;0,"T",IF($AI13&gt;0,"P")),'developer sheet'!$D$10))</f>
        <v>N/A</v>
      </c>
      <c r="AQ13" s="103"/>
    </row>
    <row r="14" spans="1:43" x14ac:dyDescent="0.25">
      <c r="A14" s="19">
        <v>3.3</v>
      </c>
      <c r="B14" s="107">
        <f>'Long Term Vision'!J18</f>
        <v>0</v>
      </c>
      <c r="C14" s="79">
        <f>'Mid-term Plan'!H18</f>
        <v>0</v>
      </c>
      <c r="D14" s="79">
        <f>'Sectoral Plan 1'!$H18</f>
        <v>0</v>
      </c>
      <c r="E14" s="79">
        <f>'Sectoral Plan 2'!$H18</f>
        <v>0</v>
      </c>
      <c r="F14" s="79">
        <f>'Sectoral Plan 3'!$H18</f>
        <v>0</v>
      </c>
      <c r="G14" s="79">
        <f>'Sectoral Plan 4'!$H18</f>
        <v>0</v>
      </c>
      <c r="H14" s="79">
        <f>'Sectoral Plan 5'!$H18</f>
        <v>0</v>
      </c>
      <c r="I14" s="79">
        <f>'Sectoral Plan 6'!$H18</f>
        <v>0</v>
      </c>
      <c r="J14" s="79">
        <f>'Sectoral Plan 7'!$H18</f>
        <v>0</v>
      </c>
      <c r="K14" s="79">
        <f>'Sectoral Plan 8'!$H18</f>
        <v>0</v>
      </c>
      <c r="L14" s="79">
        <f>'Sectoral Plan 9'!$H18</f>
        <v>0</v>
      </c>
      <c r="M14" s="79">
        <f>'Sectoral Plan 10'!$H18</f>
        <v>0</v>
      </c>
      <c r="N14" s="79">
        <f>'Sectoral Plan 11'!$H18</f>
        <v>0</v>
      </c>
      <c r="O14" s="79">
        <f>'Sectoral Plan 12'!$H18</f>
        <v>0</v>
      </c>
      <c r="P14" s="79">
        <f>'Sectoral Plan 13'!$H18</f>
        <v>0</v>
      </c>
      <c r="Q14" s="79">
        <f>'Sectoral Plan 14'!$H18</f>
        <v>0</v>
      </c>
      <c r="R14" s="79">
        <f>'Sectoral Plan 15'!$H18</f>
        <v>0</v>
      </c>
      <c r="S14" s="79">
        <f>'Sectoral Plan 16'!$H18</f>
        <v>0</v>
      </c>
      <c r="T14" s="79">
        <f>'Sectoral Plan 17'!$H18</f>
        <v>0</v>
      </c>
      <c r="U14" s="79">
        <f>'Sectoral Plan 18'!$H18</f>
        <v>0</v>
      </c>
      <c r="V14" s="79">
        <f>'Sectoral Plan 19'!$H18</f>
        <v>0</v>
      </c>
      <c r="W14" s="79">
        <f>'Sectoral Plan 20'!$H18</f>
        <v>0</v>
      </c>
      <c r="X14" s="79">
        <f>'Sectoral Plan 21'!$H18</f>
        <v>0</v>
      </c>
      <c r="Y14" s="79">
        <f>'Sectoral Plan 22'!$H18</f>
        <v>0</v>
      </c>
      <c r="Z14" s="79">
        <f>'Sectoral Plan 23'!$H18</f>
        <v>0</v>
      </c>
      <c r="AA14" s="79">
        <f>'Sectoral Plan 24'!$H18</f>
        <v>0</v>
      </c>
      <c r="AB14" s="79">
        <f>'Sectoral Plan 25'!$H18</f>
        <v>0</v>
      </c>
      <c r="AC14" s="79">
        <f>'Sectoral Plan 26'!$H18</f>
        <v>0</v>
      </c>
      <c r="AD14" s="79">
        <f>'Sectoral Plan 27'!$H18</f>
        <v>0</v>
      </c>
      <c r="AE14" s="79">
        <f>'Sectoral Plan 28'!$H18</f>
        <v>0</v>
      </c>
      <c r="AF14" s="79">
        <f>'Sectoral Plan 29'!$H18</f>
        <v>0</v>
      </c>
      <c r="AG14" s="108">
        <f>'Sectoral Plan 30'!$H18</f>
        <v>0</v>
      </c>
      <c r="AH14" s="107">
        <f t="shared" si="0"/>
        <v>0</v>
      </c>
      <c r="AI14" s="79">
        <f t="shared" si="1"/>
        <v>0</v>
      </c>
      <c r="AJ14" s="79" t="str">
        <f>IF(AND($AK14=0,$AL14=0),SUM($AH14:$AI14),'developer sheet'!$D$9)</f>
        <v>N/A</v>
      </c>
      <c r="AK14" s="79">
        <f>'Long Term Vision'!C18</f>
        <v>0</v>
      </c>
      <c r="AL14" s="79" t="str">
        <f>'Long Term Vision'!D18</f>
        <v>NO</v>
      </c>
      <c r="AM14" s="79">
        <f t="shared" si="2"/>
        <v>0</v>
      </c>
      <c r="AN14" s="79">
        <f t="shared" si="3"/>
        <v>0</v>
      </c>
      <c r="AO14" s="79">
        <f t="shared" si="4"/>
        <v>0</v>
      </c>
      <c r="AP14" s="88" t="str">
        <f>IF(OR($AK14="NO",$AL14="NO"),'developer sheet'!$D$9,IF(AND($AJ14&lt;&gt;'developer sheet'!$D$9,$AJ14&lt;&gt;0),IF($AH14&gt;0,"T",IF($AI14&gt;0,"P")),'developer sheet'!$D$10))</f>
        <v>N/A</v>
      </c>
      <c r="AQ14" s="103"/>
    </row>
    <row r="15" spans="1:43" x14ac:dyDescent="0.25">
      <c r="A15" s="19">
        <v>3.4</v>
      </c>
      <c r="B15" s="107">
        <f>'Long Term Vision'!J19</f>
        <v>0</v>
      </c>
      <c r="C15" s="79">
        <f>'Mid-term Plan'!H19</f>
        <v>0</v>
      </c>
      <c r="D15" s="79">
        <f>'Sectoral Plan 1'!$H19</f>
        <v>0</v>
      </c>
      <c r="E15" s="79">
        <f>'Sectoral Plan 2'!$H19</f>
        <v>0</v>
      </c>
      <c r="F15" s="79">
        <f>'Sectoral Plan 3'!$H19</f>
        <v>0</v>
      </c>
      <c r="G15" s="79">
        <f>'Sectoral Plan 4'!$H19</f>
        <v>0</v>
      </c>
      <c r="H15" s="79">
        <f>'Sectoral Plan 5'!$H19</f>
        <v>0</v>
      </c>
      <c r="I15" s="79">
        <f>'Sectoral Plan 6'!$H19</f>
        <v>0</v>
      </c>
      <c r="J15" s="79">
        <f>'Sectoral Plan 7'!$H19</f>
        <v>0</v>
      </c>
      <c r="K15" s="79">
        <f>'Sectoral Plan 8'!$H19</f>
        <v>0</v>
      </c>
      <c r="L15" s="79">
        <f>'Sectoral Plan 9'!$H19</f>
        <v>0</v>
      </c>
      <c r="M15" s="79">
        <f>'Sectoral Plan 10'!$H19</f>
        <v>0</v>
      </c>
      <c r="N15" s="79">
        <f>'Sectoral Plan 11'!$H19</f>
        <v>0</v>
      </c>
      <c r="O15" s="79">
        <f>'Sectoral Plan 12'!$H19</f>
        <v>0</v>
      </c>
      <c r="P15" s="79">
        <f>'Sectoral Plan 13'!$H19</f>
        <v>0</v>
      </c>
      <c r="Q15" s="79">
        <f>'Sectoral Plan 14'!$H19</f>
        <v>0</v>
      </c>
      <c r="R15" s="79">
        <f>'Sectoral Plan 15'!$H19</f>
        <v>0</v>
      </c>
      <c r="S15" s="79">
        <f>'Sectoral Plan 16'!$H19</f>
        <v>0</v>
      </c>
      <c r="T15" s="79">
        <f>'Sectoral Plan 17'!$H19</f>
        <v>0</v>
      </c>
      <c r="U15" s="79">
        <f>'Sectoral Plan 18'!$H19</f>
        <v>0</v>
      </c>
      <c r="V15" s="79">
        <f>'Sectoral Plan 19'!$H19</f>
        <v>0</v>
      </c>
      <c r="W15" s="79">
        <f>'Sectoral Plan 20'!$H19</f>
        <v>0</v>
      </c>
      <c r="X15" s="79">
        <f>'Sectoral Plan 21'!$H19</f>
        <v>0</v>
      </c>
      <c r="Y15" s="79">
        <f>'Sectoral Plan 22'!$H19</f>
        <v>0</v>
      </c>
      <c r="Z15" s="79">
        <f>'Sectoral Plan 23'!$H19</f>
        <v>0</v>
      </c>
      <c r="AA15" s="79">
        <f>'Sectoral Plan 24'!$H19</f>
        <v>0</v>
      </c>
      <c r="AB15" s="79">
        <f>'Sectoral Plan 25'!$H19</f>
        <v>0</v>
      </c>
      <c r="AC15" s="79">
        <f>'Sectoral Plan 26'!$H19</f>
        <v>0</v>
      </c>
      <c r="AD15" s="79">
        <f>'Sectoral Plan 27'!$H19</f>
        <v>0</v>
      </c>
      <c r="AE15" s="79">
        <f>'Sectoral Plan 28'!$H19</f>
        <v>0</v>
      </c>
      <c r="AF15" s="79">
        <f>'Sectoral Plan 29'!$H19</f>
        <v>0</v>
      </c>
      <c r="AG15" s="108">
        <f>'Sectoral Plan 30'!$H19</f>
        <v>0</v>
      </c>
      <c r="AH15" s="107">
        <f t="shared" si="0"/>
        <v>0</v>
      </c>
      <c r="AI15" s="79">
        <f t="shared" si="1"/>
        <v>0</v>
      </c>
      <c r="AJ15" s="79" t="str">
        <f>IF(AND($AK15=0,$AL15=0),SUM($AH15:$AI15),'developer sheet'!$D$9)</f>
        <v>N/A</v>
      </c>
      <c r="AK15" s="79">
        <f>'Long Term Vision'!C19</f>
        <v>0</v>
      </c>
      <c r="AL15" s="79" t="str">
        <f>'Long Term Vision'!D19</f>
        <v>NO</v>
      </c>
      <c r="AM15" s="79">
        <f t="shared" si="2"/>
        <v>0</v>
      </c>
      <c r="AN15" s="79">
        <f t="shared" si="3"/>
        <v>0</v>
      </c>
      <c r="AO15" s="79">
        <f t="shared" si="4"/>
        <v>0</v>
      </c>
      <c r="AP15" s="88" t="str">
        <f>IF(OR($AK15="NO",$AL15="NO"),'developer sheet'!$D$9,IF(AND($AJ15&lt;&gt;'developer sheet'!$D$9,$AJ15&lt;&gt;0),IF($AH15&gt;0,"T",IF($AI15&gt;0,"P")),'developer sheet'!$D$10))</f>
        <v>N/A</v>
      </c>
      <c r="AQ15" s="103"/>
    </row>
    <row r="16" spans="1:43" x14ac:dyDescent="0.25">
      <c r="A16" s="19">
        <v>3.5</v>
      </c>
      <c r="B16" s="107">
        <f>'Long Term Vision'!J20</f>
        <v>0</v>
      </c>
      <c r="C16" s="79">
        <f>'Mid-term Plan'!H20</f>
        <v>0</v>
      </c>
      <c r="D16" s="79">
        <f>'Sectoral Plan 1'!$H20</f>
        <v>0</v>
      </c>
      <c r="E16" s="79">
        <f>'Sectoral Plan 2'!$H20</f>
        <v>0</v>
      </c>
      <c r="F16" s="79">
        <f>'Sectoral Plan 3'!$H20</f>
        <v>0</v>
      </c>
      <c r="G16" s="79">
        <f>'Sectoral Plan 4'!$H20</f>
        <v>0</v>
      </c>
      <c r="H16" s="79">
        <f>'Sectoral Plan 5'!$H20</f>
        <v>0</v>
      </c>
      <c r="I16" s="79">
        <f>'Sectoral Plan 6'!$H20</f>
        <v>0</v>
      </c>
      <c r="J16" s="79">
        <f>'Sectoral Plan 7'!$H20</f>
        <v>0</v>
      </c>
      <c r="K16" s="79">
        <f>'Sectoral Plan 8'!$H20</f>
        <v>0</v>
      </c>
      <c r="L16" s="79">
        <f>'Sectoral Plan 9'!$H20</f>
        <v>0</v>
      </c>
      <c r="M16" s="79">
        <f>'Sectoral Plan 10'!$H20</f>
        <v>0</v>
      </c>
      <c r="N16" s="79">
        <f>'Sectoral Plan 11'!$H20</f>
        <v>0</v>
      </c>
      <c r="O16" s="79">
        <f>'Sectoral Plan 12'!$H20</f>
        <v>0</v>
      </c>
      <c r="P16" s="79">
        <f>'Sectoral Plan 13'!$H20</f>
        <v>0</v>
      </c>
      <c r="Q16" s="79">
        <f>'Sectoral Plan 14'!$H20</f>
        <v>0</v>
      </c>
      <c r="R16" s="79">
        <f>'Sectoral Plan 15'!$H20</f>
        <v>0</v>
      </c>
      <c r="S16" s="79">
        <f>'Sectoral Plan 16'!$H20</f>
        <v>0</v>
      </c>
      <c r="T16" s="79">
        <f>'Sectoral Plan 17'!$H20</f>
        <v>0</v>
      </c>
      <c r="U16" s="79">
        <f>'Sectoral Plan 18'!$H20</f>
        <v>0</v>
      </c>
      <c r="V16" s="79">
        <f>'Sectoral Plan 19'!$H20</f>
        <v>0</v>
      </c>
      <c r="W16" s="79">
        <f>'Sectoral Plan 20'!$H20</f>
        <v>0</v>
      </c>
      <c r="X16" s="79">
        <f>'Sectoral Plan 21'!$H20</f>
        <v>0</v>
      </c>
      <c r="Y16" s="79">
        <f>'Sectoral Plan 22'!$H20</f>
        <v>0</v>
      </c>
      <c r="Z16" s="79">
        <f>'Sectoral Plan 23'!$H20</f>
        <v>0</v>
      </c>
      <c r="AA16" s="79">
        <f>'Sectoral Plan 24'!$H20</f>
        <v>0</v>
      </c>
      <c r="AB16" s="79">
        <f>'Sectoral Plan 25'!$H20</f>
        <v>0</v>
      </c>
      <c r="AC16" s="79">
        <f>'Sectoral Plan 26'!$H20</f>
        <v>0</v>
      </c>
      <c r="AD16" s="79">
        <f>'Sectoral Plan 27'!$H20</f>
        <v>0</v>
      </c>
      <c r="AE16" s="79">
        <f>'Sectoral Plan 28'!$H20</f>
        <v>0</v>
      </c>
      <c r="AF16" s="79">
        <f>'Sectoral Plan 29'!$H20</f>
        <v>0</v>
      </c>
      <c r="AG16" s="108">
        <f>'Sectoral Plan 30'!$H20</f>
        <v>0</v>
      </c>
      <c r="AH16" s="107">
        <f t="shared" si="0"/>
        <v>0</v>
      </c>
      <c r="AI16" s="79">
        <f t="shared" si="1"/>
        <v>0</v>
      </c>
      <c r="AJ16" s="79" t="str">
        <f>IF(AND($AK16=0,$AL16=0),SUM($AH16:$AI16),'developer sheet'!$D$9)</f>
        <v>N/A</v>
      </c>
      <c r="AK16" s="79">
        <f>'Long Term Vision'!C20</f>
        <v>0</v>
      </c>
      <c r="AL16" s="79" t="str">
        <f>'Long Term Vision'!D20</f>
        <v>NO</v>
      </c>
      <c r="AM16" s="79">
        <f t="shared" si="2"/>
        <v>0</v>
      </c>
      <c r="AN16" s="79">
        <f t="shared" si="3"/>
        <v>0</v>
      </c>
      <c r="AO16" s="79">
        <f t="shared" si="4"/>
        <v>0</v>
      </c>
      <c r="AP16" s="88" t="str">
        <f>IF(OR($AK16="NO",$AL16="NO"),'developer sheet'!$D$9,IF(AND($AJ16&lt;&gt;'developer sheet'!$D$9,$AJ16&lt;&gt;0),IF($AH16&gt;0,"T",IF($AI16&gt;0,"P")),'developer sheet'!$D$10))</f>
        <v>N/A</v>
      </c>
      <c r="AQ16" s="103"/>
    </row>
    <row r="17" spans="1:47" x14ac:dyDescent="0.25">
      <c r="A17" s="19">
        <v>3.6</v>
      </c>
      <c r="B17" s="107">
        <f>'Long Term Vision'!J21</f>
        <v>0</v>
      </c>
      <c r="C17" s="79">
        <f>'Mid-term Plan'!H21</f>
        <v>0</v>
      </c>
      <c r="D17" s="79">
        <f>'Sectoral Plan 1'!$H21</f>
        <v>0</v>
      </c>
      <c r="E17" s="79">
        <f>'Sectoral Plan 2'!$H21</f>
        <v>0</v>
      </c>
      <c r="F17" s="79">
        <f>'Sectoral Plan 3'!$H21</f>
        <v>0</v>
      </c>
      <c r="G17" s="79">
        <f>'Sectoral Plan 4'!$H21</f>
        <v>0</v>
      </c>
      <c r="H17" s="79">
        <f>'Sectoral Plan 5'!$H21</f>
        <v>0</v>
      </c>
      <c r="I17" s="79">
        <f>'Sectoral Plan 6'!$H21</f>
        <v>0</v>
      </c>
      <c r="J17" s="79">
        <f>'Sectoral Plan 7'!$H21</f>
        <v>0</v>
      </c>
      <c r="K17" s="79">
        <f>'Sectoral Plan 8'!$H21</f>
        <v>0</v>
      </c>
      <c r="L17" s="79">
        <f>'Sectoral Plan 9'!$H21</f>
        <v>0</v>
      </c>
      <c r="M17" s="79">
        <f>'Sectoral Plan 10'!$H21</f>
        <v>0</v>
      </c>
      <c r="N17" s="79">
        <f>'Sectoral Plan 11'!$H21</f>
        <v>0</v>
      </c>
      <c r="O17" s="79">
        <f>'Sectoral Plan 12'!$H21</f>
        <v>0</v>
      </c>
      <c r="P17" s="79">
        <f>'Sectoral Plan 13'!$H21</f>
        <v>0</v>
      </c>
      <c r="Q17" s="79">
        <f>'Sectoral Plan 14'!$H21</f>
        <v>0</v>
      </c>
      <c r="R17" s="79">
        <f>'Sectoral Plan 15'!$H21</f>
        <v>0</v>
      </c>
      <c r="S17" s="79">
        <f>'Sectoral Plan 16'!$H21</f>
        <v>0</v>
      </c>
      <c r="T17" s="79">
        <f>'Sectoral Plan 17'!$H21</f>
        <v>0</v>
      </c>
      <c r="U17" s="79">
        <f>'Sectoral Plan 18'!$H21</f>
        <v>0</v>
      </c>
      <c r="V17" s="79">
        <f>'Sectoral Plan 19'!$H21</f>
        <v>0</v>
      </c>
      <c r="W17" s="79">
        <f>'Sectoral Plan 20'!$H21</f>
        <v>0</v>
      </c>
      <c r="X17" s="79">
        <f>'Sectoral Plan 21'!$H21</f>
        <v>0</v>
      </c>
      <c r="Y17" s="79">
        <f>'Sectoral Plan 22'!$H21</f>
        <v>0</v>
      </c>
      <c r="Z17" s="79">
        <f>'Sectoral Plan 23'!$H21</f>
        <v>0</v>
      </c>
      <c r="AA17" s="79">
        <f>'Sectoral Plan 24'!$H21</f>
        <v>0</v>
      </c>
      <c r="AB17" s="79">
        <f>'Sectoral Plan 25'!$H21</f>
        <v>0</v>
      </c>
      <c r="AC17" s="79">
        <f>'Sectoral Plan 26'!$H21</f>
        <v>0</v>
      </c>
      <c r="AD17" s="79">
        <f>'Sectoral Plan 27'!$H21</f>
        <v>0</v>
      </c>
      <c r="AE17" s="79">
        <f>'Sectoral Plan 28'!$H21</f>
        <v>0</v>
      </c>
      <c r="AF17" s="79">
        <f>'Sectoral Plan 29'!$H21</f>
        <v>0</v>
      </c>
      <c r="AG17" s="108">
        <f>'Sectoral Plan 30'!$H21</f>
        <v>0</v>
      </c>
      <c r="AH17" s="107">
        <f t="shared" si="0"/>
        <v>0</v>
      </c>
      <c r="AI17" s="79">
        <f t="shared" si="1"/>
        <v>0</v>
      </c>
      <c r="AJ17" s="79" t="str">
        <f>IF(AND($AK17=0,$AL17=0),SUM($AH17:$AI17),'developer sheet'!$D$9)</f>
        <v>N/A</v>
      </c>
      <c r="AK17" s="79">
        <f>'Long Term Vision'!C21</f>
        <v>0</v>
      </c>
      <c r="AL17" s="79" t="str">
        <f>'Long Term Vision'!D21</f>
        <v>NO</v>
      </c>
      <c r="AM17" s="79">
        <f t="shared" si="2"/>
        <v>0</v>
      </c>
      <c r="AN17" s="79">
        <f t="shared" si="3"/>
        <v>0</v>
      </c>
      <c r="AO17" s="79">
        <f t="shared" si="4"/>
        <v>0</v>
      </c>
      <c r="AP17" s="88" t="str">
        <f>IF(OR($AK17="NO",$AL17="NO"),'developer sheet'!$D$9,IF(AND($AJ17&lt;&gt;'developer sheet'!$D$9,$AJ17&lt;&gt;0),IF($AH17&gt;0,"T",IF($AI17&gt;0,"P")),'developer sheet'!$D$10))</f>
        <v>N/A</v>
      </c>
      <c r="AQ17" s="103"/>
    </row>
    <row r="18" spans="1:47" x14ac:dyDescent="0.25">
      <c r="A18" s="19">
        <v>3.7</v>
      </c>
      <c r="B18" s="107">
        <f>'Long Term Vision'!J22</f>
        <v>0</v>
      </c>
      <c r="C18" s="79">
        <f>'Mid-term Plan'!H22</f>
        <v>0</v>
      </c>
      <c r="D18" s="79">
        <f>'Sectoral Plan 1'!$H22</f>
        <v>0</v>
      </c>
      <c r="E18" s="79">
        <f>'Sectoral Plan 2'!$H22</f>
        <v>0</v>
      </c>
      <c r="F18" s="79">
        <f>'Sectoral Plan 3'!$H22</f>
        <v>0</v>
      </c>
      <c r="G18" s="79">
        <f>'Sectoral Plan 4'!$H22</f>
        <v>0</v>
      </c>
      <c r="H18" s="79">
        <f>'Sectoral Plan 5'!$H22</f>
        <v>0</v>
      </c>
      <c r="I18" s="79">
        <f>'Sectoral Plan 6'!$H22</f>
        <v>0</v>
      </c>
      <c r="J18" s="79">
        <f>'Sectoral Plan 7'!$H22</f>
        <v>0</v>
      </c>
      <c r="K18" s="79">
        <f>'Sectoral Plan 8'!$H22</f>
        <v>0</v>
      </c>
      <c r="L18" s="79">
        <f>'Sectoral Plan 9'!$H22</f>
        <v>0</v>
      </c>
      <c r="M18" s="79">
        <f>'Sectoral Plan 10'!$H22</f>
        <v>0</v>
      </c>
      <c r="N18" s="79">
        <f>'Sectoral Plan 11'!$H22</f>
        <v>0</v>
      </c>
      <c r="O18" s="79">
        <f>'Sectoral Plan 12'!$H22</f>
        <v>0</v>
      </c>
      <c r="P18" s="79">
        <f>'Sectoral Plan 13'!$H22</f>
        <v>0</v>
      </c>
      <c r="Q18" s="79">
        <f>'Sectoral Plan 14'!$H22</f>
        <v>0</v>
      </c>
      <c r="R18" s="79">
        <f>'Sectoral Plan 15'!$H22</f>
        <v>0</v>
      </c>
      <c r="S18" s="79">
        <f>'Sectoral Plan 16'!$H22</f>
        <v>0</v>
      </c>
      <c r="T18" s="79">
        <f>'Sectoral Plan 17'!$H22</f>
        <v>0</v>
      </c>
      <c r="U18" s="79">
        <f>'Sectoral Plan 18'!$H22</f>
        <v>0</v>
      </c>
      <c r="V18" s="79">
        <f>'Sectoral Plan 19'!$H22</f>
        <v>0</v>
      </c>
      <c r="W18" s="79">
        <f>'Sectoral Plan 20'!$H22</f>
        <v>0</v>
      </c>
      <c r="X18" s="79">
        <f>'Sectoral Plan 21'!$H22</f>
        <v>0</v>
      </c>
      <c r="Y18" s="79">
        <f>'Sectoral Plan 22'!$H22</f>
        <v>0</v>
      </c>
      <c r="Z18" s="79">
        <f>'Sectoral Plan 23'!$H22</f>
        <v>0</v>
      </c>
      <c r="AA18" s="79">
        <f>'Sectoral Plan 24'!$H22</f>
        <v>0</v>
      </c>
      <c r="AB18" s="79">
        <f>'Sectoral Plan 25'!$H22</f>
        <v>0</v>
      </c>
      <c r="AC18" s="79">
        <f>'Sectoral Plan 26'!$H22</f>
        <v>0</v>
      </c>
      <c r="AD18" s="79">
        <f>'Sectoral Plan 27'!$H22</f>
        <v>0</v>
      </c>
      <c r="AE18" s="79">
        <f>'Sectoral Plan 28'!$H22</f>
        <v>0</v>
      </c>
      <c r="AF18" s="79">
        <f>'Sectoral Plan 29'!$H22</f>
        <v>0</v>
      </c>
      <c r="AG18" s="108">
        <f>'Sectoral Plan 30'!$H22</f>
        <v>0</v>
      </c>
      <c r="AH18" s="107">
        <f t="shared" si="0"/>
        <v>0</v>
      </c>
      <c r="AI18" s="79">
        <f t="shared" si="1"/>
        <v>0</v>
      </c>
      <c r="AJ18" s="79">
        <f>IF(AND($AK18=0,$AL18=0),SUM($AH18:$AI18),'developer sheet'!$D$9)</f>
        <v>0</v>
      </c>
      <c r="AK18" s="79">
        <f>'Long Term Vision'!C22</f>
        <v>0</v>
      </c>
      <c r="AL18" s="79">
        <f>'Long Term Vision'!D22</f>
        <v>0</v>
      </c>
      <c r="AM18" s="79">
        <f t="shared" si="2"/>
        <v>1</v>
      </c>
      <c r="AN18" s="79">
        <f t="shared" si="3"/>
        <v>0</v>
      </c>
      <c r="AO18" s="79">
        <f t="shared" si="4"/>
        <v>1</v>
      </c>
      <c r="AP18" s="88" t="str">
        <f>IF(OR($AK18="NO",$AL18="NO"),'developer sheet'!$D$9,IF(AND($AJ18&lt;&gt;'developer sheet'!$D$9,$AJ18&lt;&gt;0),IF($AH18&gt;0,"T",IF($AI18&gt;0,"P")),'developer sheet'!$D$10))</f>
        <v>none</v>
      </c>
      <c r="AQ18" s="103"/>
    </row>
    <row r="19" spans="1:47" x14ac:dyDescent="0.25">
      <c r="A19" s="19">
        <v>3.8</v>
      </c>
      <c r="B19" s="107">
        <f>'Long Term Vision'!J23</f>
        <v>0</v>
      </c>
      <c r="C19" s="79">
        <f>'Mid-term Plan'!H23</f>
        <v>0</v>
      </c>
      <c r="D19" s="79">
        <f>'Sectoral Plan 1'!$H23</f>
        <v>0</v>
      </c>
      <c r="E19" s="79">
        <f>'Sectoral Plan 2'!$H23</f>
        <v>0</v>
      </c>
      <c r="F19" s="79">
        <f>'Sectoral Plan 3'!$H23</f>
        <v>0</v>
      </c>
      <c r="G19" s="79">
        <f>'Sectoral Plan 4'!$H23</f>
        <v>0</v>
      </c>
      <c r="H19" s="79">
        <f>'Sectoral Plan 5'!$H23</f>
        <v>0</v>
      </c>
      <c r="I19" s="79">
        <f>'Sectoral Plan 6'!$H23</f>
        <v>0</v>
      </c>
      <c r="J19" s="79">
        <f>'Sectoral Plan 7'!$H23</f>
        <v>0</v>
      </c>
      <c r="K19" s="79">
        <f>'Sectoral Plan 8'!$H23</f>
        <v>0</v>
      </c>
      <c r="L19" s="79">
        <f>'Sectoral Plan 9'!$H23</f>
        <v>0</v>
      </c>
      <c r="M19" s="79">
        <f>'Sectoral Plan 10'!$H23</f>
        <v>0</v>
      </c>
      <c r="N19" s="79">
        <f>'Sectoral Plan 11'!$H23</f>
        <v>0</v>
      </c>
      <c r="O19" s="79">
        <f>'Sectoral Plan 12'!$H23</f>
        <v>0</v>
      </c>
      <c r="P19" s="79">
        <f>'Sectoral Plan 13'!$H23</f>
        <v>0</v>
      </c>
      <c r="Q19" s="79">
        <f>'Sectoral Plan 14'!$H23</f>
        <v>0</v>
      </c>
      <c r="R19" s="79">
        <f>'Sectoral Plan 15'!$H23</f>
        <v>0</v>
      </c>
      <c r="S19" s="79">
        <f>'Sectoral Plan 16'!$H23</f>
        <v>0</v>
      </c>
      <c r="T19" s="79">
        <f>'Sectoral Plan 17'!$H23</f>
        <v>0</v>
      </c>
      <c r="U19" s="79">
        <f>'Sectoral Plan 18'!$H23</f>
        <v>0</v>
      </c>
      <c r="V19" s="79">
        <f>'Sectoral Plan 19'!$H23</f>
        <v>0</v>
      </c>
      <c r="W19" s="79">
        <f>'Sectoral Plan 20'!$H23</f>
        <v>0</v>
      </c>
      <c r="X19" s="79">
        <f>'Sectoral Plan 21'!$H23</f>
        <v>0</v>
      </c>
      <c r="Y19" s="79">
        <f>'Sectoral Plan 22'!$H23</f>
        <v>0</v>
      </c>
      <c r="Z19" s="79">
        <f>'Sectoral Plan 23'!$H23</f>
        <v>0</v>
      </c>
      <c r="AA19" s="79">
        <f>'Sectoral Plan 24'!$H23</f>
        <v>0</v>
      </c>
      <c r="AB19" s="79">
        <f>'Sectoral Plan 25'!$H23</f>
        <v>0</v>
      </c>
      <c r="AC19" s="79">
        <f>'Sectoral Plan 26'!$H23</f>
        <v>0</v>
      </c>
      <c r="AD19" s="79">
        <f>'Sectoral Plan 27'!$H23</f>
        <v>0</v>
      </c>
      <c r="AE19" s="79">
        <f>'Sectoral Plan 28'!$H23</f>
        <v>0</v>
      </c>
      <c r="AF19" s="79">
        <f>'Sectoral Plan 29'!$H23</f>
        <v>0</v>
      </c>
      <c r="AG19" s="108">
        <f>'Sectoral Plan 30'!$H23</f>
        <v>0</v>
      </c>
      <c r="AH19" s="107">
        <f t="shared" si="0"/>
        <v>0</v>
      </c>
      <c r="AI19" s="79">
        <f t="shared" si="1"/>
        <v>0</v>
      </c>
      <c r="AJ19" s="79" t="str">
        <f>IF(AND($AK19=0,$AL19=0),SUM($AH19:$AI19),'developer sheet'!$D$9)</f>
        <v>N/A</v>
      </c>
      <c r="AK19" s="79">
        <f>'Long Term Vision'!C23</f>
        <v>0</v>
      </c>
      <c r="AL19" s="79" t="str">
        <f>'Long Term Vision'!D23</f>
        <v>NO</v>
      </c>
      <c r="AM19" s="79">
        <f t="shared" si="2"/>
        <v>0</v>
      </c>
      <c r="AN19" s="79">
        <f t="shared" si="3"/>
        <v>0</v>
      </c>
      <c r="AO19" s="79">
        <f t="shared" si="4"/>
        <v>0</v>
      </c>
      <c r="AP19" s="88" t="str">
        <f>IF(OR($AK19="NO",$AL19="NO"),'developer sheet'!$D$9,IF(AND($AJ19&lt;&gt;'developer sheet'!$D$9,$AJ19&lt;&gt;0),IF($AH19&gt;0,"T",IF($AI19&gt;0,"P")),'developer sheet'!$D$10))</f>
        <v>N/A</v>
      </c>
      <c r="AQ19" s="103"/>
    </row>
    <row r="20" spans="1:47" x14ac:dyDescent="0.25">
      <c r="A20" s="19">
        <v>3.9</v>
      </c>
      <c r="B20" s="107">
        <f>'Long Term Vision'!J24</f>
        <v>0</v>
      </c>
      <c r="C20" s="79">
        <f>'Mid-term Plan'!H24</f>
        <v>0</v>
      </c>
      <c r="D20" s="79">
        <f>'Sectoral Plan 1'!$H24</f>
        <v>0</v>
      </c>
      <c r="E20" s="79">
        <f>'Sectoral Plan 2'!$H24</f>
        <v>0</v>
      </c>
      <c r="F20" s="79">
        <f>'Sectoral Plan 3'!$H24</f>
        <v>0</v>
      </c>
      <c r="G20" s="79">
        <f>'Sectoral Plan 4'!$H24</f>
        <v>0</v>
      </c>
      <c r="H20" s="79">
        <f>'Sectoral Plan 5'!$H24</f>
        <v>0</v>
      </c>
      <c r="I20" s="79">
        <f>'Sectoral Plan 6'!$H24</f>
        <v>0</v>
      </c>
      <c r="J20" s="79">
        <f>'Sectoral Plan 7'!$H24</f>
        <v>0</v>
      </c>
      <c r="K20" s="79">
        <f>'Sectoral Plan 8'!$H24</f>
        <v>0</v>
      </c>
      <c r="L20" s="79">
        <f>'Sectoral Plan 9'!$H24</f>
        <v>0</v>
      </c>
      <c r="M20" s="79">
        <f>'Sectoral Plan 10'!$H24</f>
        <v>0</v>
      </c>
      <c r="N20" s="79">
        <f>'Sectoral Plan 11'!$H24</f>
        <v>0</v>
      </c>
      <c r="O20" s="79">
        <f>'Sectoral Plan 12'!$H24</f>
        <v>0</v>
      </c>
      <c r="P20" s="79">
        <f>'Sectoral Plan 13'!$H24</f>
        <v>0</v>
      </c>
      <c r="Q20" s="79">
        <f>'Sectoral Plan 14'!$H24</f>
        <v>0</v>
      </c>
      <c r="R20" s="79">
        <f>'Sectoral Plan 15'!$H24</f>
        <v>0</v>
      </c>
      <c r="S20" s="79">
        <f>'Sectoral Plan 16'!$H24</f>
        <v>0</v>
      </c>
      <c r="T20" s="79">
        <f>'Sectoral Plan 17'!$H24</f>
        <v>0</v>
      </c>
      <c r="U20" s="79">
        <f>'Sectoral Plan 18'!$H24</f>
        <v>0</v>
      </c>
      <c r="V20" s="79">
        <f>'Sectoral Plan 19'!$H24</f>
        <v>0</v>
      </c>
      <c r="W20" s="79">
        <f>'Sectoral Plan 20'!$H24</f>
        <v>0</v>
      </c>
      <c r="X20" s="79">
        <f>'Sectoral Plan 21'!$H24</f>
        <v>0</v>
      </c>
      <c r="Y20" s="79">
        <f>'Sectoral Plan 22'!$H24</f>
        <v>0</v>
      </c>
      <c r="Z20" s="79">
        <f>'Sectoral Plan 23'!$H24</f>
        <v>0</v>
      </c>
      <c r="AA20" s="79">
        <f>'Sectoral Plan 24'!$H24</f>
        <v>0</v>
      </c>
      <c r="AB20" s="79">
        <f>'Sectoral Plan 25'!$H24</f>
        <v>0</v>
      </c>
      <c r="AC20" s="79">
        <f>'Sectoral Plan 26'!$H24</f>
        <v>0</v>
      </c>
      <c r="AD20" s="79">
        <f>'Sectoral Plan 27'!$H24</f>
        <v>0</v>
      </c>
      <c r="AE20" s="79">
        <f>'Sectoral Plan 28'!$H24</f>
        <v>0</v>
      </c>
      <c r="AF20" s="79">
        <f>'Sectoral Plan 29'!$H24</f>
        <v>0</v>
      </c>
      <c r="AG20" s="108">
        <f>'Sectoral Plan 30'!$H24</f>
        <v>0</v>
      </c>
      <c r="AH20" s="107">
        <f t="shared" si="0"/>
        <v>0</v>
      </c>
      <c r="AI20" s="79">
        <f t="shared" si="1"/>
        <v>0</v>
      </c>
      <c r="AJ20" s="79" t="str">
        <f>IF(AND($AK20=0,$AL20=0),SUM($AH20:$AI20),'developer sheet'!$D$9)</f>
        <v>N/A</v>
      </c>
      <c r="AK20" s="79">
        <f>'Long Term Vision'!C24</f>
        <v>0</v>
      </c>
      <c r="AL20" s="79" t="str">
        <f>'Long Term Vision'!D24</f>
        <v>NO</v>
      </c>
      <c r="AM20" s="79">
        <f t="shared" si="2"/>
        <v>0</v>
      </c>
      <c r="AN20" s="79">
        <f t="shared" si="3"/>
        <v>0</v>
      </c>
      <c r="AO20" s="79">
        <f t="shared" si="4"/>
        <v>0</v>
      </c>
      <c r="AP20" s="88" t="str">
        <f>IF(OR($AK20="NO",$AL20="NO"),'developer sheet'!$D$9,IF(AND($AJ20&lt;&gt;'developer sheet'!$D$9,$AJ20&lt;&gt;0),IF($AH20&gt;0,"T",IF($AI20&gt;0,"P")),'developer sheet'!$D$10))</f>
        <v>N/A</v>
      </c>
      <c r="AQ20" s="103"/>
      <c r="AU20" t="s">
        <v>204</v>
      </c>
    </row>
    <row r="21" spans="1:47" x14ac:dyDescent="0.25">
      <c r="A21">
        <v>4.0999999999999996</v>
      </c>
      <c r="B21" s="107">
        <f>'Long Term Vision'!J26</f>
        <v>0</v>
      </c>
      <c r="C21" s="79">
        <f>'Mid-term Plan'!H26</f>
        <v>0</v>
      </c>
      <c r="D21" s="79">
        <f>'Sectoral Plan 1'!$H26</f>
        <v>0</v>
      </c>
      <c r="E21" s="79">
        <f>'Sectoral Plan 2'!$H26</f>
        <v>0</v>
      </c>
      <c r="F21" s="79">
        <f>'Sectoral Plan 3'!$H26</f>
        <v>0</v>
      </c>
      <c r="G21" s="79">
        <f>'Sectoral Plan 4'!$H26</f>
        <v>0</v>
      </c>
      <c r="H21" s="79">
        <f>'Sectoral Plan 5'!$H26</f>
        <v>0</v>
      </c>
      <c r="I21" s="79">
        <f>'Sectoral Plan 6'!$H26</f>
        <v>0</v>
      </c>
      <c r="J21" s="79">
        <f>'Sectoral Plan 7'!$H26</f>
        <v>0</v>
      </c>
      <c r="K21" s="79">
        <f>'Sectoral Plan 8'!$H26</f>
        <v>0</v>
      </c>
      <c r="L21" s="79">
        <f>'Sectoral Plan 9'!$H26</f>
        <v>0</v>
      </c>
      <c r="M21" s="79">
        <f>'Sectoral Plan 10'!$H26</f>
        <v>0</v>
      </c>
      <c r="N21" s="79">
        <f>'Sectoral Plan 11'!$H26</f>
        <v>0</v>
      </c>
      <c r="O21" s="79">
        <f>'Sectoral Plan 12'!$H26</f>
        <v>0</v>
      </c>
      <c r="P21" s="79">
        <f>'Sectoral Plan 13'!$H26</f>
        <v>0</v>
      </c>
      <c r="Q21" s="79">
        <f>'Sectoral Plan 14'!$H26</f>
        <v>0</v>
      </c>
      <c r="R21" s="79">
        <f>'Sectoral Plan 15'!$H26</f>
        <v>0</v>
      </c>
      <c r="S21" s="79">
        <f>'Sectoral Plan 16'!$H26</f>
        <v>0</v>
      </c>
      <c r="T21" s="79">
        <f>'Sectoral Plan 17'!$H26</f>
        <v>0</v>
      </c>
      <c r="U21" s="79">
        <f>'Sectoral Plan 18'!$H26</f>
        <v>0</v>
      </c>
      <c r="V21" s="79">
        <f>'Sectoral Plan 19'!$H26</f>
        <v>0</v>
      </c>
      <c r="W21" s="79">
        <f>'Sectoral Plan 20'!$H26</f>
        <v>0</v>
      </c>
      <c r="X21" s="79">
        <f>'Sectoral Plan 21'!$H26</f>
        <v>0</v>
      </c>
      <c r="Y21" s="79">
        <f>'Sectoral Plan 22'!$H26</f>
        <v>0</v>
      </c>
      <c r="Z21" s="79">
        <f>'Sectoral Plan 23'!$H26</f>
        <v>0</v>
      </c>
      <c r="AA21" s="79">
        <f>'Sectoral Plan 24'!$H26</f>
        <v>0</v>
      </c>
      <c r="AB21" s="79">
        <f>'Sectoral Plan 25'!$H26</f>
        <v>0</v>
      </c>
      <c r="AC21" s="79">
        <f>'Sectoral Plan 26'!$H26</f>
        <v>0</v>
      </c>
      <c r="AD21" s="79">
        <f>'Sectoral Plan 27'!$H26</f>
        <v>0</v>
      </c>
      <c r="AE21" s="79">
        <f>'Sectoral Plan 28'!$H26</f>
        <v>0</v>
      </c>
      <c r="AF21" s="79">
        <f>'Sectoral Plan 29'!$H26</f>
        <v>0</v>
      </c>
      <c r="AG21" s="108">
        <f>'Sectoral Plan 30'!$H26</f>
        <v>0</v>
      </c>
      <c r="AH21" s="107">
        <f t="shared" si="0"/>
        <v>0</v>
      </c>
      <c r="AI21" s="79">
        <f t="shared" si="1"/>
        <v>0</v>
      </c>
      <c r="AJ21" s="79">
        <f>IF(AND($AK21=0,$AL21=0),SUM($AH21:$AI21),'developer sheet'!$D$9)</f>
        <v>0</v>
      </c>
      <c r="AK21" s="79">
        <f>'Long Term Vision'!C26</f>
        <v>0</v>
      </c>
      <c r="AL21" s="79">
        <f>'Long Term Vision'!D26</f>
        <v>0</v>
      </c>
      <c r="AM21" s="79">
        <f t="shared" si="2"/>
        <v>1</v>
      </c>
      <c r="AN21" s="79">
        <f t="shared" si="3"/>
        <v>0</v>
      </c>
      <c r="AO21" s="79">
        <f t="shared" si="4"/>
        <v>1</v>
      </c>
      <c r="AP21" s="88" t="str">
        <f>IF(OR($AK21="NO",$AL21="NO"),'developer sheet'!$D$9,IF(AND($AJ21&lt;&gt;'developer sheet'!$D$9,$AJ21&lt;&gt;0),IF($AH21&gt;0,"T",IF($AI21&gt;0,"P")),'developer sheet'!$D$10))</f>
        <v>none</v>
      </c>
      <c r="AQ21" s="103"/>
    </row>
    <row r="22" spans="1:47" x14ac:dyDescent="0.25">
      <c r="A22">
        <v>4.2</v>
      </c>
      <c r="B22" s="107">
        <f>'Long Term Vision'!J27</f>
        <v>0</v>
      </c>
      <c r="C22" s="79">
        <f>'Mid-term Plan'!H27</f>
        <v>0</v>
      </c>
      <c r="D22" s="79">
        <f>'Sectoral Plan 1'!$H27</f>
        <v>0</v>
      </c>
      <c r="E22" s="79">
        <f>'Sectoral Plan 2'!$H27</f>
        <v>0</v>
      </c>
      <c r="F22" s="79">
        <f>'Sectoral Plan 3'!$H27</f>
        <v>0</v>
      </c>
      <c r="G22" s="79">
        <f>'Sectoral Plan 4'!$H27</f>
        <v>0</v>
      </c>
      <c r="H22" s="79">
        <f>'Sectoral Plan 5'!$H27</f>
        <v>0</v>
      </c>
      <c r="I22" s="79">
        <f>'Sectoral Plan 6'!$H27</f>
        <v>0</v>
      </c>
      <c r="J22" s="79">
        <f>'Sectoral Plan 7'!$H27</f>
        <v>0</v>
      </c>
      <c r="K22" s="79">
        <f>'Sectoral Plan 8'!$H27</f>
        <v>0</v>
      </c>
      <c r="L22" s="79">
        <f>'Sectoral Plan 9'!$H27</f>
        <v>0</v>
      </c>
      <c r="M22" s="79">
        <f>'Sectoral Plan 10'!$H27</f>
        <v>0</v>
      </c>
      <c r="N22" s="79">
        <f>'Sectoral Plan 11'!$H27</f>
        <v>0</v>
      </c>
      <c r="O22" s="79">
        <f>'Sectoral Plan 12'!$H27</f>
        <v>0</v>
      </c>
      <c r="P22" s="79">
        <f>'Sectoral Plan 13'!$H27</f>
        <v>0</v>
      </c>
      <c r="Q22" s="79">
        <f>'Sectoral Plan 14'!$H27</f>
        <v>0</v>
      </c>
      <c r="R22" s="79">
        <f>'Sectoral Plan 15'!$H27</f>
        <v>0</v>
      </c>
      <c r="S22" s="79">
        <f>'Sectoral Plan 16'!$H27</f>
        <v>0</v>
      </c>
      <c r="T22" s="79">
        <f>'Sectoral Plan 17'!$H27</f>
        <v>0</v>
      </c>
      <c r="U22" s="79">
        <f>'Sectoral Plan 18'!$H27</f>
        <v>0</v>
      </c>
      <c r="V22" s="79">
        <f>'Sectoral Plan 19'!$H27</f>
        <v>0</v>
      </c>
      <c r="W22" s="79">
        <f>'Sectoral Plan 20'!$H27</f>
        <v>0</v>
      </c>
      <c r="X22" s="79">
        <f>'Sectoral Plan 21'!$H27</f>
        <v>0</v>
      </c>
      <c r="Y22" s="79">
        <f>'Sectoral Plan 22'!$H27</f>
        <v>0</v>
      </c>
      <c r="Z22" s="79">
        <f>'Sectoral Plan 23'!$H27</f>
        <v>0</v>
      </c>
      <c r="AA22" s="79">
        <f>'Sectoral Plan 24'!$H27</f>
        <v>0</v>
      </c>
      <c r="AB22" s="79">
        <f>'Sectoral Plan 25'!$H27</f>
        <v>0</v>
      </c>
      <c r="AC22" s="79">
        <f>'Sectoral Plan 26'!$H27</f>
        <v>0</v>
      </c>
      <c r="AD22" s="79">
        <f>'Sectoral Plan 27'!$H27</f>
        <v>0</v>
      </c>
      <c r="AE22" s="79">
        <f>'Sectoral Plan 28'!$H27</f>
        <v>0</v>
      </c>
      <c r="AF22" s="79">
        <f>'Sectoral Plan 29'!$H27</f>
        <v>0</v>
      </c>
      <c r="AG22" s="108">
        <f>'Sectoral Plan 30'!$H27</f>
        <v>0</v>
      </c>
      <c r="AH22" s="107">
        <f t="shared" si="0"/>
        <v>0</v>
      </c>
      <c r="AI22" s="79">
        <f t="shared" si="1"/>
        <v>0</v>
      </c>
      <c r="AJ22" s="79">
        <f>IF(AND($AK22=0,$AL22=0),SUM($AH22:$AI22),'developer sheet'!$D$9)</f>
        <v>0</v>
      </c>
      <c r="AK22" s="79">
        <f>'Long Term Vision'!C27</f>
        <v>0</v>
      </c>
      <c r="AL22" s="79">
        <f>'Long Term Vision'!D27</f>
        <v>0</v>
      </c>
      <c r="AM22" s="79">
        <f t="shared" si="2"/>
        <v>1</v>
      </c>
      <c r="AN22" s="79">
        <f t="shared" si="3"/>
        <v>0</v>
      </c>
      <c r="AO22" s="79">
        <f t="shared" si="4"/>
        <v>1</v>
      </c>
      <c r="AP22" s="88" t="str">
        <f>IF(OR($AK22="NO",$AL22="NO"),'developer sheet'!$D$9,IF(AND($AJ22&lt;&gt;'developer sheet'!$D$9,$AJ22&lt;&gt;0),IF($AH22&gt;0,"T",IF($AI22&gt;0,"P")),'developer sheet'!$D$10))</f>
        <v>none</v>
      </c>
      <c r="AQ22" s="103"/>
    </row>
    <row r="23" spans="1:47" x14ac:dyDescent="0.25">
      <c r="A23" s="19">
        <v>4.3</v>
      </c>
      <c r="B23" s="107">
        <f>'Long Term Vision'!J28</f>
        <v>0</v>
      </c>
      <c r="C23" s="79">
        <f>'Mid-term Plan'!H28</f>
        <v>0</v>
      </c>
      <c r="D23" s="79">
        <f>'Sectoral Plan 1'!$H28</f>
        <v>0</v>
      </c>
      <c r="E23" s="79">
        <f>'Sectoral Plan 2'!$H28</f>
        <v>0</v>
      </c>
      <c r="F23" s="79">
        <f>'Sectoral Plan 3'!$H28</f>
        <v>0</v>
      </c>
      <c r="G23" s="79">
        <f>'Sectoral Plan 4'!$H28</f>
        <v>0</v>
      </c>
      <c r="H23" s="79">
        <f>'Sectoral Plan 5'!$H28</f>
        <v>0</v>
      </c>
      <c r="I23" s="79">
        <f>'Sectoral Plan 6'!$H28</f>
        <v>0</v>
      </c>
      <c r="J23" s="79">
        <f>'Sectoral Plan 7'!$H28</f>
        <v>0</v>
      </c>
      <c r="K23" s="79">
        <f>'Sectoral Plan 8'!$H28</f>
        <v>0</v>
      </c>
      <c r="L23" s="79">
        <f>'Sectoral Plan 9'!$H28</f>
        <v>0</v>
      </c>
      <c r="M23" s="79">
        <f>'Sectoral Plan 10'!$H28</f>
        <v>0</v>
      </c>
      <c r="N23" s="79">
        <f>'Sectoral Plan 11'!$H28</f>
        <v>0</v>
      </c>
      <c r="O23" s="79">
        <f>'Sectoral Plan 12'!$H28</f>
        <v>0</v>
      </c>
      <c r="P23" s="79" t="str">
        <f>'Sectoral Plan 13'!$H28</f>
        <v>P</v>
      </c>
      <c r="Q23" s="79">
        <f>'Sectoral Plan 14'!$H28</f>
        <v>0</v>
      </c>
      <c r="R23" s="79">
        <f>'Sectoral Plan 15'!$H28</f>
        <v>0</v>
      </c>
      <c r="S23" s="79">
        <f>'Sectoral Plan 16'!$H28</f>
        <v>0</v>
      </c>
      <c r="T23" s="79">
        <f>'Sectoral Plan 17'!$H28</f>
        <v>0</v>
      </c>
      <c r="U23" s="79">
        <f>'Sectoral Plan 18'!$H28</f>
        <v>0</v>
      </c>
      <c r="V23" s="79">
        <f>'Sectoral Plan 19'!$H28</f>
        <v>0</v>
      </c>
      <c r="W23" s="79">
        <f>'Sectoral Plan 20'!$H28</f>
        <v>0</v>
      </c>
      <c r="X23" s="79">
        <f>'Sectoral Plan 21'!$H28</f>
        <v>0</v>
      </c>
      <c r="Y23" s="79">
        <f>'Sectoral Plan 22'!$H28</f>
        <v>0</v>
      </c>
      <c r="Z23" s="79">
        <f>'Sectoral Plan 23'!$H28</f>
        <v>0</v>
      </c>
      <c r="AA23" s="79">
        <f>'Sectoral Plan 24'!$H28</f>
        <v>0</v>
      </c>
      <c r="AB23" s="79">
        <f>'Sectoral Plan 25'!$H28</f>
        <v>0</v>
      </c>
      <c r="AC23" s="79">
        <f>'Sectoral Plan 26'!$H28</f>
        <v>0</v>
      </c>
      <c r="AD23" s="79">
        <f>'Sectoral Plan 27'!$H28</f>
        <v>0</v>
      </c>
      <c r="AE23" s="79">
        <f>'Sectoral Plan 28'!$H28</f>
        <v>0</v>
      </c>
      <c r="AF23" s="79">
        <f>'Sectoral Plan 29'!$H28</f>
        <v>0</v>
      </c>
      <c r="AG23" s="108">
        <f>'Sectoral Plan 30'!$H28</f>
        <v>0</v>
      </c>
      <c r="AH23" s="107">
        <f t="shared" si="0"/>
        <v>0</v>
      </c>
      <c r="AI23" s="79">
        <f t="shared" si="1"/>
        <v>1</v>
      </c>
      <c r="AJ23" s="79">
        <f>IF(AND($AK23=0,$AL23=0),SUM($AH23:$AI23),'developer sheet'!$D$9)</f>
        <v>1</v>
      </c>
      <c r="AK23" s="79">
        <f>'Long Term Vision'!C28</f>
        <v>0</v>
      </c>
      <c r="AL23" s="79">
        <f>'Long Term Vision'!D28</f>
        <v>0</v>
      </c>
      <c r="AM23" s="79">
        <f t="shared" si="2"/>
        <v>1</v>
      </c>
      <c r="AN23" s="79">
        <f t="shared" si="3"/>
        <v>1</v>
      </c>
      <c r="AO23" s="79">
        <f t="shared" si="4"/>
        <v>0</v>
      </c>
      <c r="AP23" s="88" t="str">
        <f>IF(OR($AK23="NO",$AL23="NO"),'developer sheet'!$D$9,IF(AND($AJ23&lt;&gt;'developer sheet'!$D$9,$AJ23&lt;&gt;0),IF($AH23&gt;0,"T",IF($AI23&gt;0,"P")),'developer sheet'!$D$10))</f>
        <v>P</v>
      </c>
      <c r="AQ23" s="103"/>
    </row>
    <row r="24" spans="1:47" x14ac:dyDescent="0.25">
      <c r="A24" s="19">
        <v>4.4000000000000004</v>
      </c>
      <c r="B24" s="107">
        <f>'Long Term Vision'!J29</f>
        <v>0</v>
      </c>
      <c r="C24" s="79">
        <f>'Mid-term Plan'!H29</f>
        <v>0</v>
      </c>
      <c r="D24" s="79">
        <f>'Sectoral Plan 1'!$H29</f>
        <v>0</v>
      </c>
      <c r="E24" s="79">
        <f>'Sectoral Plan 2'!$H29</f>
        <v>0</v>
      </c>
      <c r="F24" s="79">
        <f>'Sectoral Plan 3'!$H29</f>
        <v>0</v>
      </c>
      <c r="G24" s="79">
        <f>'Sectoral Plan 4'!$H29</f>
        <v>0</v>
      </c>
      <c r="H24" s="79">
        <f>'Sectoral Plan 5'!$H29</f>
        <v>0</v>
      </c>
      <c r="I24" s="79">
        <f>'Sectoral Plan 6'!$H29</f>
        <v>0</v>
      </c>
      <c r="J24" s="79">
        <f>'Sectoral Plan 7'!$H29</f>
        <v>0</v>
      </c>
      <c r="K24" s="79">
        <f>'Sectoral Plan 8'!$H29</f>
        <v>0</v>
      </c>
      <c r="L24" s="79">
        <f>'Sectoral Plan 9'!$H29</f>
        <v>0</v>
      </c>
      <c r="M24" s="79">
        <f>'Sectoral Plan 10'!$H29</f>
        <v>0</v>
      </c>
      <c r="N24" s="79">
        <f>'Sectoral Plan 11'!$H29</f>
        <v>0</v>
      </c>
      <c r="O24" s="79">
        <f>'Sectoral Plan 12'!$H29</f>
        <v>0</v>
      </c>
      <c r="P24" s="79">
        <f>'Sectoral Plan 13'!$H29</f>
        <v>0</v>
      </c>
      <c r="Q24" s="79">
        <f>'Sectoral Plan 14'!$H29</f>
        <v>0</v>
      </c>
      <c r="R24" s="79">
        <f>'Sectoral Plan 15'!$H29</f>
        <v>0</v>
      </c>
      <c r="S24" s="79">
        <f>'Sectoral Plan 16'!$H29</f>
        <v>0</v>
      </c>
      <c r="T24" s="79">
        <f>'Sectoral Plan 17'!$H29</f>
        <v>0</v>
      </c>
      <c r="U24" s="79">
        <f>'Sectoral Plan 18'!$H29</f>
        <v>0</v>
      </c>
      <c r="V24" s="79">
        <f>'Sectoral Plan 19'!$H29</f>
        <v>0</v>
      </c>
      <c r="W24" s="79">
        <f>'Sectoral Plan 20'!$H29</f>
        <v>0</v>
      </c>
      <c r="X24" s="79">
        <f>'Sectoral Plan 21'!$H29</f>
        <v>0</v>
      </c>
      <c r="Y24" s="79">
        <f>'Sectoral Plan 22'!$H29</f>
        <v>0</v>
      </c>
      <c r="Z24" s="79">
        <f>'Sectoral Plan 23'!$H29</f>
        <v>0</v>
      </c>
      <c r="AA24" s="79">
        <f>'Sectoral Plan 24'!$H29</f>
        <v>0</v>
      </c>
      <c r="AB24" s="79">
        <f>'Sectoral Plan 25'!$H29</f>
        <v>0</v>
      </c>
      <c r="AC24" s="79">
        <f>'Sectoral Plan 26'!$H29</f>
        <v>0</v>
      </c>
      <c r="AD24" s="79">
        <f>'Sectoral Plan 27'!$H29</f>
        <v>0</v>
      </c>
      <c r="AE24" s="79">
        <f>'Sectoral Plan 28'!$H29</f>
        <v>0</v>
      </c>
      <c r="AF24" s="79">
        <f>'Sectoral Plan 29'!$H29</f>
        <v>0</v>
      </c>
      <c r="AG24" s="108">
        <f>'Sectoral Plan 30'!$H29</f>
        <v>0</v>
      </c>
      <c r="AH24" s="107">
        <f t="shared" si="0"/>
        <v>0</v>
      </c>
      <c r="AI24" s="79">
        <f t="shared" si="1"/>
        <v>0</v>
      </c>
      <c r="AJ24" s="79" t="str">
        <f>IF(AND($AK24=0,$AL24=0),SUM($AH24:$AI24),'developer sheet'!$D$9)</f>
        <v>N/A</v>
      </c>
      <c r="AK24" s="79">
        <f>'Long Term Vision'!C29</f>
        <v>0</v>
      </c>
      <c r="AL24" s="79" t="str">
        <f>'Long Term Vision'!D29</f>
        <v>NO</v>
      </c>
      <c r="AM24" s="79">
        <f t="shared" si="2"/>
        <v>0</v>
      </c>
      <c r="AN24" s="79">
        <f t="shared" si="3"/>
        <v>0</v>
      </c>
      <c r="AO24" s="79">
        <f t="shared" si="4"/>
        <v>0</v>
      </c>
      <c r="AP24" s="88" t="str">
        <f>IF(OR($AK24="NO",$AL24="NO"),'developer sheet'!$D$9,IF(AND($AJ24&lt;&gt;'developer sheet'!$D$9,$AJ24&lt;&gt;0),IF($AH24&gt;0,"T",IF($AI24&gt;0,"P")),'developer sheet'!$D$10))</f>
        <v>N/A</v>
      </c>
      <c r="AQ24" s="103"/>
    </row>
    <row r="25" spans="1:47" x14ac:dyDescent="0.25">
      <c r="A25" s="19">
        <v>4.5</v>
      </c>
      <c r="B25" s="107">
        <f>'Long Term Vision'!J30</f>
        <v>0</v>
      </c>
      <c r="C25" s="79">
        <f>'Mid-term Plan'!H30</f>
        <v>0</v>
      </c>
      <c r="D25" s="79">
        <f>'Sectoral Plan 1'!$H30</f>
        <v>0</v>
      </c>
      <c r="E25" s="79">
        <f>'Sectoral Plan 2'!$H30</f>
        <v>0</v>
      </c>
      <c r="F25" s="79">
        <f>'Sectoral Plan 3'!$H30</f>
        <v>0</v>
      </c>
      <c r="G25" s="79">
        <f>'Sectoral Plan 4'!$H30</f>
        <v>0</v>
      </c>
      <c r="H25" s="79">
        <f>'Sectoral Plan 5'!$H30</f>
        <v>0</v>
      </c>
      <c r="I25" s="79">
        <f>'Sectoral Plan 6'!$H30</f>
        <v>0</v>
      </c>
      <c r="J25" s="79">
        <f>'Sectoral Plan 7'!$H30</f>
        <v>0</v>
      </c>
      <c r="K25" s="79">
        <f>'Sectoral Plan 8'!$H30</f>
        <v>0</v>
      </c>
      <c r="L25" s="79">
        <f>'Sectoral Plan 9'!$H30</f>
        <v>0</v>
      </c>
      <c r="M25" s="79">
        <f>'Sectoral Plan 10'!$H30</f>
        <v>0</v>
      </c>
      <c r="N25" s="79">
        <f>'Sectoral Plan 11'!$H30</f>
        <v>0</v>
      </c>
      <c r="O25" s="79">
        <f>'Sectoral Plan 12'!$H30</f>
        <v>0</v>
      </c>
      <c r="P25" s="79">
        <f>'Sectoral Plan 13'!$H30</f>
        <v>0</v>
      </c>
      <c r="Q25" s="79">
        <f>'Sectoral Plan 14'!$H30</f>
        <v>0</v>
      </c>
      <c r="R25" s="79">
        <f>'Sectoral Plan 15'!$H30</f>
        <v>0</v>
      </c>
      <c r="S25" s="79">
        <f>'Sectoral Plan 16'!$H30</f>
        <v>0</v>
      </c>
      <c r="T25" s="79">
        <f>'Sectoral Plan 17'!$H30</f>
        <v>0</v>
      </c>
      <c r="U25" s="79">
        <f>'Sectoral Plan 18'!$H30</f>
        <v>0</v>
      </c>
      <c r="V25" s="79">
        <f>'Sectoral Plan 19'!$H30</f>
        <v>0</v>
      </c>
      <c r="W25" s="79">
        <f>'Sectoral Plan 20'!$H30</f>
        <v>0</v>
      </c>
      <c r="X25" s="79">
        <f>'Sectoral Plan 21'!$H30</f>
        <v>0</v>
      </c>
      <c r="Y25" s="79">
        <f>'Sectoral Plan 22'!$H30</f>
        <v>0</v>
      </c>
      <c r="Z25" s="79">
        <f>'Sectoral Plan 23'!$H30</f>
        <v>0</v>
      </c>
      <c r="AA25" s="79">
        <f>'Sectoral Plan 24'!$H30</f>
        <v>0</v>
      </c>
      <c r="AB25" s="79">
        <f>'Sectoral Plan 25'!$H30</f>
        <v>0</v>
      </c>
      <c r="AC25" s="79">
        <f>'Sectoral Plan 26'!$H30</f>
        <v>0</v>
      </c>
      <c r="AD25" s="79">
        <f>'Sectoral Plan 27'!$H30</f>
        <v>0</v>
      </c>
      <c r="AE25" s="79">
        <f>'Sectoral Plan 28'!$H30</f>
        <v>0</v>
      </c>
      <c r="AF25" s="79">
        <f>'Sectoral Plan 29'!$H30</f>
        <v>0</v>
      </c>
      <c r="AG25" s="108">
        <f>'Sectoral Plan 30'!$H30</f>
        <v>0</v>
      </c>
      <c r="AH25" s="107">
        <f t="shared" si="0"/>
        <v>0</v>
      </c>
      <c r="AI25" s="79">
        <f t="shared" si="1"/>
        <v>0</v>
      </c>
      <c r="AJ25" s="79">
        <f>IF(AND($AK25=0,$AL25=0),SUM($AH25:$AI25),'developer sheet'!$D$9)</f>
        <v>0</v>
      </c>
      <c r="AK25" s="79">
        <f>'Long Term Vision'!C30</f>
        <v>0</v>
      </c>
      <c r="AL25" s="79">
        <f>'Long Term Vision'!D30</f>
        <v>0</v>
      </c>
      <c r="AM25" s="79">
        <f t="shared" si="2"/>
        <v>1</v>
      </c>
      <c r="AN25" s="79">
        <f t="shared" si="3"/>
        <v>0</v>
      </c>
      <c r="AO25" s="79">
        <f t="shared" si="4"/>
        <v>1</v>
      </c>
      <c r="AP25" s="88" t="str">
        <f>IF(OR($AK25="NO",$AL25="NO"),'developer sheet'!$D$9,IF(AND($AJ25&lt;&gt;'developer sheet'!$D$9,$AJ25&lt;&gt;0),IF($AH25&gt;0,"T",IF($AI25&gt;0,"P")),'developer sheet'!$D$10))</f>
        <v>none</v>
      </c>
      <c r="AQ25" s="103"/>
    </row>
    <row r="26" spans="1:47" x14ac:dyDescent="0.25">
      <c r="A26" s="19">
        <v>4.5999999999999996</v>
      </c>
      <c r="B26" s="107">
        <f>'Long Term Vision'!J31</f>
        <v>0</v>
      </c>
      <c r="C26" s="79">
        <f>'Mid-term Plan'!H31</f>
        <v>0</v>
      </c>
      <c r="D26" s="79">
        <f>'Sectoral Plan 1'!$H31</f>
        <v>0</v>
      </c>
      <c r="E26" s="79">
        <f>'Sectoral Plan 2'!$H31</f>
        <v>0</v>
      </c>
      <c r="F26" s="79">
        <f>'Sectoral Plan 3'!$H31</f>
        <v>0</v>
      </c>
      <c r="G26" s="79">
        <f>'Sectoral Plan 4'!$H31</f>
        <v>0</v>
      </c>
      <c r="H26" s="79">
        <f>'Sectoral Plan 5'!$H31</f>
        <v>0</v>
      </c>
      <c r="I26" s="79">
        <f>'Sectoral Plan 6'!$H31</f>
        <v>0</v>
      </c>
      <c r="J26" s="79">
        <f>'Sectoral Plan 7'!$H31</f>
        <v>0</v>
      </c>
      <c r="K26" s="79">
        <f>'Sectoral Plan 8'!$H31</f>
        <v>0</v>
      </c>
      <c r="L26" s="79">
        <f>'Sectoral Plan 9'!$H31</f>
        <v>0</v>
      </c>
      <c r="M26" s="79">
        <f>'Sectoral Plan 10'!$H31</f>
        <v>0</v>
      </c>
      <c r="N26" s="79">
        <f>'Sectoral Plan 11'!$H31</f>
        <v>0</v>
      </c>
      <c r="O26" s="79">
        <f>'Sectoral Plan 12'!$H31</f>
        <v>0</v>
      </c>
      <c r="P26" s="79">
        <f>'Sectoral Plan 13'!$H31</f>
        <v>0</v>
      </c>
      <c r="Q26" s="79">
        <f>'Sectoral Plan 14'!$H31</f>
        <v>0</v>
      </c>
      <c r="R26" s="79">
        <f>'Sectoral Plan 15'!$H31</f>
        <v>0</v>
      </c>
      <c r="S26" s="79">
        <f>'Sectoral Plan 16'!$H31</f>
        <v>0</v>
      </c>
      <c r="T26" s="79">
        <f>'Sectoral Plan 17'!$H31</f>
        <v>0</v>
      </c>
      <c r="U26" s="79">
        <f>'Sectoral Plan 18'!$H31</f>
        <v>0</v>
      </c>
      <c r="V26" s="79">
        <f>'Sectoral Plan 19'!$H31</f>
        <v>0</v>
      </c>
      <c r="W26" s="79">
        <f>'Sectoral Plan 20'!$H31</f>
        <v>0</v>
      </c>
      <c r="X26" s="79">
        <f>'Sectoral Plan 21'!$H31</f>
        <v>0</v>
      </c>
      <c r="Y26" s="79">
        <f>'Sectoral Plan 22'!$H31</f>
        <v>0</v>
      </c>
      <c r="Z26" s="79">
        <f>'Sectoral Plan 23'!$H31</f>
        <v>0</v>
      </c>
      <c r="AA26" s="79">
        <f>'Sectoral Plan 24'!$H31</f>
        <v>0</v>
      </c>
      <c r="AB26" s="79">
        <f>'Sectoral Plan 25'!$H31</f>
        <v>0</v>
      </c>
      <c r="AC26" s="79">
        <f>'Sectoral Plan 26'!$H31</f>
        <v>0</v>
      </c>
      <c r="AD26" s="79">
        <f>'Sectoral Plan 27'!$H31</f>
        <v>0</v>
      </c>
      <c r="AE26" s="79">
        <f>'Sectoral Plan 28'!$H31</f>
        <v>0</v>
      </c>
      <c r="AF26" s="79">
        <f>'Sectoral Plan 29'!$H31</f>
        <v>0</v>
      </c>
      <c r="AG26" s="108">
        <f>'Sectoral Plan 30'!$H31</f>
        <v>0</v>
      </c>
      <c r="AH26" s="107">
        <f t="shared" si="0"/>
        <v>0</v>
      </c>
      <c r="AI26" s="79">
        <f t="shared" si="1"/>
        <v>0</v>
      </c>
      <c r="AJ26" s="79" t="str">
        <f>IF(AND($AK26=0,$AL26=0),SUM($AH26:$AI26),'developer sheet'!$D$9)</f>
        <v>N/A</v>
      </c>
      <c r="AK26" s="79">
        <f>'Long Term Vision'!C31</f>
        <v>0</v>
      </c>
      <c r="AL26" s="79" t="str">
        <f>'Long Term Vision'!D31</f>
        <v>NO</v>
      </c>
      <c r="AM26" s="79">
        <f t="shared" si="2"/>
        <v>0</v>
      </c>
      <c r="AN26" s="79">
        <f t="shared" si="3"/>
        <v>0</v>
      </c>
      <c r="AO26" s="79">
        <f t="shared" si="4"/>
        <v>0</v>
      </c>
      <c r="AP26" s="88" t="str">
        <f>IF(OR($AK26="NO",$AL26="NO"),'developer sheet'!$D$9,IF(AND($AJ26&lt;&gt;'developer sheet'!$D$9,$AJ26&lt;&gt;0),IF($AH26&gt;0,"T",IF($AI26&gt;0,"P")),'developer sheet'!$D$10))</f>
        <v>N/A</v>
      </c>
      <c r="AQ26" s="103"/>
    </row>
    <row r="27" spans="1:47" x14ac:dyDescent="0.25">
      <c r="A27" s="19">
        <v>4.7</v>
      </c>
      <c r="B27" s="107">
        <f>'Long Term Vision'!J32</f>
        <v>0</v>
      </c>
      <c r="C27" s="79">
        <f>'Mid-term Plan'!H32</f>
        <v>0</v>
      </c>
      <c r="D27" s="79">
        <f>'Sectoral Plan 1'!$H32</f>
        <v>0</v>
      </c>
      <c r="E27" s="79">
        <f>'Sectoral Plan 2'!$H32</f>
        <v>0</v>
      </c>
      <c r="F27" s="79">
        <f>'Sectoral Plan 3'!$H32</f>
        <v>0</v>
      </c>
      <c r="G27" s="79">
        <f>'Sectoral Plan 4'!$H32</f>
        <v>0</v>
      </c>
      <c r="H27" s="79">
        <f>'Sectoral Plan 5'!$H32</f>
        <v>0</v>
      </c>
      <c r="I27" s="79">
        <f>'Sectoral Plan 6'!$H32</f>
        <v>0</v>
      </c>
      <c r="J27" s="79">
        <f>'Sectoral Plan 7'!$H32</f>
        <v>0</v>
      </c>
      <c r="K27" s="79">
        <f>'Sectoral Plan 8'!$H32</f>
        <v>0</v>
      </c>
      <c r="L27" s="79">
        <f>'Sectoral Plan 9'!$H32</f>
        <v>0</v>
      </c>
      <c r="M27" s="79">
        <f>'Sectoral Plan 10'!$H32</f>
        <v>0</v>
      </c>
      <c r="N27" s="79">
        <f>'Sectoral Plan 11'!$H32</f>
        <v>0</v>
      </c>
      <c r="O27" s="79" t="str">
        <f>'Sectoral Plan 12'!$H32</f>
        <v>P</v>
      </c>
      <c r="P27" s="79">
        <f>'Sectoral Plan 13'!$H32</f>
        <v>0</v>
      </c>
      <c r="Q27" s="79">
        <f>'Sectoral Plan 14'!$H32</f>
        <v>0</v>
      </c>
      <c r="R27" s="79">
        <f>'Sectoral Plan 15'!$H32</f>
        <v>0</v>
      </c>
      <c r="S27" s="79">
        <f>'Sectoral Plan 16'!$H32</f>
        <v>0</v>
      </c>
      <c r="T27" s="79">
        <f>'Sectoral Plan 17'!$H32</f>
        <v>0</v>
      </c>
      <c r="U27" s="79">
        <f>'Sectoral Plan 18'!$H32</f>
        <v>0</v>
      </c>
      <c r="V27" s="79">
        <f>'Sectoral Plan 19'!$H32</f>
        <v>0</v>
      </c>
      <c r="W27" s="79">
        <f>'Sectoral Plan 20'!$H32</f>
        <v>0</v>
      </c>
      <c r="X27" s="79">
        <f>'Sectoral Plan 21'!$H32</f>
        <v>0</v>
      </c>
      <c r="Y27" s="79">
        <f>'Sectoral Plan 22'!$H32</f>
        <v>0</v>
      </c>
      <c r="Z27" s="79">
        <f>'Sectoral Plan 23'!$H32</f>
        <v>0</v>
      </c>
      <c r="AA27" s="79">
        <f>'Sectoral Plan 24'!$H32</f>
        <v>0</v>
      </c>
      <c r="AB27" s="79">
        <f>'Sectoral Plan 25'!$H32</f>
        <v>0</v>
      </c>
      <c r="AC27" s="79">
        <f>'Sectoral Plan 26'!$H32</f>
        <v>0</v>
      </c>
      <c r="AD27" s="79">
        <f>'Sectoral Plan 27'!$H32</f>
        <v>0</v>
      </c>
      <c r="AE27" s="79">
        <f>'Sectoral Plan 28'!$H32</f>
        <v>0</v>
      </c>
      <c r="AF27" s="79">
        <f>'Sectoral Plan 29'!$H32</f>
        <v>0</v>
      </c>
      <c r="AG27" s="108">
        <f>'Sectoral Plan 30'!$H32</f>
        <v>0</v>
      </c>
      <c r="AH27" s="107">
        <f t="shared" si="0"/>
        <v>0</v>
      </c>
      <c r="AI27" s="79">
        <f t="shared" si="1"/>
        <v>1</v>
      </c>
      <c r="AJ27" s="79">
        <f>IF(AND($AK27=0,$AL27=0),SUM($AH27:$AI27),'developer sheet'!$D$9)</f>
        <v>1</v>
      </c>
      <c r="AK27" s="79">
        <f>'Long Term Vision'!C32</f>
        <v>0</v>
      </c>
      <c r="AL27" s="79">
        <f>'Long Term Vision'!D32</f>
        <v>0</v>
      </c>
      <c r="AM27" s="79">
        <f t="shared" si="2"/>
        <v>1</v>
      </c>
      <c r="AN27" s="79">
        <f t="shared" si="3"/>
        <v>1</v>
      </c>
      <c r="AO27" s="79">
        <f t="shared" si="4"/>
        <v>0</v>
      </c>
      <c r="AP27" s="88" t="str">
        <f>IF(OR($AK27="NO",$AL27="NO"),'developer sheet'!$D$9,IF(AND($AJ27&lt;&gt;'developer sheet'!$D$9,$AJ27&lt;&gt;0),IF($AH27&gt;0,"T",IF($AI27&gt;0,"P")),'developer sheet'!$D$10))</f>
        <v>P</v>
      </c>
      <c r="AQ27" s="103"/>
    </row>
    <row r="28" spans="1:47" x14ac:dyDescent="0.25">
      <c r="A28">
        <v>5.0999999999999996</v>
      </c>
      <c r="B28" s="107">
        <f>'Long Term Vision'!J34</f>
        <v>0</v>
      </c>
      <c r="C28" s="79">
        <f>'Mid-term Plan'!H34</f>
        <v>0</v>
      </c>
      <c r="D28" s="79">
        <f>'Sectoral Plan 1'!$H34</f>
        <v>0</v>
      </c>
      <c r="E28" s="79">
        <f>'Sectoral Plan 2'!$H34</f>
        <v>0</v>
      </c>
      <c r="F28" s="79" t="str">
        <f>'Sectoral Plan 3'!$H34</f>
        <v>P</v>
      </c>
      <c r="G28" s="79">
        <f>'Sectoral Plan 4'!$H34</f>
        <v>0</v>
      </c>
      <c r="H28" s="79">
        <f>'Sectoral Plan 5'!$H34</f>
        <v>0</v>
      </c>
      <c r="I28" s="79">
        <f>'Sectoral Plan 6'!$H34</f>
        <v>0</v>
      </c>
      <c r="J28" s="79">
        <f>'Sectoral Plan 7'!$H34</f>
        <v>0</v>
      </c>
      <c r="K28" s="79">
        <f>'Sectoral Plan 8'!$H34</f>
        <v>0</v>
      </c>
      <c r="L28" s="79">
        <f>'Sectoral Plan 9'!$H34</f>
        <v>0</v>
      </c>
      <c r="M28" s="79">
        <f>'Sectoral Plan 10'!$H34</f>
        <v>0</v>
      </c>
      <c r="N28" s="79">
        <f>'Sectoral Plan 11'!$H34</f>
        <v>0</v>
      </c>
      <c r="O28" s="79">
        <f>'Sectoral Plan 12'!$H34</f>
        <v>0</v>
      </c>
      <c r="P28" s="79">
        <f>'Sectoral Plan 13'!$H34</f>
        <v>0</v>
      </c>
      <c r="Q28" s="79">
        <f>'Sectoral Plan 14'!$H34</f>
        <v>0</v>
      </c>
      <c r="R28" s="79">
        <f>'Sectoral Plan 15'!$H34</f>
        <v>0</v>
      </c>
      <c r="S28" s="79">
        <f>'Sectoral Plan 16'!$H34</f>
        <v>0</v>
      </c>
      <c r="T28" s="79">
        <f>'Sectoral Plan 17'!$H34</f>
        <v>0</v>
      </c>
      <c r="U28" s="79">
        <f>'Sectoral Plan 18'!$H34</f>
        <v>0</v>
      </c>
      <c r="V28" s="79">
        <f>'Sectoral Plan 19'!$H34</f>
        <v>0</v>
      </c>
      <c r="W28" s="79">
        <f>'Sectoral Plan 20'!$H34</f>
        <v>0</v>
      </c>
      <c r="X28" s="79">
        <f>'Sectoral Plan 21'!$H34</f>
        <v>0</v>
      </c>
      <c r="Y28" s="79">
        <f>'Sectoral Plan 22'!$H34</f>
        <v>0</v>
      </c>
      <c r="Z28" s="79">
        <f>'Sectoral Plan 23'!$H34</f>
        <v>0</v>
      </c>
      <c r="AA28" s="79">
        <f>'Sectoral Plan 24'!$H34</f>
        <v>0</v>
      </c>
      <c r="AB28" s="79">
        <f>'Sectoral Plan 25'!$H34</f>
        <v>0</v>
      </c>
      <c r="AC28" s="79">
        <f>'Sectoral Plan 26'!$H34</f>
        <v>0</v>
      </c>
      <c r="AD28" s="79">
        <f>'Sectoral Plan 27'!$H34</f>
        <v>0</v>
      </c>
      <c r="AE28" s="79">
        <f>'Sectoral Plan 28'!$H34</f>
        <v>0</v>
      </c>
      <c r="AF28" s="79">
        <f>'Sectoral Plan 29'!$H34</f>
        <v>0</v>
      </c>
      <c r="AG28" s="108">
        <f>'Sectoral Plan 30'!$H34</f>
        <v>0</v>
      </c>
      <c r="AH28" s="107">
        <f t="shared" si="0"/>
        <v>0</v>
      </c>
      <c r="AI28" s="79">
        <f t="shared" si="1"/>
        <v>1</v>
      </c>
      <c r="AJ28" s="79">
        <f>IF(AND($AK28=0,$AL28=0),SUM($AH28:$AI28),'developer sheet'!$D$9)</f>
        <v>1</v>
      </c>
      <c r="AK28" s="79">
        <f>'Long Term Vision'!C34</f>
        <v>0</v>
      </c>
      <c r="AL28" s="79">
        <f>'Long Term Vision'!D34</f>
        <v>0</v>
      </c>
      <c r="AM28" s="79">
        <f t="shared" si="2"/>
        <v>1</v>
      </c>
      <c r="AN28" s="79">
        <f t="shared" si="3"/>
        <v>1</v>
      </c>
      <c r="AO28" s="79">
        <f t="shared" si="4"/>
        <v>0</v>
      </c>
      <c r="AP28" s="88" t="str">
        <f>IF(OR($AK28="NO",$AL28="NO"),'developer sheet'!$D$9,IF(AND($AJ28&lt;&gt;'developer sheet'!$D$9,$AJ28&lt;&gt;0),IF($AH28&gt;0,"T",IF($AI28&gt;0,"P")),'developer sheet'!$D$10))</f>
        <v>P</v>
      </c>
      <c r="AQ28" s="103"/>
    </row>
    <row r="29" spans="1:47" x14ac:dyDescent="0.25">
      <c r="A29">
        <v>5.2</v>
      </c>
      <c r="B29" s="107">
        <f>'Long Term Vision'!J35</f>
        <v>0</v>
      </c>
      <c r="C29" s="79">
        <f>'Mid-term Plan'!H35</f>
        <v>0</v>
      </c>
      <c r="D29" s="79">
        <f>'Sectoral Plan 1'!$H35</f>
        <v>0</v>
      </c>
      <c r="E29" s="79">
        <f>'Sectoral Plan 2'!$H35</f>
        <v>0</v>
      </c>
      <c r="F29" s="79" t="str">
        <f>'Sectoral Plan 3'!$H35</f>
        <v>P</v>
      </c>
      <c r="G29" s="79" t="str">
        <f>'Sectoral Plan 4'!$H35</f>
        <v>P</v>
      </c>
      <c r="H29" s="79">
        <f>'Sectoral Plan 5'!$H35</f>
        <v>0</v>
      </c>
      <c r="I29" s="79">
        <f>'Sectoral Plan 6'!$H35</f>
        <v>0</v>
      </c>
      <c r="J29" s="79">
        <f>'Sectoral Plan 7'!$H35</f>
        <v>0</v>
      </c>
      <c r="K29" s="79">
        <f>'Sectoral Plan 8'!$H35</f>
        <v>0</v>
      </c>
      <c r="L29" s="79">
        <f>'Sectoral Plan 9'!$H35</f>
        <v>0</v>
      </c>
      <c r="M29" s="79">
        <f>'Sectoral Plan 10'!$H35</f>
        <v>0</v>
      </c>
      <c r="N29" s="79">
        <f>'Sectoral Plan 11'!$H35</f>
        <v>0</v>
      </c>
      <c r="O29" s="79">
        <f>'Sectoral Plan 12'!$H35</f>
        <v>0</v>
      </c>
      <c r="P29" s="79">
        <f>'Sectoral Plan 13'!$H35</f>
        <v>0</v>
      </c>
      <c r="Q29" s="79">
        <f>'Sectoral Plan 14'!$H35</f>
        <v>0</v>
      </c>
      <c r="R29" s="79">
        <f>'Sectoral Plan 15'!$H35</f>
        <v>0</v>
      </c>
      <c r="S29" s="79">
        <f>'Sectoral Plan 16'!$H35</f>
        <v>0</v>
      </c>
      <c r="T29" s="79">
        <f>'Sectoral Plan 17'!$H35</f>
        <v>0</v>
      </c>
      <c r="U29" s="79">
        <f>'Sectoral Plan 18'!$H35</f>
        <v>0</v>
      </c>
      <c r="V29" s="79">
        <f>'Sectoral Plan 19'!$H35</f>
        <v>0</v>
      </c>
      <c r="W29" s="79">
        <f>'Sectoral Plan 20'!$H35</f>
        <v>0</v>
      </c>
      <c r="X29" s="79">
        <f>'Sectoral Plan 21'!$H35</f>
        <v>0</v>
      </c>
      <c r="Y29" s="79">
        <f>'Sectoral Plan 22'!$H35</f>
        <v>0</v>
      </c>
      <c r="Z29" s="79">
        <f>'Sectoral Plan 23'!$H35</f>
        <v>0</v>
      </c>
      <c r="AA29" s="79">
        <f>'Sectoral Plan 24'!$H35</f>
        <v>0</v>
      </c>
      <c r="AB29" s="79">
        <f>'Sectoral Plan 25'!$H35</f>
        <v>0</v>
      </c>
      <c r="AC29" s="79">
        <f>'Sectoral Plan 26'!$H35</f>
        <v>0</v>
      </c>
      <c r="AD29" s="79">
        <f>'Sectoral Plan 27'!$H35</f>
        <v>0</v>
      </c>
      <c r="AE29" s="79">
        <f>'Sectoral Plan 28'!$H35</f>
        <v>0</v>
      </c>
      <c r="AF29" s="79">
        <f>'Sectoral Plan 29'!$H35</f>
        <v>0</v>
      </c>
      <c r="AG29" s="108">
        <f>'Sectoral Plan 30'!$H35</f>
        <v>0</v>
      </c>
      <c r="AH29" s="107">
        <f t="shared" si="0"/>
        <v>0</v>
      </c>
      <c r="AI29" s="79">
        <f t="shared" si="1"/>
        <v>2</v>
      </c>
      <c r="AJ29" s="79">
        <f>IF(AND($AK29=0,$AL29=0),SUM($AH29:$AI29),'developer sheet'!$D$9)</f>
        <v>2</v>
      </c>
      <c r="AK29" s="79">
        <f>'Long Term Vision'!C35</f>
        <v>0</v>
      </c>
      <c r="AL29" s="79">
        <f>'Long Term Vision'!D35</f>
        <v>0</v>
      </c>
      <c r="AM29" s="79">
        <f t="shared" si="2"/>
        <v>1</v>
      </c>
      <c r="AN29" s="79">
        <f t="shared" si="3"/>
        <v>1</v>
      </c>
      <c r="AO29" s="79">
        <f t="shared" si="4"/>
        <v>0</v>
      </c>
      <c r="AP29" s="88" t="str">
        <f>IF(OR($AK29="NO",$AL29="NO"),'developer sheet'!$D$9,IF(AND($AJ29&lt;&gt;'developer sheet'!$D$9,$AJ29&lt;&gt;0),IF($AH29&gt;0,"T",IF($AI29&gt;0,"P")),'developer sheet'!$D$10))</f>
        <v>P</v>
      </c>
      <c r="AQ29" s="103"/>
    </row>
    <row r="30" spans="1:47" x14ac:dyDescent="0.25">
      <c r="A30" s="19">
        <v>5.3</v>
      </c>
      <c r="B30" s="107">
        <f>'Long Term Vision'!J36</f>
        <v>0</v>
      </c>
      <c r="C30" s="79">
        <f>'Mid-term Plan'!H36</f>
        <v>0</v>
      </c>
      <c r="D30" s="79">
        <f>'Sectoral Plan 1'!$H36</f>
        <v>0</v>
      </c>
      <c r="E30" s="79">
        <f>'Sectoral Plan 2'!$H36</f>
        <v>0</v>
      </c>
      <c r="F30" s="79">
        <f>'Sectoral Plan 3'!$H36</f>
        <v>0</v>
      </c>
      <c r="G30" s="79">
        <f>'Sectoral Plan 4'!$H36</f>
        <v>0</v>
      </c>
      <c r="H30" s="79">
        <f>'Sectoral Plan 5'!$H36</f>
        <v>0</v>
      </c>
      <c r="I30" s="79">
        <f>'Sectoral Plan 6'!$H36</f>
        <v>0</v>
      </c>
      <c r="J30" s="79">
        <f>'Sectoral Plan 7'!$H36</f>
        <v>0</v>
      </c>
      <c r="K30" s="79">
        <f>'Sectoral Plan 8'!$H36</f>
        <v>0</v>
      </c>
      <c r="L30" s="79">
        <f>'Sectoral Plan 9'!$H36</f>
        <v>0</v>
      </c>
      <c r="M30" s="79">
        <f>'Sectoral Plan 10'!$H36</f>
        <v>0</v>
      </c>
      <c r="N30" s="79">
        <f>'Sectoral Plan 11'!$H36</f>
        <v>0</v>
      </c>
      <c r="O30" s="79">
        <f>'Sectoral Plan 12'!$H36</f>
        <v>0</v>
      </c>
      <c r="P30" s="79">
        <f>'Sectoral Plan 13'!$H36</f>
        <v>0</v>
      </c>
      <c r="Q30" s="79">
        <f>'Sectoral Plan 14'!$H36</f>
        <v>0</v>
      </c>
      <c r="R30" s="79">
        <f>'Sectoral Plan 15'!$H36</f>
        <v>0</v>
      </c>
      <c r="S30" s="79">
        <f>'Sectoral Plan 16'!$H36</f>
        <v>0</v>
      </c>
      <c r="T30" s="79">
        <f>'Sectoral Plan 17'!$H36</f>
        <v>0</v>
      </c>
      <c r="U30" s="79">
        <f>'Sectoral Plan 18'!$H36</f>
        <v>0</v>
      </c>
      <c r="V30" s="79">
        <f>'Sectoral Plan 19'!$H36</f>
        <v>0</v>
      </c>
      <c r="W30" s="79">
        <f>'Sectoral Plan 20'!$H36</f>
        <v>0</v>
      </c>
      <c r="X30" s="79">
        <f>'Sectoral Plan 21'!$H36</f>
        <v>0</v>
      </c>
      <c r="Y30" s="79">
        <f>'Sectoral Plan 22'!$H36</f>
        <v>0</v>
      </c>
      <c r="Z30" s="79">
        <f>'Sectoral Plan 23'!$H36</f>
        <v>0</v>
      </c>
      <c r="AA30" s="79">
        <f>'Sectoral Plan 24'!$H36</f>
        <v>0</v>
      </c>
      <c r="AB30" s="79">
        <f>'Sectoral Plan 25'!$H36</f>
        <v>0</v>
      </c>
      <c r="AC30" s="79">
        <f>'Sectoral Plan 26'!$H36</f>
        <v>0</v>
      </c>
      <c r="AD30" s="79">
        <f>'Sectoral Plan 27'!$H36</f>
        <v>0</v>
      </c>
      <c r="AE30" s="79">
        <f>'Sectoral Plan 28'!$H36</f>
        <v>0</v>
      </c>
      <c r="AF30" s="79">
        <f>'Sectoral Plan 29'!$H36</f>
        <v>0</v>
      </c>
      <c r="AG30" s="108">
        <f>'Sectoral Plan 30'!$H36</f>
        <v>0</v>
      </c>
      <c r="AH30" s="107">
        <f t="shared" si="0"/>
        <v>0</v>
      </c>
      <c r="AI30" s="79">
        <f t="shared" si="1"/>
        <v>0</v>
      </c>
      <c r="AJ30" s="79" t="str">
        <f>IF(AND($AK30=0,$AL30=0),SUM($AH30:$AI30),'developer sheet'!$D$9)</f>
        <v>N/A</v>
      </c>
      <c r="AK30" s="79" t="str">
        <f>'Long Term Vision'!C36</f>
        <v>NO</v>
      </c>
      <c r="AL30" s="79">
        <f>'Long Term Vision'!D36</f>
        <v>0</v>
      </c>
      <c r="AM30" s="79">
        <f t="shared" si="2"/>
        <v>0</v>
      </c>
      <c r="AN30" s="79">
        <f t="shared" si="3"/>
        <v>0</v>
      </c>
      <c r="AO30" s="79">
        <f t="shared" si="4"/>
        <v>0</v>
      </c>
      <c r="AP30" s="88" t="str">
        <f>IF(OR($AK30="NO",$AL30="NO"),'developer sheet'!$D$9,IF(AND($AJ30&lt;&gt;'developer sheet'!$D$9,$AJ30&lt;&gt;0),IF($AH30&gt;0,"T",IF($AI30&gt;0,"P")),'developer sheet'!$D$10))</f>
        <v>N/A</v>
      </c>
      <c r="AQ30" s="103"/>
    </row>
    <row r="31" spans="1:47" x14ac:dyDescent="0.25">
      <c r="A31" s="19">
        <v>5.4</v>
      </c>
      <c r="B31" s="107">
        <f>'Long Term Vision'!J37</f>
        <v>0</v>
      </c>
      <c r="C31" s="79">
        <f>'Mid-term Plan'!H37</f>
        <v>0</v>
      </c>
      <c r="D31" s="79">
        <f>'Sectoral Plan 1'!$H37</f>
        <v>0</v>
      </c>
      <c r="E31" s="79">
        <f>'Sectoral Plan 2'!$H37</f>
        <v>0</v>
      </c>
      <c r="F31" s="79">
        <f>'Sectoral Plan 3'!$H37</f>
        <v>0</v>
      </c>
      <c r="G31" s="79">
        <f>'Sectoral Plan 4'!$H37</f>
        <v>0</v>
      </c>
      <c r="H31" s="79">
        <f>'Sectoral Plan 5'!$H37</f>
        <v>0</v>
      </c>
      <c r="I31" s="79">
        <f>'Sectoral Plan 6'!$H37</f>
        <v>0</v>
      </c>
      <c r="J31" s="79">
        <f>'Sectoral Plan 7'!$H37</f>
        <v>0</v>
      </c>
      <c r="K31" s="79">
        <f>'Sectoral Plan 8'!$H37</f>
        <v>0</v>
      </c>
      <c r="L31" s="79">
        <f>'Sectoral Plan 9'!$H37</f>
        <v>0</v>
      </c>
      <c r="M31" s="79">
        <f>'Sectoral Plan 10'!$H37</f>
        <v>0</v>
      </c>
      <c r="N31" s="79">
        <f>'Sectoral Plan 11'!$H37</f>
        <v>0</v>
      </c>
      <c r="O31" s="79">
        <f>'Sectoral Plan 12'!$H37</f>
        <v>0</v>
      </c>
      <c r="P31" s="79">
        <f>'Sectoral Plan 13'!$H37</f>
        <v>0</v>
      </c>
      <c r="Q31" s="79">
        <f>'Sectoral Plan 14'!$H37</f>
        <v>0</v>
      </c>
      <c r="R31" s="79">
        <f>'Sectoral Plan 15'!$H37</f>
        <v>0</v>
      </c>
      <c r="S31" s="79">
        <f>'Sectoral Plan 16'!$H37</f>
        <v>0</v>
      </c>
      <c r="T31" s="79">
        <f>'Sectoral Plan 17'!$H37</f>
        <v>0</v>
      </c>
      <c r="U31" s="79">
        <f>'Sectoral Plan 18'!$H37</f>
        <v>0</v>
      </c>
      <c r="V31" s="79">
        <f>'Sectoral Plan 19'!$H37</f>
        <v>0</v>
      </c>
      <c r="W31" s="79">
        <f>'Sectoral Plan 20'!$H37</f>
        <v>0</v>
      </c>
      <c r="X31" s="79">
        <f>'Sectoral Plan 21'!$H37</f>
        <v>0</v>
      </c>
      <c r="Y31" s="79">
        <f>'Sectoral Plan 22'!$H37</f>
        <v>0</v>
      </c>
      <c r="Z31" s="79">
        <f>'Sectoral Plan 23'!$H37</f>
        <v>0</v>
      </c>
      <c r="AA31" s="79">
        <f>'Sectoral Plan 24'!$H37</f>
        <v>0</v>
      </c>
      <c r="AB31" s="79">
        <f>'Sectoral Plan 25'!$H37</f>
        <v>0</v>
      </c>
      <c r="AC31" s="79">
        <f>'Sectoral Plan 26'!$H37</f>
        <v>0</v>
      </c>
      <c r="AD31" s="79">
        <f>'Sectoral Plan 27'!$H37</f>
        <v>0</v>
      </c>
      <c r="AE31" s="79">
        <f>'Sectoral Plan 28'!$H37</f>
        <v>0</v>
      </c>
      <c r="AF31" s="79">
        <f>'Sectoral Plan 29'!$H37</f>
        <v>0</v>
      </c>
      <c r="AG31" s="108">
        <f>'Sectoral Plan 30'!$H37</f>
        <v>0</v>
      </c>
      <c r="AH31" s="107">
        <f t="shared" si="0"/>
        <v>0</v>
      </c>
      <c r="AI31" s="79">
        <f t="shared" si="1"/>
        <v>0</v>
      </c>
      <c r="AJ31" s="79">
        <f>IF(AND($AK31=0,$AL31=0),SUM($AH31:$AI31),'developer sheet'!$D$9)</f>
        <v>0</v>
      </c>
      <c r="AK31" s="79">
        <f>'Long Term Vision'!C37</f>
        <v>0</v>
      </c>
      <c r="AL31" s="79">
        <f>'Long Term Vision'!D37</f>
        <v>0</v>
      </c>
      <c r="AM31" s="79">
        <f t="shared" si="2"/>
        <v>1</v>
      </c>
      <c r="AN31" s="79">
        <f t="shared" si="3"/>
        <v>0</v>
      </c>
      <c r="AO31" s="79">
        <f t="shared" si="4"/>
        <v>1</v>
      </c>
      <c r="AP31" s="88" t="str">
        <f>IF(OR($AK31="NO",$AL31="NO"),'developer sheet'!$D$9,IF(AND($AJ31&lt;&gt;'developer sheet'!$D$9,$AJ31&lt;&gt;0),IF($AH31&gt;0,"T",IF($AI31&gt;0,"P")),'developer sheet'!$D$10))</f>
        <v>none</v>
      </c>
      <c r="AQ31" s="103"/>
    </row>
    <row r="32" spans="1:47" x14ac:dyDescent="0.25">
      <c r="A32" s="19">
        <v>5.5</v>
      </c>
      <c r="B32" s="107">
        <f>'Long Term Vision'!J38</f>
        <v>0</v>
      </c>
      <c r="C32" s="79">
        <f>'Mid-term Plan'!H38</f>
        <v>0</v>
      </c>
      <c r="D32" s="79">
        <f>'Sectoral Plan 1'!$H38</f>
        <v>0</v>
      </c>
      <c r="E32" s="79" t="str">
        <f>'Sectoral Plan 2'!$H38</f>
        <v>P</v>
      </c>
      <c r="F32" s="79">
        <f>'Sectoral Plan 3'!$H38</f>
        <v>0</v>
      </c>
      <c r="G32" s="79">
        <f>'Sectoral Plan 4'!$H38</f>
        <v>0</v>
      </c>
      <c r="H32" s="79">
        <f>'Sectoral Plan 5'!$H38</f>
        <v>0</v>
      </c>
      <c r="I32" s="79">
        <f>'Sectoral Plan 6'!$H38</f>
        <v>0</v>
      </c>
      <c r="J32" s="79">
        <f>'Sectoral Plan 7'!$H38</f>
        <v>0</v>
      </c>
      <c r="K32" s="79">
        <f>'Sectoral Plan 8'!$H38</f>
        <v>0</v>
      </c>
      <c r="L32" s="79">
        <f>'Sectoral Plan 9'!$H38</f>
        <v>0</v>
      </c>
      <c r="M32" s="79">
        <f>'Sectoral Plan 10'!$H38</f>
        <v>0</v>
      </c>
      <c r="N32" s="79">
        <f>'Sectoral Plan 11'!$H38</f>
        <v>0</v>
      </c>
      <c r="O32" s="79">
        <f>'Sectoral Plan 12'!$H38</f>
        <v>0</v>
      </c>
      <c r="P32" s="79">
        <f>'Sectoral Plan 13'!$H38</f>
        <v>0</v>
      </c>
      <c r="Q32" s="79">
        <f>'Sectoral Plan 14'!$H38</f>
        <v>0</v>
      </c>
      <c r="R32" s="79">
        <f>'Sectoral Plan 15'!$H38</f>
        <v>0</v>
      </c>
      <c r="S32" s="79">
        <f>'Sectoral Plan 16'!$H38</f>
        <v>0</v>
      </c>
      <c r="T32" s="79">
        <f>'Sectoral Plan 17'!$H38</f>
        <v>0</v>
      </c>
      <c r="U32" s="79">
        <f>'Sectoral Plan 18'!$H38</f>
        <v>0</v>
      </c>
      <c r="V32" s="79">
        <f>'Sectoral Plan 19'!$H38</f>
        <v>0</v>
      </c>
      <c r="W32" s="79">
        <f>'Sectoral Plan 20'!$H38</f>
        <v>0</v>
      </c>
      <c r="X32" s="79">
        <f>'Sectoral Plan 21'!$H38</f>
        <v>0</v>
      </c>
      <c r="Y32" s="79">
        <f>'Sectoral Plan 22'!$H38</f>
        <v>0</v>
      </c>
      <c r="Z32" s="79">
        <f>'Sectoral Plan 23'!$H38</f>
        <v>0</v>
      </c>
      <c r="AA32" s="79">
        <f>'Sectoral Plan 24'!$H38</f>
        <v>0</v>
      </c>
      <c r="AB32" s="79">
        <f>'Sectoral Plan 25'!$H38</f>
        <v>0</v>
      </c>
      <c r="AC32" s="79">
        <f>'Sectoral Plan 26'!$H38</f>
        <v>0</v>
      </c>
      <c r="AD32" s="79">
        <f>'Sectoral Plan 27'!$H38</f>
        <v>0</v>
      </c>
      <c r="AE32" s="79">
        <f>'Sectoral Plan 28'!$H38</f>
        <v>0</v>
      </c>
      <c r="AF32" s="79">
        <f>'Sectoral Plan 29'!$H38</f>
        <v>0</v>
      </c>
      <c r="AG32" s="108">
        <f>'Sectoral Plan 30'!$H38</f>
        <v>0</v>
      </c>
      <c r="AH32" s="107">
        <f t="shared" si="0"/>
        <v>0</v>
      </c>
      <c r="AI32" s="79">
        <f t="shared" si="1"/>
        <v>1</v>
      </c>
      <c r="AJ32" s="79">
        <f>IF(AND($AK32=0,$AL32=0),SUM($AH32:$AI32),'developer sheet'!$D$9)</f>
        <v>1</v>
      </c>
      <c r="AK32" s="79">
        <f>'Long Term Vision'!C38</f>
        <v>0</v>
      </c>
      <c r="AL32" s="79">
        <f>'Long Term Vision'!D38</f>
        <v>0</v>
      </c>
      <c r="AM32" s="79">
        <f t="shared" si="2"/>
        <v>1</v>
      </c>
      <c r="AN32" s="79">
        <f t="shared" si="3"/>
        <v>1</v>
      </c>
      <c r="AO32" s="79">
        <f t="shared" si="4"/>
        <v>0</v>
      </c>
      <c r="AP32" s="88" t="str">
        <f>IF(OR($AK32="NO",$AL32="NO"),'developer sheet'!$D$9,IF(AND($AJ32&lt;&gt;'developer sheet'!$D$9,$AJ32&lt;&gt;0),IF($AH32&gt;0,"T",IF($AI32&gt;0,"P")),'developer sheet'!$D$10))</f>
        <v>P</v>
      </c>
      <c r="AQ32" s="103"/>
    </row>
    <row r="33" spans="1:43" x14ac:dyDescent="0.25">
      <c r="A33" s="19">
        <v>5.6</v>
      </c>
      <c r="B33" s="107">
        <f>'Long Term Vision'!J39</f>
        <v>0</v>
      </c>
      <c r="C33" s="79">
        <f>'Mid-term Plan'!H39</f>
        <v>0</v>
      </c>
      <c r="D33" s="79">
        <f>'Sectoral Plan 1'!$H39</f>
        <v>0</v>
      </c>
      <c r="E33" s="79">
        <f>'Sectoral Plan 2'!$H39</f>
        <v>0</v>
      </c>
      <c r="F33" s="79">
        <f>'Sectoral Plan 3'!$H39</f>
        <v>0</v>
      </c>
      <c r="G33" s="79">
        <f>'Sectoral Plan 4'!$H39</f>
        <v>0</v>
      </c>
      <c r="H33" s="79">
        <f>'Sectoral Plan 5'!$H39</f>
        <v>0</v>
      </c>
      <c r="I33" s="79">
        <f>'Sectoral Plan 6'!$H39</f>
        <v>0</v>
      </c>
      <c r="J33" s="79">
        <f>'Sectoral Plan 7'!$H39</f>
        <v>0</v>
      </c>
      <c r="K33" s="79">
        <f>'Sectoral Plan 8'!$H39</f>
        <v>0</v>
      </c>
      <c r="L33" s="79">
        <f>'Sectoral Plan 9'!$H39</f>
        <v>0</v>
      </c>
      <c r="M33" s="79">
        <f>'Sectoral Plan 10'!$H39</f>
        <v>0</v>
      </c>
      <c r="N33" s="79">
        <f>'Sectoral Plan 11'!$H39</f>
        <v>0</v>
      </c>
      <c r="O33" s="79">
        <f>'Sectoral Plan 12'!$H39</f>
        <v>0</v>
      </c>
      <c r="P33" s="79">
        <f>'Sectoral Plan 13'!$H39</f>
        <v>0</v>
      </c>
      <c r="Q33" s="79">
        <f>'Sectoral Plan 14'!$H39</f>
        <v>0</v>
      </c>
      <c r="R33" s="79">
        <f>'Sectoral Plan 15'!$H39</f>
        <v>0</v>
      </c>
      <c r="S33" s="79">
        <f>'Sectoral Plan 16'!$H39</f>
        <v>0</v>
      </c>
      <c r="T33" s="79">
        <f>'Sectoral Plan 17'!$H39</f>
        <v>0</v>
      </c>
      <c r="U33" s="79">
        <f>'Sectoral Plan 18'!$H39</f>
        <v>0</v>
      </c>
      <c r="V33" s="79">
        <f>'Sectoral Plan 19'!$H39</f>
        <v>0</v>
      </c>
      <c r="W33" s="79">
        <f>'Sectoral Plan 20'!$H39</f>
        <v>0</v>
      </c>
      <c r="X33" s="79">
        <f>'Sectoral Plan 21'!$H39</f>
        <v>0</v>
      </c>
      <c r="Y33" s="79">
        <f>'Sectoral Plan 22'!$H39</f>
        <v>0</v>
      </c>
      <c r="Z33" s="79">
        <f>'Sectoral Plan 23'!$H39</f>
        <v>0</v>
      </c>
      <c r="AA33" s="79">
        <f>'Sectoral Plan 24'!$H39</f>
        <v>0</v>
      </c>
      <c r="AB33" s="79">
        <f>'Sectoral Plan 25'!$H39</f>
        <v>0</v>
      </c>
      <c r="AC33" s="79">
        <f>'Sectoral Plan 26'!$H39</f>
        <v>0</v>
      </c>
      <c r="AD33" s="79">
        <f>'Sectoral Plan 27'!$H39</f>
        <v>0</v>
      </c>
      <c r="AE33" s="79">
        <f>'Sectoral Plan 28'!$H39</f>
        <v>0</v>
      </c>
      <c r="AF33" s="79">
        <f>'Sectoral Plan 29'!$H39</f>
        <v>0</v>
      </c>
      <c r="AG33" s="108">
        <f>'Sectoral Plan 30'!$H39</f>
        <v>0</v>
      </c>
      <c r="AH33" s="107">
        <f t="shared" si="0"/>
        <v>0</v>
      </c>
      <c r="AI33" s="79">
        <f t="shared" si="1"/>
        <v>0</v>
      </c>
      <c r="AJ33" s="79">
        <f>IF(AND($AK33=0,$AL33=0),SUM($AH33:$AI33),'developer sheet'!$D$9)</f>
        <v>0</v>
      </c>
      <c r="AK33" s="79">
        <f>'Long Term Vision'!C39</f>
        <v>0</v>
      </c>
      <c r="AL33" s="79">
        <f>'Long Term Vision'!D39</f>
        <v>0</v>
      </c>
      <c r="AM33" s="79">
        <f t="shared" si="2"/>
        <v>1</v>
      </c>
      <c r="AN33" s="79">
        <f t="shared" si="3"/>
        <v>0</v>
      </c>
      <c r="AO33" s="79">
        <f t="shared" si="4"/>
        <v>1</v>
      </c>
      <c r="AP33" s="88" t="str">
        <f>IF(OR($AK33="NO",$AL33="NO"),'developer sheet'!$D$9,IF(AND($AJ33&lt;&gt;'developer sheet'!$D$9,$AJ33&lt;&gt;0),IF($AH33&gt;0,"T",IF($AI33&gt;0,"P")),'developer sheet'!$D$10))</f>
        <v>none</v>
      </c>
      <c r="AQ33" s="103"/>
    </row>
    <row r="34" spans="1:43" x14ac:dyDescent="0.25">
      <c r="A34">
        <v>6.1</v>
      </c>
      <c r="B34" s="107">
        <f>'Long Term Vision'!J41</f>
        <v>0</v>
      </c>
      <c r="C34" s="79">
        <f>'Mid-term Plan'!H41</f>
        <v>0</v>
      </c>
      <c r="D34" s="79">
        <f>'Sectoral Plan 1'!$H41</f>
        <v>0</v>
      </c>
      <c r="E34" s="79">
        <f>'Sectoral Plan 2'!$H41</f>
        <v>0</v>
      </c>
      <c r="F34" s="79">
        <f>'Sectoral Plan 3'!$H41</f>
        <v>0</v>
      </c>
      <c r="G34" s="79">
        <f>'Sectoral Plan 4'!$H41</f>
        <v>0</v>
      </c>
      <c r="H34" s="79">
        <f>'Sectoral Plan 5'!$H41</f>
        <v>0</v>
      </c>
      <c r="I34" s="79">
        <f>'Sectoral Plan 6'!$H41</f>
        <v>0</v>
      </c>
      <c r="J34" s="79">
        <f>'Sectoral Plan 7'!$H41</f>
        <v>0</v>
      </c>
      <c r="K34" s="79">
        <f>'Sectoral Plan 8'!$H41</f>
        <v>0</v>
      </c>
      <c r="L34" s="79">
        <f>'Sectoral Plan 9'!$H41</f>
        <v>0</v>
      </c>
      <c r="M34" s="79">
        <f>'Sectoral Plan 10'!$H41</f>
        <v>0</v>
      </c>
      <c r="N34" s="79">
        <f>'Sectoral Plan 11'!$H41</f>
        <v>0</v>
      </c>
      <c r="O34" s="79">
        <f>'Sectoral Plan 12'!$H41</f>
        <v>0</v>
      </c>
      <c r="P34" s="79">
        <f>'Sectoral Plan 13'!$H41</f>
        <v>0</v>
      </c>
      <c r="Q34" s="79">
        <f>'Sectoral Plan 14'!$H41</f>
        <v>0</v>
      </c>
      <c r="R34" s="79">
        <f>'Sectoral Plan 15'!$H41</f>
        <v>0</v>
      </c>
      <c r="S34" s="79">
        <f>'Sectoral Plan 16'!$H41</f>
        <v>0</v>
      </c>
      <c r="T34" s="79">
        <f>'Sectoral Plan 17'!$H41</f>
        <v>0</v>
      </c>
      <c r="U34" s="79">
        <f>'Sectoral Plan 18'!$H41</f>
        <v>0</v>
      </c>
      <c r="V34" s="79">
        <f>'Sectoral Plan 19'!$H41</f>
        <v>0</v>
      </c>
      <c r="W34" s="79">
        <f>'Sectoral Plan 20'!$H41</f>
        <v>0</v>
      </c>
      <c r="X34" s="79">
        <f>'Sectoral Plan 21'!$H41</f>
        <v>0</v>
      </c>
      <c r="Y34" s="79">
        <f>'Sectoral Plan 22'!$H41</f>
        <v>0</v>
      </c>
      <c r="Z34" s="79">
        <f>'Sectoral Plan 23'!$H41</f>
        <v>0</v>
      </c>
      <c r="AA34" s="79">
        <f>'Sectoral Plan 24'!$H41</f>
        <v>0</v>
      </c>
      <c r="AB34" s="79">
        <f>'Sectoral Plan 25'!$H41</f>
        <v>0</v>
      </c>
      <c r="AC34" s="79">
        <f>'Sectoral Plan 26'!$H41</f>
        <v>0</v>
      </c>
      <c r="AD34" s="79">
        <f>'Sectoral Plan 27'!$H41</f>
        <v>0</v>
      </c>
      <c r="AE34" s="79">
        <f>'Sectoral Plan 28'!$H41</f>
        <v>0</v>
      </c>
      <c r="AF34" s="79">
        <f>'Sectoral Plan 29'!$H41</f>
        <v>0</v>
      </c>
      <c r="AG34" s="108">
        <f>'Sectoral Plan 30'!$H41</f>
        <v>0</v>
      </c>
      <c r="AH34" s="107">
        <f t="shared" si="0"/>
        <v>0</v>
      </c>
      <c r="AI34" s="79">
        <f t="shared" si="1"/>
        <v>0</v>
      </c>
      <c r="AJ34" s="79" t="str">
        <f>IF(AND($AK34=0,$AL34=0),SUM($AH34:$AI34),'developer sheet'!$D$9)</f>
        <v>N/A</v>
      </c>
      <c r="AK34" s="79">
        <f>'Long Term Vision'!C41</f>
        <v>0</v>
      </c>
      <c r="AL34" s="79" t="str">
        <f>'Long Term Vision'!D41</f>
        <v>NO</v>
      </c>
      <c r="AM34" s="79">
        <f t="shared" si="2"/>
        <v>0</v>
      </c>
      <c r="AN34" s="79">
        <f t="shared" si="3"/>
        <v>0</v>
      </c>
      <c r="AO34" s="79">
        <f t="shared" si="4"/>
        <v>0</v>
      </c>
      <c r="AP34" s="88" t="str">
        <f>IF(OR($AK34="NO",$AL34="NO"),'developer sheet'!$D$9,IF(AND($AJ34&lt;&gt;'developer sheet'!$D$9,$AJ34&lt;&gt;0),IF($AH34&gt;0,"T",IF($AI34&gt;0,"P")),'developer sheet'!$D$10))</f>
        <v>N/A</v>
      </c>
      <c r="AQ34" s="103"/>
    </row>
    <row r="35" spans="1:43" x14ac:dyDescent="0.25">
      <c r="A35">
        <v>6.2</v>
      </c>
      <c r="B35" s="107">
        <f>'Long Term Vision'!J42</f>
        <v>0</v>
      </c>
      <c r="C35" s="79">
        <f>'Mid-term Plan'!H42</f>
        <v>0</v>
      </c>
      <c r="D35" s="79">
        <f>'Sectoral Plan 1'!$H42</f>
        <v>0</v>
      </c>
      <c r="E35" s="79">
        <f>'Sectoral Plan 2'!$H42</f>
        <v>0</v>
      </c>
      <c r="F35" s="79">
        <f>'Sectoral Plan 3'!$H42</f>
        <v>0</v>
      </c>
      <c r="G35" s="79">
        <f>'Sectoral Plan 4'!$H42</f>
        <v>0</v>
      </c>
      <c r="H35" s="79">
        <f>'Sectoral Plan 5'!$H42</f>
        <v>0</v>
      </c>
      <c r="I35" s="79">
        <f>'Sectoral Plan 6'!$H42</f>
        <v>0</v>
      </c>
      <c r="J35" s="79">
        <f>'Sectoral Plan 7'!$H42</f>
        <v>0</v>
      </c>
      <c r="K35" s="79">
        <f>'Sectoral Plan 8'!$H42</f>
        <v>0</v>
      </c>
      <c r="L35" s="79">
        <f>'Sectoral Plan 9'!$H42</f>
        <v>0</v>
      </c>
      <c r="M35" s="79">
        <f>'Sectoral Plan 10'!$H42</f>
        <v>0</v>
      </c>
      <c r="N35" s="79">
        <f>'Sectoral Plan 11'!$H42</f>
        <v>0</v>
      </c>
      <c r="O35" s="79">
        <f>'Sectoral Plan 12'!$H42</f>
        <v>0</v>
      </c>
      <c r="P35" s="79">
        <f>'Sectoral Plan 13'!$H42</f>
        <v>0</v>
      </c>
      <c r="Q35" s="79">
        <f>'Sectoral Plan 14'!$H42</f>
        <v>0</v>
      </c>
      <c r="R35" s="79">
        <f>'Sectoral Plan 15'!$H42</f>
        <v>0</v>
      </c>
      <c r="S35" s="79">
        <f>'Sectoral Plan 16'!$H42</f>
        <v>0</v>
      </c>
      <c r="T35" s="79">
        <f>'Sectoral Plan 17'!$H42</f>
        <v>0</v>
      </c>
      <c r="U35" s="79">
        <f>'Sectoral Plan 18'!$H42</f>
        <v>0</v>
      </c>
      <c r="V35" s="79">
        <f>'Sectoral Plan 19'!$H42</f>
        <v>0</v>
      </c>
      <c r="W35" s="79">
        <f>'Sectoral Plan 20'!$H42</f>
        <v>0</v>
      </c>
      <c r="X35" s="79">
        <f>'Sectoral Plan 21'!$H42</f>
        <v>0</v>
      </c>
      <c r="Y35" s="79">
        <f>'Sectoral Plan 22'!$H42</f>
        <v>0</v>
      </c>
      <c r="Z35" s="79">
        <f>'Sectoral Plan 23'!$H42</f>
        <v>0</v>
      </c>
      <c r="AA35" s="79">
        <f>'Sectoral Plan 24'!$H42</f>
        <v>0</v>
      </c>
      <c r="AB35" s="79">
        <f>'Sectoral Plan 25'!$H42</f>
        <v>0</v>
      </c>
      <c r="AC35" s="79">
        <f>'Sectoral Plan 26'!$H42</f>
        <v>0</v>
      </c>
      <c r="AD35" s="79">
        <f>'Sectoral Plan 27'!$H42</f>
        <v>0</v>
      </c>
      <c r="AE35" s="79">
        <f>'Sectoral Plan 28'!$H42</f>
        <v>0</v>
      </c>
      <c r="AF35" s="79">
        <f>'Sectoral Plan 29'!$H42</f>
        <v>0</v>
      </c>
      <c r="AG35" s="108">
        <f>'Sectoral Plan 30'!$H42</f>
        <v>0</v>
      </c>
      <c r="AH35" s="107">
        <f t="shared" si="0"/>
        <v>0</v>
      </c>
      <c r="AI35" s="79">
        <f t="shared" si="1"/>
        <v>0</v>
      </c>
      <c r="AJ35" s="79">
        <f>IF(AND($AK35=0,$AL35=0),SUM($AH35:$AI35),'developer sheet'!$D$9)</f>
        <v>0</v>
      </c>
      <c r="AK35" s="79">
        <f>'Long Term Vision'!C42</f>
        <v>0</v>
      </c>
      <c r="AL35" s="79">
        <f>'Long Term Vision'!D42</f>
        <v>0</v>
      </c>
      <c r="AM35" s="79">
        <f t="shared" si="2"/>
        <v>1</v>
      </c>
      <c r="AN35" s="79">
        <f t="shared" si="3"/>
        <v>0</v>
      </c>
      <c r="AO35" s="79">
        <f t="shared" si="4"/>
        <v>1</v>
      </c>
      <c r="AP35" s="88" t="str">
        <f>IF(OR($AK35="NO",$AL35="NO"),'developer sheet'!$D$9,IF(AND($AJ35&lt;&gt;'developer sheet'!$D$9,$AJ35&lt;&gt;0),IF($AH35&gt;0,"T",IF($AI35&gt;0,"P")),'developer sheet'!$D$10))</f>
        <v>none</v>
      </c>
      <c r="AQ35" s="103"/>
    </row>
    <row r="36" spans="1:43" x14ac:dyDescent="0.25">
      <c r="A36" s="19">
        <v>6.3</v>
      </c>
      <c r="B36" s="107">
        <f>'Long Term Vision'!J43</f>
        <v>0</v>
      </c>
      <c r="C36" s="79">
        <f>'Mid-term Plan'!H43</f>
        <v>0</v>
      </c>
      <c r="D36" s="79">
        <f>'Sectoral Plan 1'!$H43</f>
        <v>0</v>
      </c>
      <c r="E36" s="79">
        <f>'Sectoral Plan 2'!$H43</f>
        <v>0</v>
      </c>
      <c r="F36" s="79">
        <f>'Sectoral Plan 3'!$H43</f>
        <v>0</v>
      </c>
      <c r="G36" s="79">
        <f>'Sectoral Plan 4'!$H43</f>
        <v>0</v>
      </c>
      <c r="H36" s="79">
        <f>'Sectoral Plan 5'!$H43</f>
        <v>0</v>
      </c>
      <c r="I36" s="79">
        <f>'Sectoral Plan 6'!$H43</f>
        <v>0</v>
      </c>
      <c r="J36" s="79">
        <f>'Sectoral Plan 7'!$H43</f>
        <v>0</v>
      </c>
      <c r="K36" s="79">
        <f>'Sectoral Plan 8'!$H43</f>
        <v>0</v>
      </c>
      <c r="L36" s="79">
        <f>'Sectoral Plan 9'!$H43</f>
        <v>0</v>
      </c>
      <c r="M36" s="79">
        <f>'Sectoral Plan 10'!$H43</f>
        <v>0</v>
      </c>
      <c r="N36" s="79">
        <f>'Sectoral Plan 11'!$H43</f>
        <v>0</v>
      </c>
      <c r="O36" s="79">
        <f>'Sectoral Plan 12'!$H43</f>
        <v>0</v>
      </c>
      <c r="P36" s="79">
        <f>'Sectoral Plan 13'!$H43</f>
        <v>0</v>
      </c>
      <c r="Q36" s="79">
        <f>'Sectoral Plan 14'!$H43</f>
        <v>0</v>
      </c>
      <c r="R36" s="79">
        <f>'Sectoral Plan 15'!$H43</f>
        <v>0</v>
      </c>
      <c r="S36" s="79">
        <f>'Sectoral Plan 16'!$H43</f>
        <v>0</v>
      </c>
      <c r="T36" s="79">
        <f>'Sectoral Plan 17'!$H43</f>
        <v>0</v>
      </c>
      <c r="U36" s="79">
        <f>'Sectoral Plan 18'!$H43</f>
        <v>0</v>
      </c>
      <c r="V36" s="79">
        <f>'Sectoral Plan 19'!$H43</f>
        <v>0</v>
      </c>
      <c r="W36" s="79">
        <f>'Sectoral Plan 20'!$H43</f>
        <v>0</v>
      </c>
      <c r="X36" s="79">
        <f>'Sectoral Plan 21'!$H43</f>
        <v>0</v>
      </c>
      <c r="Y36" s="79">
        <f>'Sectoral Plan 22'!$H43</f>
        <v>0</v>
      </c>
      <c r="Z36" s="79">
        <f>'Sectoral Plan 23'!$H43</f>
        <v>0</v>
      </c>
      <c r="AA36" s="79">
        <f>'Sectoral Plan 24'!$H43</f>
        <v>0</v>
      </c>
      <c r="AB36" s="79">
        <f>'Sectoral Plan 25'!$H43</f>
        <v>0</v>
      </c>
      <c r="AC36" s="79">
        <f>'Sectoral Plan 26'!$H43</f>
        <v>0</v>
      </c>
      <c r="AD36" s="79">
        <f>'Sectoral Plan 27'!$H43</f>
        <v>0</v>
      </c>
      <c r="AE36" s="79">
        <f>'Sectoral Plan 28'!$H43</f>
        <v>0</v>
      </c>
      <c r="AF36" s="79">
        <f>'Sectoral Plan 29'!$H43</f>
        <v>0</v>
      </c>
      <c r="AG36" s="108">
        <f>'Sectoral Plan 30'!$H43</f>
        <v>0</v>
      </c>
      <c r="AH36" s="107">
        <f t="shared" si="0"/>
        <v>0</v>
      </c>
      <c r="AI36" s="79">
        <f t="shared" si="1"/>
        <v>0</v>
      </c>
      <c r="AJ36" s="79" t="str">
        <f>IF(AND($AK36=0,$AL36=0),SUM($AH36:$AI36),'developer sheet'!$D$9)</f>
        <v>N/A</v>
      </c>
      <c r="AK36" s="79">
        <f>'Long Term Vision'!C43</f>
        <v>0</v>
      </c>
      <c r="AL36" s="79" t="str">
        <f>'Long Term Vision'!D43</f>
        <v>NO</v>
      </c>
      <c r="AM36" s="79">
        <f t="shared" si="2"/>
        <v>0</v>
      </c>
      <c r="AN36" s="79">
        <f t="shared" si="3"/>
        <v>0</v>
      </c>
      <c r="AO36" s="79">
        <f t="shared" si="4"/>
        <v>0</v>
      </c>
      <c r="AP36" s="88" t="str">
        <f>IF(OR($AK36="NO",$AL36="NO"),'developer sheet'!$D$9,IF(AND($AJ36&lt;&gt;'developer sheet'!$D$9,$AJ36&lt;&gt;0),IF($AH36&gt;0,"T",IF($AI36&gt;0,"P")),'developer sheet'!$D$10))</f>
        <v>N/A</v>
      </c>
      <c r="AQ36" s="103"/>
    </row>
    <row r="37" spans="1:43" x14ac:dyDescent="0.25">
      <c r="A37" s="19">
        <v>6.4</v>
      </c>
      <c r="B37" s="107">
        <f>'Long Term Vision'!J44</f>
        <v>0</v>
      </c>
      <c r="C37" s="79">
        <f>'Mid-term Plan'!H44</f>
        <v>0</v>
      </c>
      <c r="D37" s="79">
        <f>'Sectoral Plan 1'!$H44</f>
        <v>0</v>
      </c>
      <c r="E37" s="79">
        <f>'Sectoral Plan 2'!$H44</f>
        <v>0</v>
      </c>
      <c r="F37" s="79">
        <f>'Sectoral Plan 3'!$H44</f>
        <v>0</v>
      </c>
      <c r="G37" s="79">
        <f>'Sectoral Plan 4'!$H44</f>
        <v>0</v>
      </c>
      <c r="H37" s="79">
        <f>'Sectoral Plan 5'!$H44</f>
        <v>0</v>
      </c>
      <c r="I37" s="79">
        <f>'Sectoral Plan 6'!$H44</f>
        <v>0</v>
      </c>
      <c r="J37" s="79">
        <f>'Sectoral Plan 7'!$H44</f>
        <v>0</v>
      </c>
      <c r="K37" s="79">
        <f>'Sectoral Plan 8'!$H44</f>
        <v>0</v>
      </c>
      <c r="L37" s="79">
        <f>'Sectoral Plan 9'!$H44</f>
        <v>0</v>
      </c>
      <c r="M37" s="79">
        <f>'Sectoral Plan 10'!$H44</f>
        <v>0</v>
      </c>
      <c r="N37" s="79">
        <f>'Sectoral Plan 11'!$H44</f>
        <v>0</v>
      </c>
      <c r="O37" s="79">
        <f>'Sectoral Plan 12'!$H44</f>
        <v>0</v>
      </c>
      <c r="P37" s="79">
        <f>'Sectoral Plan 13'!$H44</f>
        <v>0</v>
      </c>
      <c r="Q37" s="79">
        <f>'Sectoral Plan 14'!$H44</f>
        <v>0</v>
      </c>
      <c r="R37" s="79">
        <f>'Sectoral Plan 15'!$H44</f>
        <v>0</v>
      </c>
      <c r="S37" s="79">
        <f>'Sectoral Plan 16'!$H44</f>
        <v>0</v>
      </c>
      <c r="T37" s="79">
        <f>'Sectoral Plan 17'!$H44</f>
        <v>0</v>
      </c>
      <c r="U37" s="79">
        <f>'Sectoral Plan 18'!$H44</f>
        <v>0</v>
      </c>
      <c r="V37" s="79">
        <f>'Sectoral Plan 19'!$H44</f>
        <v>0</v>
      </c>
      <c r="W37" s="79">
        <f>'Sectoral Plan 20'!$H44</f>
        <v>0</v>
      </c>
      <c r="X37" s="79">
        <f>'Sectoral Plan 21'!$H44</f>
        <v>0</v>
      </c>
      <c r="Y37" s="79">
        <f>'Sectoral Plan 22'!$H44</f>
        <v>0</v>
      </c>
      <c r="Z37" s="79">
        <f>'Sectoral Plan 23'!$H44</f>
        <v>0</v>
      </c>
      <c r="AA37" s="79">
        <f>'Sectoral Plan 24'!$H44</f>
        <v>0</v>
      </c>
      <c r="AB37" s="79">
        <f>'Sectoral Plan 25'!$H44</f>
        <v>0</v>
      </c>
      <c r="AC37" s="79">
        <f>'Sectoral Plan 26'!$H44</f>
        <v>0</v>
      </c>
      <c r="AD37" s="79">
        <f>'Sectoral Plan 27'!$H44</f>
        <v>0</v>
      </c>
      <c r="AE37" s="79">
        <f>'Sectoral Plan 28'!$H44</f>
        <v>0</v>
      </c>
      <c r="AF37" s="79">
        <f>'Sectoral Plan 29'!$H44</f>
        <v>0</v>
      </c>
      <c r="AG37" s="108">
        <f>'Sectoral Plan 30'!$H44</f>
        <v>0</v>
      </c>
      <c r="AH37" s="107">
        <f t="shared" si="0"/>
        <v>0</v>
      </c>
      <c r="AI37" s="79">
        <f t="shared" si="1"/>
        <v>0</v>
      </c>
      <c r="AJ37" s="79" t="str">
        <f>IF(AND($AK37=0,$AL37=0),SUM($AH37:$AI37),'developer sheet'!$D$9)</f>
        <v>N/A</v>
      </c>
      <c r="AK37" s="79">
        <f>'Long Term Vision'!C44</f>
        <v>0</v>
      </c>
      <c r="AL37" s="79" t="str">
        <f>'Long Term Vision'!D44</f>
        <v>NO</v>
      </c>
      <c r="AM37" s="79">
        <f t="shared" si="2"/>
        <v>0</v>
      </c>
      <c r="AN37" s="79">
        <f t="shared" si="3"/>
        <v>0</v>
      </c>
      <c r="AO37" s="79">
        <f t="shared" si="4"/>
        <v>0</v>
      </c>
      <c r="AP37" s="88" t="str">
        <f>IF(OR($AK37="NO",$AL37="NO"),'developer sheet'!$D$9,IF(AND($AJ37&lt;&gt;'developer sheet'!$D$9,$AJ37&lt;&gt;0),IF($AH37&gt;0,"T",IF($AI37&gt;0,"P")),'developer sheet'!$D$10))</f>
        <v>N/A</v>
      </c>
      <c r="AQ37" s="103"/>
    </row>
    <row r="38" spans="1:43" x14ac:dyDescent="0.25">
      <c r="A38" s="19">
        <v>6.5</v>
      </c>
      <c r="B38" s="107">
        <f>'Long Term Vision'!J45</f>
        <v>0</v>
      </c>
      <c r="C38" s="79">
        <f>'Mid-term Plan'!H45</f>
        <v>0</v>
      </c>
      <c r="D38" s="79">
        <f>'Sectoral Plan 1'!$H45</f>
        <v>0</v>
      </c>
      <c r="E38" s="79">
        <f>'Sectoral Plan 2'!$H45</f>
        <v>0</v>
      </c>
      <c r="F38" s="79">
        <f>'Sectoral Plan 3'!$H45</f>
        <v>0</v>
      </c>
      <c r="G38" s="79">
        <f>'Sectoral Plan 4'!$H45</f>
        <v>0</v>
      </c>
      <c r="H38" s="79">
        <f>'Sectoral Plan 5'!$H45</f>
        <v>0</v>
      </c>
      <c r="I38" s="79">
        <f>'Sectoral Plan 6'!$H45</f>
        <v>0</v>
      </c>
      <c r="J38" s="79">
        <f>'Sectoral Plan 7'!$H45</f>
        <v>0</v>
      </c>
      <c r="K38" s="79">
        <f>'Sectoral Plan 8'!$H45</f>
        <v>0</v>
      </c>
      <c r="L38" s="79">
        <f>'Sectoral Plan 9'!$H45</f>
        <v>0</v>
      </c>
      <c r="M38" s="79">
        <f>'Sectoral Plan 10'!$H45</f>
        <v>0</v>
      </c>
      <c r="N38" s="79">
        <f>'Sectoral Plan 11'!$H45</f>
        <v>0</v>
      </c>
      <c r="O38" s="79">
        <f>'Sectoral Plan 12'!$H45</f>
        <v>0</v>
      </c>
      <c r="P38" s="79">
        <f>'Sectoral Plan 13'!$H45</f>
        <v>0</v>
      </c>
      <c r="Q38" s="79">
        <f>'Sectoral Plan 14'!$H45</f>
        <v>0</v>
      </c>
      <c r="R38" s="79">
        <f>'Sectoral Plan 15'!$H45</f>
        <v>0</v>
      </c>
      <c r="S38" s="79">
        <f>'Sectoral Plan 16'!$H45</f>
        <v>0</v>
      </c>
      <c r="T38" s="79">
        <f>'Sectoral Plan 17'!$H45</f>
        <v>0</v>
      </c>
      <c r="U38" s="79">
        <f>'Sectoral Plan 18'!$H45</f>
        <v>0</v>
      </c>
      <c r="V38" s="79">
        <f>'Sectoral Plan 19'!$H45</f>
        <v>0</v>
      </c>
      <c r="W38" s="79">
        <f>'Sectoral Plan 20'!$H45</f>
        <v>0</v>
      </c>
      <c r="X38" s="79">
        <f>'Sectoral Plan 21'!$H45</f>
        <v>0</v>
      </c>
      <c r="Y38" s="79">
        <f>'Sectoral Plan 22'!$H45</f>
        <v>0</v>
      </c>
      <c r="Z38" s="79">
        <f>'Sectoral Plan 23'!$H45</f>
        <v>0</v>
      </c>
      <c r="AA38" s="79">
        <f>'Sectoral Plan 24'!$H45</f>
        <v>0</v>
      </c>
      <c r="AB38" s="79">
        <f>'Sectoral Plan 25'!$H45</f>
        <v>0</v>
      </c>
      <c r="AC38" s="79">
        <f>'Sectoral Plan 26'!$H45</f>
        <v>0</v>
      </c>
      <c r="AD38" s="79">
        <f>'Sectoral Plan 27'!$H45</f>
        <v>0</v>
      </c>
      <c r="AE38" s="79">
        <f>'Sectoral Plan 28'!$H45</f>
        <v>0</v>
      </c>
      <c r="AF38" s="79">
        <f>'Sectoral Plan 29'!$H45</f>
        <v>0</v>
      </c>
      <c r="AG38" s="108">
        <f>'Sectoral Plan 30'!$H45</f>
        <v>0</v>
      </c>
      <c r="AH38" s="107">
        <f t="shared" si="0"/>
        <v>0</v>
      </c>
      <c r="AI38" s="79">
        <f t="shared" si="1"/>
        <v>0</v>
      </c>
      <c r="AJ38" s="79" t="str">
        <f>IF(AND($AK38=0,$AL38=0),SUM($AH38:$AI38),'developer sheet'!$D$9)</f>
        <v>N/A</v>
      </c>
      <c r="AK38" s="79">
        <f>'Long Term Vision'!C45</f>
        <v>0</v>
      </c>
      <c r="AL38" s="79" t="str">
        <f>'Long Term Vision'!D45</f>
        <v>NO</v>
      </c>
      <c r="AM38" s="79">
        <f t="shared" si="2"/>
        <v>0</v>
      </c>
      <c r="AN38" s="79">
        <f t="shared" si="3"/>
        <v>0</v>
      </c>
      <c r="AO38" s="79">
        <f t="shared" si="4"/>
        <v>0</v>
      </c>
      <c r="AP38" s="88" t="str">
        <f>IF(OR($AK38="NO",$AL38="NO"),'developer sheet'!$D$9,IF(AND($AJ38&lt;&gt;'developer sheet'!$D$9,$AJ38&lt;&gt;0),IF($AH38&gt;0,"T",IF($AI38&gt;0,"P")),'developer sheet'!$D$10))</f>
        <v>N/A</v>
      </c>
      <c r="AQ38" s="103"/>
    </row>
    <row r="39" spans="1:43" x14ac:dyDescent="0.25">
      <c r="A39" s="19">
        <v>6.6</v>
      </c>
      <c r="B39" s="107">
        <f>'Long Term Vision'!J46</f>
        <v>0</v>
      </c>
      <c r="C39" s="79">
        <f>'Mid-term Plan'!H46</f>
        <v>0</v>
      </c>
      <c r="D39" s="79">
        <f>'Sectoral Plan 1'!$H46</f>
        <v>0</v>
      </c>
      <c r="E39" s="79">
        <f>'Sectoral Plan 2'!$H46</f>
        <v>0</v>
      </c>
      <c r="F39" s="79">
        <f>'Sectoral Plan 3'!$H46</f>
        <v>0</v>
      </c>
      <c r="G39" s="79">
        <f>'Sectoral Plan 4'!$H46</f>
        <v>0</v>
      </c>
      <c r="H39" s="79">
        <f>'Sectoral Plan 5'!$H46</f>
        <v>0</v>
      </c>
      <c r="I39" s="79">
        <f>'Sectoral Plan 6'!$H46</f>
        <v>0</v>
      </c>
      <c r="J39" s="79">
        <f>'Sectoral Plan 7'!$H46</f>
        <v>0</v>
      </c>
      <c r="K39" s="79">
        <f>'Sectoral Plan 8'!$H46</f>
        <v>0</v>
      </c>
      <c r="L39" s="79">
        <f>'Sectoral Plan 9'!$H46</f>
        <v>0</v>
      </c>
      <c r="M39" s="79">
        <f>'Sectoral Plan 10'!$H46</f>
        <v>0</v>
      </c>
      <c r="N39" s="79">
        <f>'Sectoral Plan 11'!$H46</f>
        <v>0</v>
      </c>
      <c r="O39" s="79">
        <f>'Sectoral Plan 12'!$H46</f>
        <v>0</v>
      </c>
      <c r="P39" s="79">
        <f>'Sectoral Plan 13'!$H46</f>
        <v>0</v>
      </c>
      <c r="Q39" s="79">
        <f>'Sectoral Plan 14'!$H46</f>
        <v>0</v>
      </c>
      <c r="R39" s="79">
        <f>'Sectoral Plan 15'!$H46</f>
        <v>0</v>
      </c>
      <c r="S39" s="79">
        <f>'Sectoral Plan 16'!$H46</f>
        <v>0</v>
      </c>
      <c r="T39" s="79">
        <f>'Sectoral Plan 17'!$H46</f>
        <v>0</v>
      </c>
      <c r="U39" s="79">
        <f>'Sectoral Plan 18'!$H46</f>
        <v>0</v>
      </c>
      <c r="V39" s="79">
        <f>'Sectoral Plan 19'!$H46</f>
        <v>0</v>
      </c>
      <c r="W39" s="79">
        <f>'Sectoral Plan 20'!$H46</f>
        <v>0</v>
      </c>
      <c r="X39" s="79">
        <f>'Sectoral Plan 21'!$H46</f>
        <v>0</v>
      </c>
      <c r="Y39" s="79">
        <f>'Sectoral Plan 22'!$H46</f>
        <v>0</v>
      </c>
      <c r="Z39" s="79">
        <f>'Sectoral Plan 23'!$H46</f>
        <v>0</v>
      </c>
      <c r="AA39" s="79">
        <f>'Sectoral Plan 24'!$H46</f>
        <v>0</v>
      </c>
      <c r="AB39" s="79">
        <f>'Sectoral Plan 25'!$H46</f>
        <v>0</v>
      </c>
      <c r="AC39" s="79">
        <f>'Sectoral Plan 26'!$H46</f>
        <v>0</v>
      </c>
      <c r="AD39" s="79">
        <f>'Sectoral Plan 27'!$H46</f>
        <v>0</v>
      </c>
      <c r="AE39" s="79">
        <f>'Sectoral Plan 28'!$H46</f>
        <v>0</v>
      </c>
      <c r="AF39" s="79">
        <f>'Sectoral Plan 29'!$H46</f>
        <v>0</v>
      </c>
      <c r="AG39" s="108">
        <f>'Sectoral Plan 30'!$H46</f>
        <v>0</v>
      </c>
      <c r="AH39" s="107">
        <f t="shared" si="0"/>
        <v>0</v>
      </c>
      <c r="AI39" s="79">
        <f t="shared" si="1"/>
        <v>0</v>
      </c>
      <c r="AJ39" s="79" t="str">
        <f>IF(AND($AK39=0,$AL39=0),SUM($AH39:$AI39),'developer sheet'!$D$9)</f>
        <v>N/A</v>
      </c>
      <c r="AK39" s="79">
        <f>'Long Term Vision'!C46</f>
        <v>0</v>
      </c>
      <c r="AL39" s="79" t="str">
        <f>'Long Term Vision'!D46</f>
        <v>NO</v>
      </c>
      <c r="AM39" s="79">
        <f t="shared" si="2"/>
        <v>0</v>
      </c>
      <c r="AN39" s="79">
        <f t="shared" si="3"/>
        <v>0</v>
      </c>
      <c r="AO39" s="79">
        <f t="shared" si="4"/>
        <v>0</v>
      </c>
      <c r="AP39" s="88" t="str">
        <f>IF(OR($AK39="NO",$AL39="NO"),'developer sheet'!$D$9,IF(AND($AJ39&lt;&gt;'developer sheet'!$D$9,$AJ39&lt;&gt;0),IF($AH39&gt;0,"T",IF($AI39&gt;0,"P")),'developer sheet'!$D$10))</f>
        <v>N/A</v>
      </c>
      <c r="AQ39" s="103"/>
    </row>
    <row r="40" spans="1:43" x14ac:dyDescent="0.25">
      <c r="A40">
        <v>7.1</v>
      </c>
      <c r="B40" s="107">
        <f>'Long Term Vision'!J79</f>
        <v>0</v>
      </c>
      <c r="C40" s="79">
        <f>'Mid-term Plan'!H79</f>
        <v>0</v>
      </c>
      <c r="D40" s="79">
        <f>'Sectoral Plan 1'!$H79</f>
        <v>0</v>
      </c>
      <c r="E40" s="79">
        <f>'Sectoral Plan 2'!$H79</f>
        <v>0</v>
      </c>
      <c r="F40" s="79">
        <f>'Sectoral Plan 3'!$H79</f>
        <v>0</v>
      </c>
      <c r="G40" s="79">
        <f>'Sectoral Plan 4'!$H79</f>
        <v>0</v>
      </c>
      <c r="H40" s="79">
        <f>'Sectoral Plan 5'!$H79</f>
        <v>0</v>
      </c>
      <c r="I40" s="79">
        <f>'Sectoral Plan 6'!$H79</f>
        <v>0</v>
      </c>
      <c r="J40" s="79">
        <f>'Sectoral Plan 7'!$H79</f>
        <v>0</v>
      </c>
      <c r="K40" s="79">
        <f>'Sectoral Plan 8'!$H79</f>
        <v>0</v>
      </c>
      <c r="L40" s="79">
        <f>'Sectoral Plan 9'!$H79</f>
        <v>0</v>
      </c>
      <c r="M40" s="79">
        <f>'Sectoral Plan 10'!$H79</f>
        <v>0</v>
      </c>
      <c r="N40" s="79">
        <f>'Sectoral Plan 11'!$H79</f>
        <v>0</v>
      </c>
      <c r="O40" s="79">
        <f>'Sectoral Plan 12'!$H79</f>
        <v>0</v>
      </c>
      <c r="P40" s="79">
        <f>'Sectoral Plan 13'!$H79</f>
        <v>0</v>
      </c>
      <c r="Q40" s="79">
        <f>'Sectoral Plan 14'!$H79</f>
        <v>0</v>
      </c>
      <c r="R40" s="79">
        <f>'Sectoral Plan 15'!$H79</f>
        <v>0</v>
      </c>
      <c r="S40" s="79">
        <f>'Sectoral Plan 16'!$H79</f>
        <v>0</v>
      </c>
      <c r="T40" s="79">
        <f>'Sectoral Plan 17'!$H79</f>
        <v>0</v>
      </c>
      <c r="U40" s="79">
        <f>'Sectoral Plan 18'!$H79</f>
        <v>0</v>
      </c>
      <c r="V40" s="79">
        <f>'Sectoral Plan 19'!$H79</f>
        <v>0</v>
      </c>
      <c r="W40" s="79">
        <f>'Sectoral Plan 20'!$H79</f>
        <v>0</v>
      </c>
      <c r="X40" s="79">
        <f>'Sectoral Plan 21'!$H79</f>
        <v>0</v>
      </c>
      <c r="Y40" s="79">
        <f>'Sectoral Plan 22'!$H79</f>
        <v>0</v>
      </c>
      <c r="Z40" s="79">
        <f>'Sectoral Plan 23'!$H79</f>
        <v>0</v>
      </c>
      <c r="AA40" s="79">
        <f>'Sectoral Plan 24'!$H79</f>
        <v>0</v>
      </c>
      <c r="AB40" s="79">
        <f>'Sectoral Plan 25'!$H79</f>
        <v>0</v>
      </c>
      <c r="AC40" s="79">
        <f>'Sectoral Plan 26'!$H79</f>
        <v>0</v>
      </c>
      <c r="AD40" s="79">
        <f>'Sectoral Plan 27'!$H79</f>
        <v>0</v>
      </c>
      <c r="AE40" s="79">
        <f>'Sectoral Plan 28'!$H79</f>
        <v>0</v>
      </c>
      <c r="AF40" s="79">
        <f>'Sectoral Plan 29'!$H79</f>
        <v>0</v>
      </c>
      <c r="AG40" s="108">
        <f>'Sectoral Plan 30'!$H79</f>
        <v>0</v>
      </c>
      <c r="AH40" s="107">
        <f t="shared" si="0"/>
        <v>0</v>
      </c>
      <c r="AI40" s="79">
        <f t="shared" si="1"/>
        <v>0</v>
      </c>
      <c r="AJ40" s="79" t="str">
        <f>IF(AND($AK40=0,$AL40=0),SUM($AH40:$AI40),'developer sheet'!$D$9)</f>
        <v>N/A</v>
      </c>
      <c r="AK40" s="79">
        <f>'Long Term Vision'!C79</f>
        <v>0</v>
      </c>
      <c r="AL40" s="79" t="str">
        <f>'Long Term Vision'!D79</f>
        <v>NO</v>
      </c>
      <c r="AM40" s="79">
        <f t="shared" si="2"/>
        <v>0</v>
      </c>
      <c r="AN40" s="79">
        <f t="shared" si="3"/>
        <v>0</v>
      </c>
      <c r="AO40" s="79">
        <f t="shared" si="4"/>
        <v>0</v>
      </c>
      <c r="AP40" s="88" t="str">
        <f>IF(OR($AK40="NO",$AL40="NO"),'developer sheet'!$D$9,IF(AND($AJ40&lt;&gt;'developer sheet'!$D$9,$AJ40&lt;&gt;0),IF($AH40&gt;0,"T",IF($AI40&gt;0,"P")),'developer sheet'!$D$10))</f>
        <v>N/A</v>
      </c>
      <c r="AQ40" s="103"/>
    </row>
    <row r="41" spans="1:43" x14ac:dyDescent="0.25">
      <c r="A41">
        <v>7.2</v>
      </c>
      <c r="B41" s="107">
        <f>'Long Term Vision'!J80</f>
        <v>0</v>
      </c>
      <c r="C41" s="79">
        <f>'Mid-term Plan'!H80</f>
        <v>0</v>
      </c>
      <c r="D41" s="79">
        <f>'Sectoral Plan 1'!$H80</f>
        <v>0</v>
      </c>
      <c r="E41" s="79">
        <f>'Sectoral Plan 2'!$H80</f>
        <v>0</v>
      </c>
      <c r="F41" s="79">
        <f>'Sectoral Plan 3'!$H80</f>
        <v>0</v>
      </c>
      <c r="G41" s="79">
        <f>'Sectoral Plan 4'!$H80</f>
        <v>0</v>
      </c>
      <c r="H41" s="79">
        <f>'Sectoral Plan 5'!$H80</f>
        <v>0</v>
      </c>
      <c r="I41" s="79">
        <f>'Sectoral Plan 6'!$H80</f>
        <v>0</v>
      </c>
      <c r="J41" s="79">
        <f>'Sectoral Plan 7'!$H80</f>
        <v>0</v>
      </c>
      <c r="K41" s="79">
        <f>'Sectoral Plan 8'!$H80</f>
        <v>0</v>
      </c>
      <c r="L41" s="79">
        <f>'Sectoral Plan 9'!$H80</f>
        <v>0</v>
      </c>
      <c r="M41" s="79">
        <f>'Sectoral Plan 10'!$H80</f>
        <v>0</v>
      </c>
      <c r="N41" s="79">
        <f>'Sectoral Plan 11'!$H80</f>
        <v>0</v>
      </c>
      <c r="O41" s="79">
        <f>'Sectoral Plan 12'!$H80</f>
        <v>0</v>
      </c>
      <c r="P41" s="79">
        <f>'Sectoral Plan 13'!$H80</f>
        <v>0</v>
      </c>
      <c r="Q41" s="79">
        <f>'Sectoral Plan 14'!$H80</f>
        <v>0</v>
      </c>
      <c r="R41" s="79">
        <f>'Sectoral Plan 15'!$H80</f>
        <v>0</v>
      </c>
      <c r="S41" s="79">
        <f>'Sectoral Plan 16'!$H80</f>
        <v>0</v>
      </c>
      <c r="T41" s="79">
        <f>'Sectoral Plan 17'!$H80</f>
        <v>0</v>
      </c>
      <c r="U41" s="79">
        <f>'Sectoral Plan 18'!$H80</f>
        <v>0</v>
      </c>
      <c r="V41" s="79">
        <f>'Sectoral Plan 19'!$H80</f>
        <v>0</v>
      </c>
      <c r="W41" s="79">
        <f>'Sectoral Plan 20'!$H80</f>
        <v>0</v>
      </c>
      <c r="X41" s="79">
        <f>'Sectoral Plan 21'!$H80</f>
        <v>0</v>
      </c>
      <c r="Y41" s="79">
        <f>'Sectoral Plan 22'!$H80</f>
        <v>0</v>
      </c>
      <c r="Z41" s="79">
        <f>'Sectoral Plan 23'!$H80</f>
        <v>0</v>
      </c>
      <c r="AA41" s="79">
        <f>'Sectoral Plan 24'!$H80</f>
        <v>0</v>
      </c>
      <c r="AB41" s="79">
        <f>'Sectoral Plan 25'!$H80</f>
        <v>0</v>
      </c>
      <c r="AC41" s="79">
        <f>'Sectoral Plan 26'!$H80</f>
        <v>0</v>
      </c>
      <c r="AD41" s="79">
        <f>'Sectoral Plan 27'!$H80</f>
        <v>0</v>
      </c>
      <c r="AE41" s="79">
        <f>'Sectoral Plan 28'!$H80</f>
        <v>0</v>
      </c>
      <c r="AF41" s="79">
        <f>'Sectoral Plan 29'!$H80</f>
        <v>0</v>
      </c>
      <c r="AG41" s="108">
        <f>'Sectoral Plan 30'!$H80</f>
        <v>0</v>
      </c>
      <c r="AH41" s="107">
        <f t="shared" si="0"/>
        <v>0</v>
      </c>
      <c r="AI41" s="79">
        <f t="shared" si="1"/>
        <v>0</v>
      </c>
      <c r="AJ41" s="79" t="str">
        <f>IF(AND($AK41=0,$AL41=0),SUM($AH41:$AI41),'developer sheet'!$D$9)</f>
        <v>N/A</v>
      </c>
      <c r="AK41" s="79">
        <f>'Long Term Vision'!C80</f>
        <v>0</v>
      </c>
      <c r="AL41" s="79" t="str">
        <f>'Long Term Vision'!D80</f>
        <v>NO</v>
      </c>
      <c r="AM41" s="79">
        <f t="shared" si="2"/>
        <v>0</v>
      </c>
      <c r="AN41" s="79">
        <f t="shared" si="3"/>
        <v>0</v>
      </c>
      <c r="AO41" s="79">
        <f t="shared" si="4"/>
        <v>0</v>
      </c>
      <c r="AP41" s="88" t="str">
        <f>IF(OR($AK41="NO",$AL41="NO"),'developer sheet'!$D$9,IF(AND($AJ41&lt;&gt;'developer sheet'!$D$9,$AJ41&lt;&gt;0),IF($AH41&gt;0,"T",IF($AI41&gt;0,"P")),'developer sheet'!$D$10))</f>
        <v>N/A</v>
      </c>
      <c r="AQ41" s="103"/>
    </row>
    <row r="42" spans="1:43" x14ac:dyDescent="0.25">
      <c r="A42" s="19">
        <v>7.3</v>
      </c>
      <c r="B42" s="107">
        <f>'Long Term Vision'!J81</f>
        <v>0</v>
      </c>
      <c r="C42" s="79">
        <f>'Mid-term Plan'!H81</f>
        <v>0</v>
      </c>
      <c r="D42" s="79">
        <f>'Sectoral Plan 1'!$H81</f>
        <v>0</v>
      </c>
      <c r="E42" s="79">
        <f>'Sectoral Plan 2'!$H81</f>
        <v>0</v>
      </c>
      <c r="F42" s="79">
        <f>'Sectoral Plan 3'!$H81</f>
        <v>0</v>
      </c>
      <c r="G42" s="79">
        <f>'Sectoral Plan 4'!$H81</f>
        <v>0</v>
      </c>
      <c r="H42" s="79">
        <f>'Sectoral Plan 5'!$H81</f>
        <v>0</v>
      </c>
      <c r="I42" s="79">
        <f>'Sectoral Plan 6'!$H81</f>
        <v>0</v>
      </c>
      <c r="J42" s="79">
        <f>'Sectoral Plan 7'!$H81</f>
        <v>0</v>
      </c>
      <c r="K42" s="79">
        <f>'Sectoral Plan 8'!$H81</f>
        <v>0</v>
      </c>
      <c r="L42" s="79">
        <f>'Sectoral Plan 9'!$H81</f>
        <v>0</v>
      </c>
      <c r="M42" s="79">
        <f>'Sectoral Plan 10'!$H81</f>
        <v>0</v>
      </c>
      <c r="N42" s="79">
        <f>'Sectoral Plan 11'!$H81</f>
        <v>0</v>
      </c>
      <c r="O42" s="79">
        <f>'Sectoral Plan 12'!$H81</f>
        <v>0</v>
      </c>
      <c r="P42" s="79">
        <f>'Sectoral Plan 13'!$H81</f>
        <v>0</v>
      </c>
      <c r="Q42" s="79">
        <f>'Sectoral Plan 14'!$H81</f>
        <v>0</v>
      </c>
      <c r="R42" s="79">
        <f>'Sectoral Plan 15'!$H81</f>
        <v>0</v>
      </c>
      <c r="S42" s="79">
        <f>'Sectoral Plan 16'!$H81</f>
        <v>0</v>
      </c>
      <c r="T42" s="79">
        <f>'Sectoral Plan 17'!$H81</f>
        <v>0</v>
      </c>
      <c r="U42" s="79">
        <f>'Sectoral Plan 18'!$H81</f>
        <v>0</v>
      </c>
      <c r="V42" s="79">
        <f>'Sectoral Plan 19'!$H81</f>
        <v>0</v>
      </c>
      <c r="W42" s="79">
        <f>'Sectoral Plan 20'!$H81</f>
        <v>0</v>
      </c>
      <c r="X42" s="79">
        <f>'Sectoral Plan 21'!$H81</f>
        <v>0</v>
      </c>
      <c r="Y42" s="79">
        <f>'Sectoral Plan 22'!$H81</f>
        <v>0</v>
      </c>
      <c r="Z42" s="79">
        <f>'Sectoral Plan 23'!$H81</f>
        <v>0</v>
      </c>
      <c r="AA42" s="79">
        <f>'Sectoral Plan 24'!$H81</f>
        <v>0</v>
      </c>
      <c r="AB42" s="79">
        <f>'Sectoral Plan 25'!$H81</f>
        <v>0</v>
      </c>
      <c r="AC42" s="79">
        <f>'Sectoral Plan 26'!$H81</f>
        <v>0</v>
      </c>
      <c r="AD42" s="79">
        <f>'Sectoral Plan 27'!$H81</f>
        <v>0</v>
      </c>
      <c r="AE42" s="79">
        <f>'Sectoral Plan 28'!$H81</f>
        <v>0</v>
      </c>
      <c r="AF42" s="79">
        <f>'Sectoral Plan 29'!$H81</f>
        <v>0</v>
      </c>
      <c r="AG42" s="108">
        <f>'Sectoral Plan 30'!$H81</f>
        <v>0</v>
      </c>
      <c r="AH42" s="107">
        <f t="shared" si="0"/>
        <v>0</v>
      </c>
      <c r="AI42" s="79">
        <f t="shared" si="1"/>
        <v>0</v>
      </c>
      <c r="AJ42" s="79" t="str">
        <f>IF(AND($AK42=0,$AL42=0),SUM($AH42:$AI42),'developer sheet'!$D$9)</f>
        <v>N/A</v>
      </c>
      <c r="AK42" s="79">
        <f>'Long Term Vision'!C81</f>
        <v>0</v>
      </c>
      <c r="AL42" s="79" t="str">
        <f>'Long Term Vision'!D81</f>
        <v>NO</v>
      </c>
      <c r="AM42" s="79">
        <f t="shared" si="2"/>
        <v>0</v>
      </c>
      <c r="AN42" s="79">
        <f t="shared" si="3"/>
        <v>0</v>
      </c>
      <c r="AO42" s="79">
        <f t="shared" si="4"/>
        <v>0</v>
      </c>
      <c r="AP42" s="88" t="str">
        <f>IF(OR($AK42="NO",$AL42="NO"),'developer sheet'!$D$9,IF(AND($AJ42&lt;&gt;'developer sheet'!$D$9,$AJ42&lt;&gt;0),IF($AH42&gt;0,"T",IF($AI42&gt;0,"P")),'developer sheet'!$D$10))</f>
        <v>N/A</v>
      </c>
      <c r="AQ42" s="103"/>
    </row>
    <row r="43" spans="1:43" x14ac:dyDescent="0.25">
      <c r="A43">
        <v>8.1</v>
      </c>
      <c r="B43" s="107">
        <f>'Long Term Vision'!J83</f>
        <v>0</v>
      </c>
      <c r="C43" s="79">
        <f>'Mid-term Plan'!H83</f>
        <v>0</v>
      </c>
      <c r="D43" s="79">
        <f>'Sectoral Plan 1'!$H83</f>
        <v>0</v>
      </c>
      <c r="E43" s="79">
        <f>'Sectoral Plan 2'!$H83</f>
        <v>0</v>
      </c>
      <c r="F43" s="79">
        <f>'Sectoral Plan 3'!$H83</f>
        <v>0</v>
      </c>
      <c r="G43" s="79">
        <f>'Sectoral Plan 4'!$H83</f>
        <v>0</v>
      </c>
      <c r="H43" s="79">
        <f>'Sectoral Plan 5'!$H83</f>
        <v>0</v>
      </c>
      <c r="I43" s="79">
        <f>'Sectoral Plan 6'!$H83</f>
        <v>0</v>
      </c>
      <c r="J43" s="79">
        <f>'Sectoral Plan 7'!$H83</f>
        <v>0</v>
      </c>
      <c r="K43" s="79">
        <f>'Sectoral Plan 8'!$H83</f>
        <v>0</v>
      </c>
      <c r="L43" s="79">
        <f>'Sectoral Plan 9'!$H83</f>
        <v>0</v>
      </c>
      <c r="M43" s="79">
        <f>'Sectoral Plan 10'!$H83</f>
        <v>0</v>
      </c>
      <c r="N43" s="79">
        <f>'Sectoral Plan 11'!$H83</f>
        <v>0</v>
      </c>
      <c r="O43" s="79">
        <f>'Sectoral Plan 12'!$H83</f>
        <v>0</v>
      </c>
      <c r="P43" s="79">
        <f>'Sectoral Plan 13'!$H83</f>
        <v>0</v>
      </c>
      <c r="Q43" s="79">
        <f>'Sectoral Plan 14'!$H83</f>
        <v>0</v>
      </c>
      <c r="R43" s="79">
        <f>'Sectoral Plan 15'!$H83</f>
        <v>0</v>
      </c>
      <c r="S43" s="79">
        <f>'Sectoral Plan 16'!$H83</f>
        <v>0</v>
      </c>
      <c r="T43" s="79">
        <f>'Sectoral Plan 17'!$H83</f>
        <v>0</v>
      </c>
      <c r="U43" s="79">
        <f>'Sectoral Plan 18'!$H83</f>
        <v>0</v>
      </c>
      <c r="V43" s="79">
        <f>'Sectoral Plan 19'!$H83</f>
        <v>0</v>
      </c>
      <c r="W43" s="79">
        <f>'Sectoral Plan 20'!$H83</f>
        <v>0</v>
      </c>
      <c r="X43" s="79">
        <f>'Sectoral Plan 21'!$H83</f>
        <v>0</v>
      </c>
      <c r="Y43" s="79">
        <f>'Sectoral Plan 22'!$H83</f>
        <v>0</v>
      </c>
      <c r="Z43" s="79">
        <f>'Sectoral Plan 23'!$H83</f>
        <v>0</v>
      </c>
      <c r="AA43" s="79">
        <f>'Sectoral Plan 24'!$H83</f>
        <v>0</v>
      </c>
      <c r="AB43" s="79">
        <f>'Sectoral Plan 25'!$H83</f>
        <v>0</v>
      </c>
      <c r="AC43" s="79">
        <f>'Sectoral Plan 26'!$H83</f>
        <v>0</v>
      </c>
      <c r="AD43" s="79">
        <f>'Sectoral Plan 27'!$H83</f>
        <v>0</v>
      </c>
      <c r="AE43" s="79">
        <f>'Sectoral Plan 28'!$H83</f>
        <v>0</v>
      </c>
      <c r="AF43" s="79">
        <f>'Sectoral Plan 29'!$H83</f>
        <v>0</v>
      </c>
      <c r="AG43" s="108">
        <f>'Sectoral Plan 30'!$H83</f>
        <v>0</v>
      </c>
      <c r="AH43" s="107">
        <f t="shared" si="0"/>
        <v>0</v>
      </c>
      <c r="AI43" s="79">
        <f t="shared" si="1"/>
        <v>0</v>
      </c>
      <c r="AJ43" s="79" t="str">
        <f>IF(AND($AK43=0,$AL43=0),SUM($AH43:$AI43),'developer sheet'!$D$9)</f>
        <v>N/A</v>
      </c>
      <c r="AK43" s="79" t="str">
        <f>'Long Term Vision'!C83</f>
        <v>NO</v>
      </c>
      <c r="AL43" s="79" t="str">
        <f>'Long Term Vision'!D83</f>
        <v>NO</v>
      </c>
      <c r="AM43" s="79">
        <f t="shared" si="2"/>
        <v>0</v>
      </c>
      <c r="AN43" s="79">
        <f t="shared" si="3"/>
        <v>0</v>
      </c>
      <c r="AO43" s="79">
        <f t="shared" si="4"/>
        <v>0</v>
      </c>
      <c r="AP43" s="88" t="str">
        <f>IF(OR($AK43="NO",$AL43="NO"),'developer sheet'!$D$9,IF(AND($AJ43&lt;&gt;'developer sheet'!$D$9,$AJ43&lt;&gt;0),IF($AH43&gt;0,"T",IF($AI43&gt;0,"P")),'developer sheet'!$D$10))</f>
        <v>N/A</v>
      </c>
      <c r="AQ43" s="103"/>
    </row>
    <row r="44" spans="1:43" x14ac:dyDescent="0.25">
      <c r="A44">
        <v>8.1999999999999993</v>
      </c>
      <c r="B44" s="107">
        <f>'Long Term Vision'!J84</f>
        <v>0</v>
      </c>
      <c r="C44" s="79">
        <f>'Mid-term Plan'!H84</f>
        <v>0</v>
      </c>
      <c r="D44" s="79">
        <f>'Sectoral Plan 1'!$H84</f>
        <v>0</v>
      </c>
      <c r="E44" s="79">
        <f>'Sectoral Plan 2'!$H84</f>
        <v>0</v>
      </c>
      <c r="F44" s="79">
        <f>'Sectoral Plan 3'!$H84</f>
        <v>0</v>
      </c>
      <c r="G44" s="79">
        <f>'Sectoral Plan 4'!$H84</f>
        <v>0</v>
      </c>
      <c r="H44" s="79">
        <f>'Sectoral Plan 5'!$H84</f>
        <v>0</v>
      </c>
      <c r="I44" s="79">
        <f>'Sectoral Plan 6'!$H84</f>
        <v>0</v>
      </c>
      <c r="J44" s="79">
        <f>'Sectoral Plan 7'!$H84</f>
        <v>0</v>
      </c>
      <c r="K44" s="79">
        <f>'Sectoral Plan 8'!$H84</f>
        <v>0</v>
      </c>
      <c r="L44" s="79">
        <f>'Sectoral Plan 9'!$H84</f>
        <v>0</v>
      </c>
      <c r="M44" s="79">
        <f>'Sectoral Plan 10'!$H84</f>
        <v>0</v>
      </c>
      <c r="N44" s="79">
        <f>'Sectoral Plan 11'!$H84</f>
        <v>0</v>
      </c>
      <c r="O44" s="79">
        <f>'Sectoral Plan 12'!$H84</f>
        <v>0</v>
      </c>
      <c r="P44" s="79">
        <f>'Sectoral Plan 13'!$H84</f>
        <v>0</v>
      </c>
      <c r="Q44" s="79">
        <f>'Sectoral Plan 14'!$H84</f>
        <v>0</v>
      </c>
      <c r="R44" s="79">
        <f>'Sectoral Plan 15'!$H84</f>
        <v>0</v>
      </c>
      <c r="S44" s="79">
        <f>'Sectoral Plan 16'!$H84</f>
        <v>0</v>
      </c>
      <c r="T44" s="79">
        <f>'Sectoral Plan 17'!$H84</f>
        <v>0</v>
      </c>
      <c r="U44" s="79">
        <f>'Sectoral Plan 18'!$H84</f>
        <v>0</v>
      </c>
      <c r="V44" s="79">
        <f>'Sectoral Plan 19'!$H84</f>
        <v>0</v>
      </c>
      <c r="W44" s="79">
        <f>'Sectoral Plan 20'!$H84</f>
        <v>0</v>
      </c>
      <c r="X44" s="79">
        <f>'Sectoral Plan 21'!$H84</f>
        <v>0</v>
      </c>
      <c r="Y44" s="79">
        <f>'Sectoral Plan 22'!$H84</f>
        <v>0</v>
      </c>
      <c r="Z44" s="79">
        <f>'Sectoral Plan 23'!$H84</f>
        <v>0</v>
      </c>
      <c r="AA44" s="79">
        <f>'Sectoral Plan 24'!$H84</f>
        <v>0</v>
      </c>
      <c r="AB44" s="79">
        <f>'Sectoral Plan 25'!$H84</f>
        <v>0</v>
      </c>
      <c r="AC44" s="79">
        <f>'Sectoral Plan 26'!$H84</f>
        <v>0</v>
      </c>
      <c r="AD44" s="79">
        <f>'Sectoral Plan 27'!$H84</f>
        <v>0</v>
      </c>
      <c r="AE44" s="79">
        <f>'Sectoral Plan 28'!$H84</f>
        <v>0</v>
      </c>
      <c r="AF44" s="79">
        <f>'Sectoral Plan 29'!$H84</f>
        <v>0</v>
      </c>
      <c r="AG44" s="108">
        <f>'Sectoral Plan 30'!$H84</f>
        <v>0</v>
      </c>
      <c r="AH44" s="107">
        <f t="shared" si="0"/>
        <v>0</v>
      </c>
      <c r="AI44" s="79">
        <f t="shared" si="1"/>
        <v>0</v>
      </c>
      <c r="AJ44" s="79" t="str">
        <f>IF(AND($AK44=0,$AL44=0),SUM($AH44:$AI44),'developer sheet'!$D$9)</f>
        <v>N/A</v>
      </c>
      <c r="AK44" s="79">
        <f>'Long Term Vision'!C84</f>
        <v>0</v>
      </c>
      <c r="AL44" s="79" t="str">
        <f>'Long Term Vision'!D84</f>
        <v>NO</v>
      </c>
      <c r="AM44" s="79">
        <f t="shared" si="2"/>
        <v>0</v>
      </c>
      <c r="AN44" s="79">
        <f t="shared" si="3"/>
        <v>0</v>
      </c>
      <c r="AO44" s="79">
        <f t="shared" si="4"/>
        <v>0</v>
      </c>
      <c r="AP44" s="88" t="str">
        <f>IF(OR($AK44="NO",$AL44="NO"),'developer sheet'!$D$9,IF(AND($AJ44&lt;&gt;'developer sheet'!$D$9,$AJ44&lt;&gt;0),IF($AH44&gt;0,"T",IF($AI44&gt;0,"P")),'developer sheet'!$D$10))</f>
        <v>N/A</v>
      </c>
      <c r="AQ44" s="103"/>
    </row>
    <row r="45" spans="1:43" x14ac:dyDescent="0.25">
      <c r="A45" s="19">
        <v>8.3000000000000007</v>
      </c>
      <c r="B45" s="107">
        <f>'Long Term Vision'!J85</f>
        <v>0</v>
      </c>
      <c r="C45" s="79">
        <f>'Mid-term Plan'!H85</f>
        <v>0</v>
      </c>
      <c r="D45" s="79">
        <f>'Sectoral Plan 1'!$H85</f>
        <v>0</v>
      </c>
      <c r="E45" s="79">
        <f>'Sectoral Plan 2'!$H85</f>
        <v>0</v>
      </c>
      <c r="F45" s="79">
        <f>'Sectoral Plan 3'!$H85</f>
        <v>0</v>
      </c>
      <c r="G45" s="79">
        <f>'Sectoral Plan 4'!$H85</f>
        <v>0</v>
      </c>
      <c r="H45" s="79">
        <f>'Sectoral Plan 5'!$H85</f>
        <v>0</v>
      </c>
      <c r="I45" s="79">
        <f>'Sectoral Plan 6'!$H85</f>
        <v>0</v>
      </c>
      <c r="J45" s="79">
        <f>'Sectoral Plan 7'!$H85</f>
        <v>0</v>
      </c>
      <c r="K45" s="79">
        <f>'Sectoral Plan 8'!$H85</f>
        <v>0</v>
      </c>
      <c r="L45" s="79">
        <f>'Sectoral Plan 9'!$H85</f>
        <v>0</v>
      </c>
      <c r="M45" s="79">
        <f>'Sectoral Plan 10'!$H85</f>
        <v>0</v>
      </c>
      <c r="N45" s="79">
        <f>'Sectoral Plan 11'!$H85</f>
        <v>0</v>
      </c>
      <c r="O45" s="79">
        <f>'Sectoral Plan 12'!$H85</f>
        <v>0</v>
      </c>
      <c r="P45" s="79">
        <f>'Sectoral Plan 13'!$H85</f>
        <v>0</v>
      </c>
      <c r="Q45" s="79">
        <f>'Sectoral Plan 14'!$H85</f>
        <v>0</v>
      </c>
      <c r="R45" s="79">
        <f>'Sectoral Plan 15'!$H85</f>
        <v>0</v>
      </c>
      <c r="S45" s="79">
        <f>'Sectoral Plan 16'!$H85</f>
        <v>0</v>
      </c>
      <c r="T45" s="79">
        <f>'Sectoral Plan 17'!$H85</f>
        <v>0</v>
      </c>
      <c r="U45" s="79">
        <f>'Sectoral Plan 18'!$H85</f>
        <v>0</v>
      </c>
      <c r="V45" s="79">
        <f>'Sectoral Plan 19'!$H85</f>
        <v>0</v>
      </c>
      <c r="W45" s="79">
        <f>'Sectoral Plan 20'!$H85</f>
        <v>0</v>
      </c>
      <c r="X45" s="79">
        <f>'Sectoral Plan 21'!$H85</f>
        <v>0</v>
      </c>
      <c r="Y45" s="79">
        <f>'Sectoral Plan 22'!$H85</f>
        <v>0</v>
      </c>
      <c r="Z45" s="79">
        <f>'Sectoral Plan 23'!$H85</f>
        <v>0</v>
      </c>
      <c r="AA45" s="79">
        <f>'Sectoral Plan 24'!$H85</f>
        <v>0</v>
      </c>
      <c r="AB45" s="79">
        <f>'Sectoral Plan 25'!$H85</f>
        <v>0</v>
      </c>
      <c r="AC45" s="79">
        <f>'Sectoral Plan 26'!$H85</f>
        <v>0</v>
      </c>
      <c r="AD45" s="79">
        <f>'Sectoral Plan 27'!$H85</f>
        <v>0</v>
      </c>
      <c r="AE45" s="79">
        <f>'Sectoral Plan 28'!$H85</f>
        <v>0</v>
      </c>
      <c r="AF45" s="79">
        <f>'Sectoral Plan 29'!$H85</f>
        <v>0</v>
      </c>
      <c r="AG45" s="108">
        <f>'Sectoral Plan 30'!$H85</f>
        <v>0</v>
      </c>
      <c r="AH45" s="107">
        <f t="shared" si="0"/>
        <v>0</v>
      </c>
      <c r="AI45" s="79">
        <f t="shared" si="1"/>
        <v>0</v>
      </c>
      <c r="AJ45" s="79" t="str">
        <f>IF(AND($AK45=0,$AL45=0),SUM($AH45:$AI45),'developer sheet'!$D$9)</f>
        <v>N/A</v>
      </c>
      <c r="AK45" s="79">
        <f>'Long Term Vision'!C85</f>
        <v>0</v>
      </c>
      <c r="AL45" s="79" t="str">
        <f>'Long Term Vision'!D85</f>
        <v>NO</v>
      </c>
      <c r="AM45" s="79">
        <f t="shared" si="2"/>
        <v>0</v>
      </c>
      <c r="AN45" s="79">
        <f t="shared" si="3"/>
        <v>0</v>
      </c>
      <c r="AO45" s="79">
        <f t="shared" si="4"/>
        <v>0</v>
      </c>
      <c r="AP45" s="88" t="str">
        <f>IF(OR($AK45="NO",$AL45="NO"),'developer sheet'!$D$9,IF(AND($AJ45&lt;&gt;'developer sheet'!$D$9,$AJ45&lt;&gt;0),IF($AH45&gt;0,"T",IF($AI45&gt;0,"P")),'developer sheet'!$D$10))</f>
        <v>N/A</v>
      </c>
      <c r="AQ45" s="103"/>
    </row>
    <row r="46" spans="1:43" x14ac:dyDescent="0.25">
      <c r="A46" s="19">
        <v>8.4</v>
      </c>
      <c r="B46" s="107">
        <f>'Long Term Vision'!J86</f>
        <v>0</v>
      </c>
      <c r="C46" s="79">
        <f>'Mid-term Plan'!H86</f>
        <v>0</v>
      </c>
      <c r="D46" s="79">
        <f>'Sectoral Plan 1'!$H86</f>
        <v>0</v>
      </c>
      <c r="E46" s="79">
        <f>'Sectoral Plan 2'!$H86</f>
        <v>0</v>
      </c>
      <c r="F46" s="79">
        <f>'Sectoral Plan 3'!$H86</f>
        <v>0</v>
      </c>
      <c r="G46" s="79">
        <f>'Sectoral Plan 4'!$H86</f>
        <v>0</v>
      </c>
      <c r="H46" s="79">
        <f>'Sectoral Plan 5'!$H86</f>
        <v>0</v>
      </c>
      <c r="I46" s="79">
        <f>'Sectoral Plan 6'!$H86</f>
        <v>0</v>
      </c>
      <c r="J46" s="79">
        <f>'Sectoral Plan 7'!$H86</f>
        <v>0</v>
      </c>
      <c r="K46" s="79">
        <f>'Sectoral Plan 8'!$H86</f>
        <v>0</v>
      </c>
      <c r="L46" s="79">
        <f>'Sectoral Plan 9'!$H86</f>
        <v>0</v>
      </c>
      <c r="M46" s="79">
        <f>'Sectoral Plan 10'!$H86</f>
        <v>0</v>
      </c>
      <c r="N46" s="79">
        <f>'Sectoral Plan 11'!$H86</f>
        <v>0</v>
      </c>
      <c r="O46" s="79">
        <f>'Sectoral Plan 12'!$H86</f>
        <v>0</v>
      </c>
      <c r="P46" s="79">
        <f>'Sectoral Plan 13'!$H86</f>
        <v>0</v>
      </c>
      <c r="Q46" s="79">
        <f>'Sectoral Plan 14'!$H86</f>
        <v>0</v>
      </c>
      <c r="R46" s="79">
        <f>'Sectoral Plan 15'!$H86</f>
        <v>0</v>
      </c>
      <c r="S46" s="79">
        <f>'Sectoral Plan 16'!$H86</f>
        <v>0</v>
      </c>
      <c r="T46" s="79">
        <f>'Sectoral Plan 17'!$H86</f>
        <v>0</v>
      </c>
      <c r="U46" s="79">
        <f>'Sectoral Plan 18'!$H86</f>
        <v>0</v>
      </c>
      <c r="V46" s="79">
        <f>'Sectoral Plan 19'!$H86</f>
        <v>0</v>
      </c>
      <c r="W46" s="79">
        <f>'Sectoral Plan 20'!$H86</f>
        <v>0</v>
      </c>
      <c r="X46" s="79">
        <f>'Sectoral Plan 21'!$H86</f>
        <v>0</v>
      </c>
      <c r="Y46" s="79">
        <f>'Sectoral Plan 22'!$H86</f>
        <v>0</v>
      </c>
      <c r="Z46" s="79">
        <f>'Sectoral Plan 23'!$H86</f>
        <v>0</v>
      </c>
      <c r="AA46" s="79">
        <f>'Sectoral Plan 24'!$H86</f>
        <v>0</v>
      </c>
      <c r="AB46" s="79">
        <f>'Sectoral Plan 25'!$H86</f>
        <v>0</v>
      </c>
      <c r="AC46" s="79">
        <f>'Sectoral Plan 26'!$H86</f>
        <v>0</v>
      </c>
      <c r="AD46" s="79">
        <f>'Sectoral Plan 27'!$H86</f>
        <v>0</v>
      </c>
      <c r="AE46" s="79">
        <f>'Sectoral Plan 28'!$H86</f>
        <v>0</v>
      </c>
      <c r="AF46" s="79">
        <f>'Sectoral Plan 29'!$H86</f>
        <v>0</v>
      </c>
      <c r="AG46" s="108">
        <f>'Sectoral Plan 30'!$H86</f>
        <v>0</v>
      </c>
      <c r="AH46" s="107">
        <f t="shared" si="0"/>
        <v>0</v>
      </c>
      <c r="AI46" s="79">
        <f t="shared" si="1"/>
        <v>0</v>
      </c>
      <c r="AJ46" s="79" t="str">
        <f>IF(AND($AK46=0,$AL46=0),SUM($AH46:$AI46),'developer sheet'!$D$9)</f>
        <v>N/A</v>
      </c>
      <c r="AK46" s="79" t="str">
        <f>'Long Term Vision'!C86</f>
        <v>NO</v>
      </c>
      <c r="AL46" s="79" t="str">
        <f>'Long Term Vision'!D86</f>
        <v>NO</v>
      </c>
      <c r="AM46" s="79">
        <f t="shared" si="2"/>
        <v>0</v>
      </c>
      <c r="AN46" s="79">
        <f t="shared" si="3"/>
        <v>0</v>
      </c>
      <c r="AO46" s="79">
        <f t="shared" si="4"/>
        <v>0</v>
      </c>
      <c r="AP46" s="88" t="str">
        <f>IF(OR($AK46="NO",$AL46="NO"),'developer sheet'!$D$9,IF(AND($AJ46&lt;&gt;'developer sheet'!$D$9,$AJ46&lt;&gt;0),IF($AH46&gt;0,"T",IF($AI46&gt;0,"P")),'developer sheet'!$D$10))</f>
        <v>N/A</v>
      </c>
      <c r="AQ46" s="103"/>
    </row>
    <row r="47" spans="1:43" x14ac:dyDescent="0.25">
      <c r="A47" s="19">
        <v>8.5</v>
      </c>
      <c r="B47" s="107">
        <f>'Long Term Vision'!J87</f>
        <v>0</v>
      </c>
      <c r="C47" s="79">
        <f>'Mid-term Plan'!H87</f>
        <v>0</v>
      </c>
      <c r="D47" s="79">
        <f>'Sectoral Plan 1'!$H87</f>
        <v>0</v>
      </c>
      <c r="E47" s="79">
        <f>'Sectoral Plan 2'!$H87</f>
        <v>0</v>
      </c>
      <c r="F47" s="79">
        <f>'Sectoral Plan 3'!$H87</f>
        <v>0</v>
      </c>
      <c r="G47" s="79">
        <f>'Sectoral Plan 4'!$H87</f>
        <v>0</v>
      </c>
      <c r="H47" s="79">
        <f>'Sectoral Plan 5'!$H87</f>
        <v>0</v>
      </c>
      <c r="I47" s="79">
        <f>'Sectoral Plan 6'!$H87</f>
        <v>0</v>
      </c>
      <c r="J47" s="79">
        <f>'Sectoral Plan 7'!$H87</f>
        <v>0</v>
      </c>
      <c r="K47" s="79">
        <f>'Sectoral Plan 8'!$H87</f>
        <v>0</v>
      </c>
      <c r="L47" s="79">
        <f>'Sectoral Plan 9'!$H87</f>
        <v>0</v>
      </c>
      <c r="M47" s="79">
        <f>'Sectoral Plan 10'!$H87</f>
        <v>0</v>
      </c>
      <c r="N47" s="79">
        <f>'Sectoral Plan 11'!$H87</f>
        <v>0</v>
      </c>
      <c r="O47" s="79">
        <f>'Sectoral Plan 12'!$H87</f>
        <v>0</v>
      </c>
      <c r="P47" s="79">
        <f>'Sectoral Plan 13'!$H87</f>
        <v>0</v>
      </c>
      <c r="Q47" s="79">
        <f>'Sectoral Plan 14'!$H87</f>
        <v>0</v>
      </c>
      <c r="R47" s="79">
        <f>'Sectoral Plan 15'!$H87</f>
        <v>0</v>
      </c>
      <c r="S47" s="79">
        <f>'Sectoral Plan 16'!$H87</f>
        <v>0</v>
      </c>
      <c r="T47" s="79">
        <f>'Sectoral Plan 17'!$H87</f>
        <v>0</v>
      </c>
      <c r="U47" s="79">
        <f>'Sectoral Plan 18'!$H87</f>
        <v>0</v>
      </c>
      <c r="V47" s="79">
        <f>'Sectoral Plan 19'!$H87</f>
        <v>0</v>
      </c>
      <c r="W47" s="79">
        <f>'Sectoral Plan 20'!$H87</f>
        <v>0</v>
      </c>
      <c r="X47" s="79">
        <f>'Sectoral Plan 21'!$H87</f>
        <v>0</v>
      </c>
      <c r="Y47" s="79">
        <f>'Sectoral Plan 22'!$H87</f>
        <v>0</v>
      </c>
      <c r="Z47" s="79">
        <f>'Sectoral Plan 23'!$H87</f>
        <v>0</v>
      </c>
      <c r="AA47" s="79">
        <f>'Sectoral Plan 24'!$H87</f>
        <v>0</v>
      </c>
      <c r="AB47" s="79">
        <f>'Sectoral Plan 25'!$H87</f>
        <v>0</v>
      </c>
      <c r="AC47" s="79">
        <f>'Sectoral Plan 26'!$H87</f>
        <v>0</v>
      </c>
      <c r="AD47" s="79">
        <f>'Sectoral Plan 27'!$H87</f>
        <v>0</v>
      </c>
      <c r="AE47" s="79">
        <f>'Sectoral Plan 28'!$H87</f>
        <v>0</v>
      </c>
      <c r="AF47" s="79">
        <f>'Sectoral Plan 29'!$H87</f>
        <v>0</v>
      </c>
      <c r="AG47" s="108">
        <f>'Sectoral Plan 30'!$H87</f>
        <v>0</v>
      </c>
      <c r="AH47" s="107">
        <f t="shared" si="0"/>
        <v>0</v>
      </c>
      <c r="AI47" s="79">
        <f t="shared" si="1"/>
        <v>0</v>
      </c>
      <c r="AJ47" s="79">
        <f>IF(AND($AK47=0,$AL47=0),SUM($AH47:$AI47),'developer sheet'!$D$9)</f>
        <v>0</v>
      </c>
      <c r="AK47" s="79">
        <f>'Long Term Vision'!C87</f>
        <v>0</v>
      </c>
      <c r="AL47" s="79">
        <f>'Long Term Vision'!D87</f>
        <v>0</v>
      </c>
      <c r="AM47" s="79">
        <f t="shared" si="2"/>
        <v>1</v>
      </c>
      <c r="AN47" s="79">
        <f t="shared" si="3"/>
        <v>0</v>
      </c>
      <c r="AO47" s="79">
        <f t="shared" si="4"/>
        <v>1</v>
      </c>
      <c r="AP47" s="88" t="str">
        <f>IF(OR($AK47="NO",$AL47="NO"),'developer sheet'!$D$9,IF(AND($AJ47&lt;&gt;'developer sheet'!$D$9,$AJ47&lt;&gt;0),IF($AH47&gt;0,"T",IF($AI47&gt;0,"P")),'developer sheet'!$D$10))</f>
        <v>none</v>
      </c>
      <c r="AQ47" s="103"/>
    </row>
    <row r="48" spans="1:43" x14ac:dyDescent="0.25">
      <c r="A48" s="19">
        <v>8.6</v>
      </c>
      <c r="B48" s="107">
        <f>'Long Term Vision'!J88</f>
        <v>0</v>
      </c>
      <c r="C48" s="79">
        <f>'Mid-term Plan'!H88</f>
        <v>0</v>
      </c>
      <c r="D48" s="79">
        <f>'Sectoral Plan 1'!$H88</f>
        <v>0</v>
      </c>
      <c r="E48" s="79">
        <f>'Sectoral Plan 2'!$H88</f>
        <v>0</v>
      </c>
      <c r="F48" s="79">
        <f>'Sectoral Plan 3'!$H88</f>
        <v>0</v>
      </c>
      <c r="G48" s="79">
        <f>'Sectoral Plan 4'!$H88</f>
        <v>0</v>
      </c>
      <c r="H48" s="79">
        <f>'Sectoral Plan 5'!$H88</f>
        <v>0</v>
      </c>
      <c r="I48" s="79">
        <f>'Sectoral Plan 6'!$H88</f>
        <v>0</v>
      </c>
      <c r="J48" s="79">
        <f>'Sectoral Plan 7'!$H88</f>
        <v>0</v>
      </c>
      <c r="K48" s="79">
        <f>'Sectoral Plan 8'!$H88</f>
        <v>0</v>
      </c>
      <c r="L48" s="79">
        <f>'Sectoral Plan 9'!$H88</f>
        <v>0</v>
      </c>
      <c r="M48" s="79">
        <f>'Sectoral Plan 10'!$H88</f>
        <v>0</v>
      </c>
      <c r="N48" s="79">
        <f>'Sectoral Plan 11'!$H88</f>
        <v>0</v>
      </c>
      <c r="O48" s="79">
        <f>'Sectoral Plan 12'!$H88</f>
        <v>0</v>
      </c>
      <c r="P48" s="79">
        <f>'Sectoral Plan 13'!$H88</f>
        <v>0</v>
      </c>
      <c r="Q48" s="79">
        <f>'Sectoral Plan 14'!$H88</f>
        <v>0</v>
      </c>
      <c r="R48" s="79">
        <f>'Sectoral Plan 15'!$H88</f>
        <v>0</v>
      </c>
      <c r="S48" s="79">
        <f>'Sectoral Plan 16'!$H88</f>
        <v>0</v>
      </c>
      <c r="T48" s="79">
        <f>'Sectoral Plan 17'!$H88</f>
        <v>0</v>
      </c>
      <c r="U48" s="79">
        <f>'Sectoral Plan 18'!$H88</f>
        <v>0</v>
      </c>
      <c r="V48" s="79">
        <f>'Sectoral Plan 19'!$H88</f>
        <v>0</v>
      </c>
      <c r="W48" s="79">
        <f>'Sectoral Plan 20'!$H88</f>
        <v>0</v>
      </c>
      <c r="X48" s="79">
        <f>'Sectoral Plan 21'!$H88</f>
        <v>0</v>
      </c>
      <c r="Y48" s="79">
        <f>'Sectoral Plan 22'!$H88</f>
        <v>0</v>
      </c>
      <c r="Z48" s="79">
        <f>'Sectoral Plan 23'!$H88</f>
        <v>0</v>
      </c>
      <c r="AA48" s="79">
        <f>'Sectoral Plan 24'!$H88</f>
        <v>0</v>
      </c>
      <c r="AB48" s="79">
        <f>'Sectoral Plan 25'!$H88</f>
        <v>0</v>
      </c>
      <c r="AC48" s="79">
        <f>'Sectoral Plan 26'!$H88</f>
        <v>0</v>
      </c>
      <c r="AD48" s="79">
        <f>'Sectoral Plan 27'!$H88</f>
        <v>0</v>
      </c>
      <c r="AE48" s="79">
        <f>'Sectoral Plan 28'!$H88</f>
        <v>0</v>
      </c>
      <c r="AF48" s="79">
        <f>'Sectoral Plan 29'!$H88</f>
        <v>0</v>
      </c>
      <c r="AG48" s="108">
        <f>'Sectoral Plan 30'!$H88</f>
        <v>0</v>
      </c>
      <c r="AH48" s="107">
        <f t="shared" si="0"/>
        <v>0</v>
      </c>
      <c r="AI48" s="79">
        <f t="shared" si="1"/>
        <v>0</v>
      </c>
      <c r="AJ48" s="79" t="str">
        <f>IF(AND($AK48=0,$AL48=0),SUM($AH48:$AI48),'developer sheet'!$D$9)</f>
        <v>N/A</v>
      </c>
      <c r="AK48" s="79">
        <f>'Long Term Vision'!C88</f>
        <v>0</v>
      </c>
      <c r="AL48" s="79" t="str">
        <f>'Long Term Vision'!D88</f>
        <v>NO</v>
      </c>
      <c r="AM48" s="79">
        <f t="shared" si="2"/>
        <v>0</v>
      </c>
      <c r="AN48" s="79">
        <f t="shared" si="3"/>
        <v>0</v>
      </c>
      <c r="AO48" s="79">
        <f t="shared" si="4"/>
        <v>0</v>
      </c>
      <c r="AP48" s="88" t="str">
        <f>IF(OR($AK48="NO",$AL48="NO"),'developer sheet'!$D$9,IF(AND($AJ48&lt;&gt;'developer sheet'!$D$9,$AJ48&lt;&gt;0),IF($AH48&gt;0,"T",IF($AI48&gt;0,"P")),'developer sheet'!$D$10))</f>
        <v>N/A</v>
      </c>
      <c r="AQ48" s="103"/>
    </row>
    <row r="49" spans="1:43" x14ac:dyDescent="0.25">
      <c r="A49" s="19">
        <v>8.6999999999999993</v>
      </c>
      <c r="B49" s="107">
        <f>'Long Term Vision'!J89</f>
        <v>0</v>
      </c>
      <c r="C49" s="79">
        <f>'Mid-term Plan'!H89</f>
        <v>0</v>
      </c>
      <c r="D49" s="79">
        <f>'Sectoral Plan 1'!$H89</f>
        <v>0</v>
      </c>
      <c r="E49" s="79">
        <f>'Sectoral Plan 2'!$H89</f>
        <v>0</v>
      </c>
      <c r="F49" s="79">
        <f>'Sectoral Plan 3'!$H89</f>
        <v>0</v>
      </c>
      <c r="G49" s="79">
        <f>'Sectoral Plan 4'!$H89</f>
        <v>0</v>
      </c>
      <c r="H49" s="79">
        <f>'Sectoral Plan 5'!$H89</f>
        <v>0</v>
      </c>
      <c r="I49" s="79">
        <f>'Sectoral Plan 6'!$H89</f>
        <v>0</v>
      </c>
      <c r="J49" s="79">
        <f>'Sectoral Plan 7'!$H89</f>
        <v>0</v>
      </c>
      <c r="K49" s="79">
        <f>'Sectoral Plan 8'!$H89</f>
        <v>0</v>
      </c>
      <c r="L49" s="79">
        <f>'Sectoral Plan 9'!$H89</f>
        <v>0</v>
      </c>
      <c r="M49" s="79">
        <f>'Sectoral Plan 10'!$H89</f>
        <v>0</v>
      </c>
      <c r="N49" s="79">
        <f>'Sectoral Plan 11'!$H89</f>
        <v>0</v>
      </c>
      <c r="O49" s="79">
        <f>'Sectoral Plan 12'!$H89</f>
        <v>0</v>
      </c>
      <c r="P49" s="79">
        <f>'Sectoral Plan 13'!$H89</f>
        <v>0</v>
      </c>
      <c r="Q49" s="79">
        <f>'Sectoral Plan 14'!$H89</f>
        <v>0</v>
      </c>
      <c r="R49" s="79">
        <f>'Sectoral Plan 15'!$H89</f>
        <v>0</v>
      </c>
      <c r="S49" s="79">
        <f>'Sectoral Plan 16'!$H89</f>
        <v>0</v>
      </c>
      <c r="T49" s="79">
        <f>'Sectoral Plan 17'!$H89</f>
        <v>0</v>
      </c>
      <c r="U49" s="79">
        <f>'Sectoral Plan 18'!$H89</f>
        <v>0</v>
      </c>
      <c r="V49" s="79">
        <f>'Sectoral Plan 19'!$H89</f>
        <v>0</v>
      </c>
      <c r="W49" s="79">
        <f>'Sectoral Plan 20'!$H89</f>
        <v>0</v>
      </c>
      <c r="X49" s="79">
        <f>'Sectoral Plan 21'!$H89</f>
        <v>0</v>
      </c>
      <c r="Y49" s="79">
        <f>'Sectoral Plan 22'!$H89</f>
        <v>0</v>
      </c>
      <c r="Z49" s="79">
        <f>'Sectoral Plan 23'!$H89</f>
        <v>0</v>
      </c>
      <c r="AA49" s="79">
        <f>'Sectoral Plan 24'!$H89</f>
        <v>0</v>
      </c>
      <c r="AB49" s="79">
        <f>'Sectoral Plan 25'!$H89</f>
        <v>0</v>
      </c>
      <c r="AC49" s="79">
        <f>'Sectoral Plan 26'!$H89</f>
        <v>0</v>
      </c>
      <c r="AD49" s="79">
        <f>'Sectoral Plan 27'!$H89</f>
        <v>0</v>
      </c>
      <c r="AE49" s="79">
        <f>'Sectoral Plan 28'!$H89</f>
        <v>0</v>
      </c>
      <c r="AF49" s="79">
        <f>'Sectoral Plan 29'!$H89</f>
        <v>0</v>
      </c>
      <c r="AG49" s="108">
        <f>'Sectoral Plan 30'!$H89</f>
        <v>0</v>
      </c>
      <c r="AH49" s="107">
        <f t="shared" si="0"/>
        <v>0</v>
      </c>
      <c r="AI49" s="79">
        <f t="shared" si="1"/>
        <v>0</v>
      </c>
      <c r="AJ49" s="79" t="str">
        <f>IF(AND($AK49=0,$AL49=0),SUM($AH49:$AI49),'developer sheet'!$D$9)</f>
        <v>N/A</v>
      </c>
      <c r="AK49" s="79">
        <f>'Long Term Vision'!C89</f>
        <v>0</v>
      </c>
      <c r="AL49" s="79" t="str">
        <f>'Long Term Vision'!D89</f>
        <v>NO</v>
      </c>
      <c r="AM49" s="79">
        <f t="shared" si="2"/>
        <v>0</v>
      </c>
      <c r="AN49" s="79">
        <f t="shared" si="3"/>
        <v>0</v>
      </c>
      <c r="AO49" s="79">
        <f t="shared" si="4"/>
        <v>0</v>
      </c>
      <c r="AP49" s="88" t="str">
        <f>IF(OR($AK49="NO",$AL49="NO"),'developer sheet'!$D$9,IF(AND($AJ49&lt;&gt;'developer sheet'!$D$9,$AJ49&lt;&gt;0),IF($AH49&gt;0,"T",IF($AI49&gt;0,"P")),'developer sheet'!$D$10))</f>
        <v>N/A</v>
      </c>
      <c r="AQ49" s="103"/>
    </row>
    <row r="50" spans="1:43" x14ac:dyDescent="0.25">
      <c r="A50" s="19">
        <v>8.8000000000000007</v>
      </c>
      <c r="B50" s="107">
        <f>'Long Term Vision'!J90</f>
        <v>0</v>
      </c>
      <c r="C50" s="79">
        <f>'Mid-term Plan'!H90</f>
        <v>0</v>
      </c>
      <c r="D50" s="79">
        <f>'Sectoral Plan 1'!$H90</f>
        <v>0</v>
      </c>
      <c r="E50" s="79">
        <f>'Sectoral Plan 2'!$H90</f>
        <v>0</v>
      </c>
      <c r="F50" s="79">
        <f>'Sectoral Plan 3'!$H90</f>
        <v>0</v>
      </c>
      <c r="G50" s="79">
        <f>'Sectoral Plan 4'!$H90</f>
        <v>0</v>
      </c>
      <c r="H50" s="79">
        <f>'Sectoral Plan 5'!$H90</f>
        <v>0</v>
      </c>
      <c r="I50" s="79">
        <f>'Sectoral Plan 6'!$H90</f>
        <v>0</v>
      </c>
      <c r="J50" s="79">
        <f>'Sectoral Plan 7'!$H90</f>
        <v>0</v>
      </c>
      <c r="K50" s="79">
        <f>'Sectoral Plan 8'!$H90</f>
        <v>0</v>
      </c>
      <c r="L50" s="79">
        <f>'Sectoral Plan 9'!$H90</f>
        <v>0</v>
      </c>
      <c r="M50" s="79">
        <f>'Sectoral Plan 10'!$H90</f>
        <v>0</v>
      </c>
      <c r="N50" s="79">
        <f>'Sectoral Plan 11'!$H90</f>
        <v>0</v>
      </c>
      <c r="O50" s="79">
        <f>'Sectoral Plan 12'!$H90</f>
        <v>0</v>
      </c>
      <c r="P50" s="79" t="str">
        <f>'Sectoral Plan 13'!$H90</f>
        <v>P</v>
      </c>
      <c r="Q50" s="79">
        <f>'Sectoral Plan 14'!$H90</f>
        <v>0</v>
      </c>
      <c r="R50" s="79">
        <f>'Sectoral Plan 15'!$H90</f>
        <v>0</v>
      </c>
      <c r="S50" s="79">
        <f>'Sectoral Plan 16'!$H90</f>
        <v>0</v>
      </c>
      <c r="T50" s="79">
        <f>'Sectoral Plan 17'!$H90</f>
        <v>0</v>
      </c>
      <c r="U50" s="79">
        <f>'Sectoral Plan 18'!$H90</f>
        <v>0</v>
      </c>
      <c r="V50" s="79">
        <f>'Sectoral Plan 19'!$H90</f>
        <v>0</v>
      </c>
      <c r="W50" s="79">
        <f>'Sectoral Plan 20'!$H90</f>
        <v>0</v>
      </c>
      <c r="X50" s="79">
        <f>'Sectoral Plan 21'!$H90</f>
        <v>0</v>
      </c>
      <c r="Y50" s="79">
        <f>'Sectoral Plan 22'!$H90</f>
        <v>0</v>
      </c>
      <c r="Z50" s="79">
        <f>'Sectoral Plan 23'!$H90</f>
        <v>0</v>
      </c>
      <c r="AA50" s="79">
        <f>'Sectoral Plan 24'!$H90</f>
        <v>0</v>
      </c>
      <c r="AB50" s="79">
        <f>'Sectoral Plan 25'!$H90</f>
        <v>0</v>
      </c>
      <c r="AC50" s="79">
        <f>'Sectoral Plan 26'!$H90</f>
        <v>0</v>
      </c>
      <c r="AD50" s="79">
        <f>'Sectoral Plan 27'!$H90</f>
        <v>0</v>
      </c>
      <c r="AE50" s="79">
        <f>'Sectoral Plan 28'!$H90</f>
        <v>0</v>
      </c>
      <c r="AF50" s="79">
        <f>'Sectoral Plan 29'!$H90</f>
        <v>0</v>
      </c>
      <c r="AG50" s="108">
        <f>'Sectoral Plan 30'!$H90</f>
        <v>0</v>
      </c>
      <c r="AH50" s="107">
        <f t="shared" si="0"/>
        <v>0</v>
      </c>
      <c r="AI50" s="79">
        <f t="shared" si="1"/>
        <v>1</v>
      </c>
      <c r="AJ50" s="79">
        <f>IF(AND($AK50=0,$AL50=0),SUM($AH50:$AI50),'developer sheet'!$D$9)</f>
        <v>1</v>
      </c>
      <c r="AK50" s="79">
        <f>'Long Term Vision'!C90</f>
        <v>0</v>
      </c>
      <c r="AL50" s="79">
        <f>'Long Term Vision'!D90</f>
        <v>0</v>
      </c>
      <c r="AM50" s="79">
        <f t="shared" si="2"/>
        <v>1</v>
      </c>
      <c r="AN50" s="79">
        <f t="shared" si="3"/>
        <v>1</v>
      </c>
      <c r="AO50" s="79">
        <f t="shared" si="4"/>
        <v>0</v>
      </c>
      <c r="AP50" s="88" t="str">
        <f>IF(OR($AK50="NO",$AL50="NO"),'developer sheet'!$D$9,IF(AND($AJ50&lt;&gt;'developer sheet'!$D$9,$AJ50&lt;&gt;0),IF($AH50&gt;0,"T",IF($AI50&gt;0,"P")),'developer sheet'!$D$10))</f>
        <v>P</v>
      </c>
      <c r="AQ50" s="103"/>
    </row>
    <row r="51" spans="1:43" x14ac:dyDescent="0.25">
      <c r="A51" s="19">
        <v>8.9</v>
      </c>
      <c r="B51" s="107">
        <f>'Long Term Vision'!J91</f>
        <v>0</v>
      </c>
      <c r="C51" s="79">
        <f>'Mid-term Plan'!H91</f>
        <v>0</v>
      </c>
      <c r="D51" s="79">
        <f>'Sectoral Plan 1'!$H91</f>
        <v>0</v>
      </c>
      <c r="E51" s="79">
        <f>'Sectoral Plan 2'!$H91</f>
        <v>0</v>
      </c>
      <c r="F51" s="79">
        <f>'Sectoral Plan 3'!$H91</f>
        <v>0</v>
      </c>
      <c r="G51" s="79">
        <f>'Sectoral Plan 4'!$H91</f>
        <v>0</v>
      </c>
      <c r="H51" s="79">
        <f>'Sectoral Plan 5'!$H91</f>
        <v>0</v>
      </c>
      <c r="I51" s="79">
        <f>'Sectoral Plan 6'!$H91</f>
        <v>0</v>
      </c>
      <c r="J51" s="79">
        <f>'Sectoral Plan 7'!$H91</f>
        <v>0</v>
      </c>
      <c r="K51" s="79">
        <f>'Sectoral Plan 8'!$H91</f>
        <v>0</v>
      </c>
      <c r="L51" s="79">
        <f>'Sectoral Plan 9'!$H91</f>
        <v>0</v>
      </c>
      <c r="M51" s="79">
        <f>'Sectoral Plan 10'!$H91</f>
        <v>0</v>
      </c>
      <c r="N51" s="79">
        <f>'Sectoral Plan 11'!$H91</f>
        <v>0</v>
      </c>
      <c r="O51" s="79">
        <f>'Sectoral Plan 12'!$H91</f>
        <v>0</v>
      </c>
      <c r="P51" s="79">
        <f>'Sectoral Plan 13'!$H91</f>
        <v>0</v>
      </c>
      <c r="Q51" s="79">
        <f>'Sectoral Plan 14'!$H91</f>
        <v>0</v>
      </c>
      <c r="R51" s="79">
        <f>'Sectoral Plan 15'!$H91</f>
        <v>0</v>
      </c>
      <c r="S51" s="79">
        <f>'Sectoral Plan 16'!$H91</f>
        <v>0</v>
      </c>
      <c r="T51" s="79">
        <f>'Sectoral Plan 17'!$H91</f>
        <v>0</v>
      </c>
      <c r="U51" s="79">
        <f>'Sectoral Plan 18'!$H91</f>
        <v>0</v>
      </c>
      <c r="V51" s="79">
        <f>'Sectoral Plan 19'!$H91</f>
        <v>0</v>
      </c>
      <c r="W51" s="79">
        <f>'Sectoral Plan 20'!$H91</f>
        <v>0</v>
      </c>
      <c r="X51" s="79">
        <f>'Sectoral Plan 21'!$H91</f>
        <v>0</v>
      </c>
      <c r="Y51" s="79">
        <f>'Sectoral Plan 22'!$H91</f>
        <v>0</v>
      </c>
      <c r="Z51" s="79">
        <f>'Sectoral Plan 23'!$H91</f>
        <v>0</v>
      </c>
      <c r="AA51" s="79">
        <f>'Sectoral Plan 24'!$H91</f>
        <v>0</v>
      </c>
      <c r="AB51" s="79">
        <f>'Sectoral Plan 25'!$H91</f>
        <v>0</v>
      </c>
      <c r="AC51" s="79">
        <f>'Sectoral Plan 26'!$H91</f>
        <v>0</v>
      </c>
      <c r="AD51" s="79">
        <f>'Sectoral Plan 27'!$H91</f>
        <v>0</v>
      </c>
      <c r="AE51" s="79">
        <f>'Sectoral Plan 28'!$H91</f>
        <v>0</v>
      </c>
      <c r="AF51" s="79">
        <f>'Sectoral Plan 29'!$H91</f>
        <v>0</v>
      </c>
      <c r="AG51" s="108">
        <f>'Sectoral Plan 30'!$H91</f>
        <v>0</v>
      </c>
      <c r="AH51" s="107">
        <f t="shared" si="0"/>
        <v>0</v>
      </c>
      <c r="AI51" s="79">
        <f t="shared" si="1"/>
        <v>0</v>
      </c>
      <c r="AJ51" s="79" t="str">
        <f>IF(AND($AK51=0,$AL51=0),SUM($AH51:$AI51),'developer sheet'!$D$9)</f>
        <v>N/A</v>
      </c>
      <c r="AK51" s="79">
        <f>'Long Term Vision'!C91</f>
        <v>0</v>
      </c>
      <c r="AL51" s="79" t="str">
        <f>'Long Term Vision'!D91</f>
        <v>NO</v>
      </c>
      <c r="AM51" s="79">
        <f t="shared" si="2"/>
        <v>0</v>
      </c>
      <c r="AN51" s="79">
        <f t="shared" si="3"/>
        <v>0</v>
      </c>
      <c r="AO51" s="79">
        <f t="shared" si="4"/>
        <v>0</v>
      </c>
      <c r="AP51" s="88" t="str">
        <f>IF(OR($AK51="NO",$AL51="NO"),'developer sheet'!$D$9,IF(AND($AJ51&lt;&gt;'developer sheet'!$D$9,$AJ51&lt;&gt;0),IF($AH51&gt;0,"T",IF($AI51&gt;0,"P")),'developer sheet'!$D$10))</f>
        <v>N/A</v>
      </c>
      <c r="AQ51" s="103"/>
    </row>
    <row r="52" spans="1:43" x14ac:dyDescent="0.25">
      <c r="A52" s="60">
        <v>8.1</v>
      </c>
      <c r="B52" s="107">
        <f>'Long Term Vision'!J92</f>
        <v>0</v>
      </c>
      <c r="C52" s="79">
        <f>'Mid-term Plan'!H92</f>
        <v>0</v>
      </c>
      <c r="D52" s="79">
        <f>'Sectoral Plan 1'!$H92</f>
        <v>0</v>
      </c>
      <c r="E52" s="79">
        <f>'Sectoral Plan 2'!$H92</f>
        <v>0</v>
      </c>
      <c r="F52" s="79">
        <f>'Sectoral Plan 3'!$H92</f>
        <v>0</v>
      </c>
      <c r="G52" s="79">
        <f>'Sectoral Plan 4'!$H92</f>
        <v>0</v>
      </c>
      <c r="H52" s="79">
        <f>'Sectoral Plan 5'!$H92</f>
        <v>0</v>
      </c>
      <c r="I52" s="79">
        <f>'Sectoral Plan 6'!$H92</f>
        <v>0</v>
      </c>
      <c r="J52" s="79">
        <f>'Sectoral Plan 7'!$H92</f>
        <v>0</v>
      </c>
      <c r="K52" s="79">
        <f>'Sectoral Plan 8'!$H92</f>
        <v>0</v>
      </c>
      <c r="L52" s="79">
        <f>'Sectoral Plan 9'!$H92</f>
        <v>0</v>
      </c>
      <c r="M52" s="79">
        <f>'Sectoral Plan 10'!$H92</f>
        <v>0</v>
      </c>
      <c r="N52" s="79">
        <f>'Sectoral Plan 11'!$H92</f>
        <v>0</v>
      </c>
      <c r="O52" s="79">
        <f>'Sectoral Plan 12'!$H92</f>
        <v>0</v>
      </c>
      <c r="P52" s="79">
        <f>'Sectoral Plan 13'!$H92</f>
        <v>0</v>
      </c>
      <c r="Q52" s="79">
        <f>'Sectoral Plan 14'!$H92</f>
        <v>0</v>
      </c>
      <c r="R52" s="79">
        <f>'Sectoral Plan 15'!$H92</f>
        <v>0</v>
      </c>
      <c r="S52" s="79">
        <f>'Sectoral Plan 16'!$H92</f>
        <v>0</v>
      </c>
      <c r="T52" s="79">
        <f>'Sectoral Plan 17'!$H92</f>
        <v>0</v>
      </c>
      <c r="U52" s="79">
        <f>'Sectoral Plan 18'!$H92</f>
        <v>0</v>
      </c>
      <c r="V52" s="79">
        <f>'Sectoral Plan 19'!$H92</f>
        <v>0</v>
      </c>
      <c r="W52" s="79">
        <f>'Sectoral Plan 20'!$H92</f>
        <v>0</v>
      </c>
      <c r="X52" s="79">
        <f>'Sectoral Plan 21'!$H92</f>
        <v>0</v>
      </c>
      <c r="Y52" s="79">
        <f>'Sectoral Plan 22'!$H92</f>
        <v>0</v>
      </c>
      <c r="Z52" s="79">
        <f>'Sectoral Plan 23'!$H92</f>
        <v>0</v>
      </c>
      <c r="AA52" s="79">
        <f>'Sectoral Plan 24'!$H92</f>
        <v>0</v>
      </c>
      <c r="AB52" s="79">
        <f>'Sectoral Plan 25'!$H92</f>
        <v>0</v>
      </c>
      <c r="AC52" s="79">
        <f>'Sectoral Plan 26'!$H92</f>
        <v>0</v>
      </c>
      <c r="AD52" s="79">
        <f>'Sectoral Plan 27'!$H92</f>
        <v>0</v>
      </c>
      <c r="AE52" s="79">
        <f>'Sectoral Plan 28'!$H92</f>
        <v>0</v>
      </c>
      <c r="AF52" s="79">
        <f>'Sectoral Plan 29'!$H92</f>
        <v>0</v>
      </c>
      <c r="AG52" s="108">
        <f>'Sectoral Plan 30'!$H92</f>
        <v>0</v>
      </c>
      <c r="AH52" s="107">
        <f t="shared" si="0"/>
        <v>0</v>
      </c>
      <c r="AI52" s="79">
        <f t="shared" si="1"/>
        <v>0</v>
      </c>
      <c r="AJ52" s="79" t="str">
        <f>IF(AND($AK52=0,$AL52=0),SUM($AH52:$AI52),'developer sheet'!$D$9)</f>
        <v>N/A</v>
      </c>
      <c r="AK52" s="79">
        <f>'Long Term Vision'!C92</f>
        <v>0</v>
      </c>
      <c r="AL52" s="79" t="str">
        <f>'Long Term Vision'!D92</f>
        <v>NO</v>
      </c>
      <c r="AM52" s="79">
        <f t="shared" si="2"/>
        <v>0</v>
      </c>
      <c r="AN52" s="79">
        <f t="shared" si="3"/>
        <v>0</v>
      </c>
      <c r="AO52" s="79">
        <f t="shared" si="4"/>
        <v>0</v>
      </c>
      <c r="AP52" s="88" t="str">
        <f>IF(OR($AK52="NO",$AL52="NO"),'developer sheet'!$D$9,IF(AND($AJ52&lt;&gt;'developer sheet'!$D$9,$AJ52&lt;&gt;0),IF($AH52&gt;0,"T",IF($AI52&gt;0,"P")),'developer sheet'!$D$10))</f>
        <v>N/A</v>
      </c>
      <c r="AQ52" s="103"/>
    </row>
    <row r="53" spans="1:43" x14ac:dyDescent="0.25">
      <c r="A53">
        <v>9.1</v>
      </c>
      <c r="B53" s="107">
        <f>'Long Term Vision'!J94</f>
        <v>0</v>
      </c>
      <c r="C53" s="79">
        <f>'Mid-term Plan'!H94</f>
        <v>0</v>
      </c>
      <c r="D53" s="79">
        <f>'Sectoral Plan 1'!$H94</f>
        <v>0</v>
      </c>
      <c r="E53" s="79">
        <f>'Sectoral Plan 2'!$H94</f>
        <v>0</v>
      </c>
      <c r="F53" s="79">
        <f>'Sectoral Plan 3'!$H94</f>
        <v>0</v>
      </c>
      <c r="G53" s="79">
        <f>'Sectoral Plan 4'!$H94</f>
        <v>0</v>
      </c>
      <c r="H53" s="79">
        <f>'Sectoral Plan 5'!$H94</f>
        <v>0</v>
      </c>
      <c r="I53" s="79">
        <f>'Sectoral Plan 6'!$H94</f>
        <v>0</v>
      </c>
      <c r="J53" s="79">
        <f>'Sectoral Plan 7'!$H94</f>
        <v>0</v>
      </c>
      <c r="K53" s="79">
        <f>'Sectoral Plan 8'!$H94</f>
        <v>0</v>
      </c>
      <c r="L53" s="79">
        <f>'Sectoral Plan 9'!$H94</f>
        <v>0</v>
      </c>
      <c r="M53" s="79">
        <f>'Sectoral Plan 10'!$H94</f>
        <v>0</v>
      </c>
      <c r="N53" s="79">
        <f>'Sectoral Plan 11'!$H94</f>
        <v>0</v>
      </c>
      <c r="O53" s="79">
        <f>'Sectoral Plan 12'!$H94</f>
        <v>0</v>
      </c>
      <c r="P53" s="79">
        <f>'Sectoral Plan 13'!$H94</f>
        <v>0</v>
      </c>
      <c r="Q53" s="79">
        <f>'Sectoral Plan 14'!$H94</f>
        <v>0</v>
      </c>
      <c r="R53" s="79">
        <f>'Sectoral Plan 15'!$H94</f>
        <v>0</v>
      </c>
      <c r="S53" s="79">
        <f>'Sectoral Plan 16'!$H94</f>
        <v>0</v>
      </c>
      <c r="T53" s="79">
        <f>'Sectoral Plan 17'!$H94</f>
        <v>0</v>
      </c>
      <c r="U53" s="79">
        <f>'Sectoral Plan 18'!$H94</f>
        <v>0</v>
      </c>
      <c r="V53" s="79">
        <f>'Sectoral Plan 19'!$H94</f>
        <v>0</v>
      </c>
      <c r="W53" s="79">
        <f>'Sectoral Plan 20'!$H94</f>
        <v>0</v>
      </c>
      <c r="X53" s="79">
        <f>'Sectoral Plan 21'!$H94</f>
        <v>0</v>
      </c>
      <c r="Y53" s="79">
        <f>'Sectoral Plan 22'!$H94</f>
        <v>0</v>
      </c>
      <c r="Z53" s="79">
        <f>'Sectoral Plan 23'!$H94</f>
        <v>0</v>
      </c>
      <c r="AA53" s="79">
        <f>'Sectoral Plan 24'!$H94</f>
        <v>0</v>
      </c>
      <c r="AB53" s="79">
        <f>'Sectoral Plan 25'!$H94</f>
        <v>0</v>
      </c>
      <c r="AC53" s="79">
        <f>'Sectoral Plan 26'!$H94</f>
        <v>0</v>
      </c>
      <c r="AD53" s="79">
        <f>'Sectoral Plan 27'!$H94</f>
        <v>0</v>
      </c>
      <c r="AE53" s="79">
        <f>'Sectoral Plan 28'!$H94</f>
        <v>0</v>
      </c>
      <c r="AF53" s="79">
        <f>'Sectoral Plan 29'!$H94</f>
        <v>0</v>
      </c>
      <c r="AG53" s="108">
        <f>'Sectoral Plan 30'!$H94</f>
        <v>0</v>
      </c>
      <c r="AH53" s="107">
        <f t="shared" si="0"/>
        <v>0</v>
      </c>
      <c r="AI53" s="79">
        <f t="shared" si="1"/>
        <v>0</v>
      </c>
      <c r="AJ53" s="79" t="str">
        <f>IF(AND($AK53=0,$AL53=0),SUM($AH53:$AI53),'developer sheet'!$D$9)</f>
        <v>N/A</v>
      </c>
      <c r="AK53" s="79">
        <f>'Long Term Vision'!C94</f>
        <v>0</v>
      </c>
      <c r="AL53" s="79" t="str">
        <f>'Long Term Vision'!D94</f>
        <v>NO</v>
      </c>
      <c r="AM53" s="79">
        <f t="shared" si="2"/>
        <v>0</v>
      </c>
      <c r="AN53" s="79">
        <f t="shared" si="3"/>
        <v>0</v>
      </c>
      <c r="AO53" s="79">
        <f t="shared" si="4"/>
        <v>0</v>
      </c>
      <c r="AP53" s="88" t="str">
        <f>IF(OR($AK53="NO",$AL53="NO"),'developer sheet'!$D$9,IF(AND($AJ53&lt;&gt;'developer sheet'!$D$9,$AJ53&lt;&gt;0),IF($AH53&gt;0,"T",IF($AI53&gt;0,"P")),'developer sheet'!$D$10))</f>
        <v>N/A</v>
      </c>
      <c r="AQ53" s="103"/>
    </row>
    <row r="54" spans="1:43" x14ac:dyDescent="0.25">
      <c r="A54">
        <v>9.1999999999999993</v>
      </c>
      <c r="B54" s="107">
        <f>'Long Term Vision'!J95</f>
        <v>0</v>
      </c>
      <c r="C54" s="79">
        <f>'Mid-term Plan'!H95</f>
        <v>0</v>
      </c>
      <c r="D54" s="79">
        <f>'Sectoral Plan 1'!$H95</f>
        <v>0</v>
      </c>
      <c r="E54" s="79">
        <f>'Sectoral Plan 2'!$H95</f>
        <v>0</v>
      </c>
      <c r="F54" s="79">
        <f>'Sectoral Plan 3'!$H95</f>
        <v>0</v>
      </c>
      <c r="G54" s="79">
        <f>'Sectoral Plan 4'!$H95</f>
        <v>0</v>
      </c>
      <c r="H54" s="79">
        <f>'Sectoral Plan 5'!$H95</f>
        <v>0</v>
      </c>
      <c r="I54" s="79">
        <f>'Sectoral Plan 6'!$H95</f>
        <v>0</v>
      </c>
      <c r="J54" s="79">
        <f>'Sectoral Plan 7'!$H95</f>
        <v>0</v>
      </c>
      <c r="K54" s="79">
        <f>'Sectoral Plan 8'!$H95</f>
        <v>0</v>
      </c>
      <c r="L54" s="79">
        <f>'Sectoral Plan 9'!$H95</f>
        <v>0</v>
      </c>
      <c r="M54" s="79">
        <f>'Sectoral Plan 10'!$H95</f>
        <v>0</v>
      </c>
      <c r="N54" s="79">
        <f>'Sectoral Plan 11'!$H95</f>
        <v>0</v>
      </c>
      <c r="O54" s="79">
        <f>'Sectoral Plan 12'!$H95</f>
        <v>0</v>
      </c>
      <c r="P54" s="79">
        <f>'Sectoral Plan 13'!$H95</f>
        <v>0</v>
      </c>
      <c r="Q54" s="79">
        <f>'Sectoral Plan 14'!$H95</f>
        <v>0</v>
      </c>
      <c r="R54" s="79">
        <f>'Sectoral Plan 15'!$H95</f>
        <v>0</v>
      </c>
      <c r="S54" s="79">
        <f>'Sectoral Plan 16'!$H95</f>
        <v>0</v>
      </c>
      <c r="T54" s="79">
        <f>'Sectoral Plan 17'!$H95</f>
        <v>0</v>
      </c>
      <c r="U54" s="79">
        <f>'Sectoral Plan 18'!$H95</f>
        <v>0</v>
      </c>
      <c r="V54" s="79">
        <f>'Sectoral Plan 19'!$H95</f>
        <v>0</v>
      </c>
      <c r="W54" s="79">
        <f>'Sectoral Plan 20'!$H95</f>
        <v>0</v>
      </c>
      <c r="X54" s="79">
        <f>'Sectoral Plan 21'!$H95</f>
        <v>0</v>
      </c>
      <c r="Y54" s="79">
        <f>'Sectoral Plan 22'!$H95</f>
        <v>0</v>
      </c>
      <c r="Z54" s="79">
        <f>'Sectoral Plan 23'!$H95</f>
        <v>0</v>
      </c>
      <c r="AA54" s="79">
        <f>'Sectoral Plan 24'!$H95</f>
        <v>0</v>
      </c>
      <c r="AB54" s="79">
        <f>'Sectoral Plan 25'!$H95</f>
        <v>0</v>
      </c>
      <c r="AC54" s="79">
        <f>'Sectoral Plan 26'!$H95</f>
        <v>0</v>
      </c>
      <c r="AD54" s="79">
        <f>'Sectoral Plan 27'!$H95</f>
        <v>0</v>
      </c>
      <c r="AE54" s="79">
        <f>'Sectoral Plan 28'!$H95</f>
        <v>0</v>
      </c>
      <c r="AF54" s="79">
        <f>'Sectoral Plan 29'!$H95</f>
        <v>0</v>
      </c>
      <c r="AG54" s="108">
        <f>'Sectoral Plan 30'!$H95</f>
        <v>0</v>
      </c>
      <c r="AH54" s="107">
        <f t="shared" si="0"/>
        <v>0</v>
      </c>
      <c r="AI54" s="79">
        <f t="shared" si="1"/>
        <v>0</v>
      </c>
      <c r="AJ54" s="79" t="str">
        <f>IF(AND($AK54=0,$AL54=0),SUM($AH54:$AI54),'developer sheet'!$D$9)</f>
        <v>N/A</v>
      </c>
      <c r="AK54" s="79">
        <f>'Long Term Vision'!C95</f>
        <v>0</v>
      </c>
      <c r="AL54" s="79" t="str">
        <f>'Long Term Vision'!D95</f>
        <v>NO</v>
      </c>
      <c r="AM54" s="79">
        <f t="shared" si="2"/>
        <v>0</v>
      </c>
      <c r="AN54" s="79">
        <f t="shared" si="3"/>
        <v>0</v>
      </c>
      <c r="AO54" s="79">
        <f t="shared" si="4"/>
        <v>0</v>
      </c>
      <c r="AP54" s="88" t="str">
        <f>IF(OR($AK54="NO",$AL54="NO"),'developer sheet'!$D$9,IF(AND($AJ54&lt;&gt;'developer sheet'!$D$9,$AJ54&lt;&gt;0),IF($AH54&gt;0,"T",IF($AI54&gt;0,"P")),'developer sheet'!$D$10))</f>
        <v>N/A</v>
      </c>
      <c r="AQ54" s="103"/>
    </row>
    <row r="55" spans="1:43" x14ac:dyDescent="0.25">
      <c r="A55" s="19">
        <v>9.3000000000000007</v>
      </c>
      <c r="B55" s="107">
        <f>'Long Term Vision'!J96</f>
        <v>0</v>
      </c>
      <c r="C55" s="79">
        <f>'Mid-term Plan'!H96</f>
        <v>0</v>
      </c>
      <c r="D55" s="79">
        <f>'Sectoral Plan 1'!$H96</f>
        <v>0</v>
      </c>
      <c r="E55" s="79">
        <f>'Sectoral Plan 2'!$H96</f>
        <v>0</v>
      </c>
      <c r="F55" s="79">
        <f>'Sectoral Plan 3'!$H96</f>
        <v>0</v>
      </c>
      <c r="G55" s="79">
        <f>'Sectoral Plan 4'!$H96</f>
        <v>0</v>
      </c>
      <c r="H55" s="79">
        <f>'Sectoral Plan 5'!$H96</f>
        <v>0</v>
      </c>
      <c r="I55" s="79">
        <f>'Sectoral Plan 6'!$H96</f>
        <v>0</v>
      </c>
      <c r="J55" s="79">
        <f>'Sectoral Plan 7'!$H96</f>
        <v>0</v>
      </c>
      <c r="K55" s="79">
        <f>'Sectoral Plan 8'!$H96</f>
        <v>0</v>
      </c>
      <c r="L55" s="79">
        <f>'Sectoral Plan 9'!$H96</f>
        <v>0</v>
      </c>
      <c r="M55" s="79">
        <f>'Sectoral Plan 10'!$H96</f>
        <v>0</v>
      </c>
      <c r="N55" s="79">
        <f>'Sectoral Plan 11'!$H96</f>
        <v>0</v>
      </c>
      <c r="O55" s="79">
        <f>'Sectoral Plan 12'!$H96</f>
        <v>0</v>
      </c>
      <c r="P55" s="79">
        <f>'Sectoral Plan 13'!$H96</f>
        <v>0</v>
      </c>
      <c r="Q55" s="79">
        <f>'Sectoral Plan 14'!$H96</f>
        <v>0</v>
      </c>
      <c r="R55" s="79">
        <f>'Sectoral Plan 15'!$H96</f>
        <v>0</v>
      </c>
      <c r="S55" s="79">
        <f>'Sectoral Plan 16'!$H96</f>
        <v>0</v>
      </c>
      <c r="T55" s="79">
        <f>'Sectoral Plan 17'!$H96</f>
        <v>0</v>
      </c>
      <c r="U55" s="79">
        <f>'Sectoral Plan 18'!$H96</f>
        <v>0</v>
      </c>
      <c r="V55" s="79">
        <f>'Sectoral Plan 19'!$H96</f>
        <v>0</v>
      </c>
      <c r="W55" s="79">
        <f>'Sectoral Plan 20'!$H96</f>
        <v>0</v>
      </c>
      <c r="X55" s="79">
        <f>'Sectoral Plan 21'!$H96</f>
        <v>0</v>
      </c>
      <c r="Y55" s="79">
        <f>'Sectoral Plan 22'!$H96</f>
        <v>0</v>
      </c>
      <c r="Z55" s="79">
        <f>'Sectoral Plan 23'!$H96</f>
        <v>0</v>
      </c>
      <c r="AA55" s="79">
        <f>'Sectoral Plan 24'!$H96</f>
        <v>0</v>
      </c>
      <c r="AB55" s="79">
        <f>'Sectoral Plan 25'!$H96</f>
        <v>0</v>
      </c>
      <c r="AC55" s="79">
        <f>'Sectoral Plan 26'!$H96</f>
        <v>0</v>
      </c>
      <c r="AD55" s="79">
        <f>'Sectoral Plan 27'!$H96</f>
        <v>0</v>
      </c>
      <c r="AE55" s="79">
        <f>'Sectoral Plan 28'!$H96</f>
        <v>0</v>
      </c>
      <c r="AF55" s="79">
        <f>'Sectoral Plan 29'!$H96</f>
        <v>0</v>
      </c>
      <c r="AG55" s="108">
        <f>'Sectoral Plan 30'!$H96</f>
        <v>0</v>
      </c>
      <c r="AH55" s="107">
        <f t="shared" si="0"/>
        <v>0</v>
      </c>
      <c r="AI55" s="79">
        <f t="shared" si="1"/>
        <v>0</v>
      </c>
      <c r="AJ55" s="79" t="str">
        <f>IF(AND($AK55=0,$AL55=0),SUM($AH55:$AI55),'developer sheet'!$D$9)</f>
        <v>N/A</v>
      </c>
      <c r="AK55" s="79">
        <f>'Long Term Vision'!C96</f>
        <v>0</v>
      </c>
      <c r="AL55" s="79" t="str">
        <f>'Long Term Vision'!D96</f>
        <v>NO</v>
      </c>
      <c r="AM55" s="79">
        <f t="shared" si="2"/>
        <v>0</v>
      </c>
      <c r="AN55" s="79">
        <f t="shared" si="3"/>
        <v>0</v>
      </c>
      <c r="AO55" s="79">
        <f t="shared" si="4"/>
        <v>0</v>
      </c>
      <c r="AP55" s="88" t="str">
        <f>IF(OR($AK55="NO",$AL55="NO"),'developer sheet'!$D$9,IF(AND($AJ55&lt;&gt;'developer sheet'!$D$9,$AJ55&lt;&gt;0),IF($AH55&gt;0,"T",IF($AI55&gt;0,"P")),'developer sheet'!$D$10))</f>
        <v>N/A</v>
      </c>
      <c r="AQ55" s="103"/>
    </row>
    <row r="56" spans="1:43" x14ac:dyDescent="0.25">
      <c r="A56" s="19">
        <v>9.4</v>
      </c>
      <c r="B56" s="107">
        <f>'Long Term Vision'!J97</f>
        <v>0</v>
      </c>
      <c r="C56" s="79">
        <f>'Mid-term Plan'!H97</f>
        <v>0</v>
      </c>
      <c r="D56" s="79">
        <f>'Sectoral Plan 1'!$H97</f>
        <v>0</v>
      </c>
      <c r="E56" s="79">
        <f>'Sectoral Plan 2'!$H97</f>
        <v>0</v>
      </c>
      <c r="F56" s="79">
        <f>'Sectoral Plan 3'!$H97</f>
        <v>0</v>
      </c>
      <c r="G56" s="79">
        <f>'Sectoral Plan 4'!$H97</f>
        <v>0</v>
      </c>
      <c r="H56" s="79">
        <f>'Sectoral Plan 5'!$H97</f>
        <v>0</v>
      </c>
      <c r="I56" s="79">
        <f>'Sectoral Plan 6'!$H97</f>
        <v>0</v>
      </c>
      <c r="J56" s="79">
        <f>'Sectoral Plan 7'!$H97</f>
        <v>0</v>
      </c>
      <c r="K56" s="79">
        <f>'Sectoral Plan 8'!$H97</f>
        <v>0</v>
      </c>
      <c r="L56" s="79">
        <f>'Sectoral Plan 9'!$H97</f>
        <v>0</v>
      </c>
      <c r="M56" s="79">
        <f>'Sectoral Plan 10'!$H97</f>
        <v>0</v>
      </c>
      <c r="N56" s="79">
        <f>'Sectoral Plan 11'!$H97</f>
        <v>0</v>
      </c>
      <c r="O56" s="79">
        <f>'Sectoral Plan 12'!$H97</f>
        <v>0</v>
      </c>
      <c r="P56" s="79">
        <f>'Sectoral Plan 13'!$H97</f>
        <v>0</v>
      </c>
      <c r="Q56" s="79">
        <f>'Sectoral Plan 14'!$H97</f>
        <v>0</v>
      </c>
      <c r="R56" s="79">
        <f>'Sectoral Plan 15'!$H97</f>
        <v>0</v>
      </c>
      <c r="S56" s="79">
        <f>'Sectoral Plan 16'!$H97</f>
        <v>0</v>
      </c>
      <c r="T56" s="79">
        <f>'Sectoral Plan 17'!$H97</f>
        <v>0</v>
      </c>
      <c r="U56" s="79">
        <f>'Sectoral Plan 18'!$H97</f>
        <v>0</v>
      </c>
      <c r="V56" s="79">
        <f>'Sectoral Plan 19'!$H97</f>
        <v>0</v>
      </c>
      <c r="W56" s="79">
        <f>'Sectoral Plan 20'!$H97</f>
        <v>0</v>
      </c>
      <c r="X56" s="79">
        <f>'Sectoral Plan 21'!$H97</f>
        <v>0</v>
      </c>
      <c r="Y56" s="79">
        <f>'Sectoral Plan 22'!$H97</f>
        <v>0</v>
      </c>
      <c r="Z56" s="79">
        <f>'Sectoral Plan 23'!$H97</f>
        <v>0</v>
      </c>
      <c r="AA56" s="79">
        <f>'Sectoral Plan 24'!$H97</f>
        <v>0</v>
      </c>
      <c r="AB56" s="79">
        <f>'Sectoral Plan 25'!$H97</f>
        <v>0</v>
      </c>
      <c r="AC56" s="79">
        <f>'Sectoral Plan 26'!$H97</f>
        <v>0</v>
      </c>
      <c r="AD56" s="79">
        <f>'Sectoral Plan 27'!$H97</f>
        <v>0</v>
      </c>
      <c r="AE56" s="79">
        <f>'Sectoral Plan 28'!$H97</f>
        <v>0</v>
      </c>
      <c r="AF56" s="79">
        <f>'Sectoral Plan 29'!$H97</f>
        <v>0</v>
      </c>
      <c r="AG56" s="108">
        <f>'Sectoral Plan 30'!$H97</f>
        <v>0</v>
      </c>
      <c r="AH56" s="107">
        <f t="shared" si="0"/>
        <v>0</v>
      </c>
      <c r="AI56" s="79">
        <f t="shared" si="1"/>
        <v>0</v>
      </c>
      <c r="AJ56" s="79" t="str">
        <f>IF(AND($AK56=0,$AL56=0),SUM($AH56:$AI56),'developer sheet'!$D$9)</f>
        <v>N/A</v>
      </c>
      <c r="AK56" s="79">
        <f>'Long Term Vision'!C97</f>
        <v>0</v>
      </c>
      <c r="AL56" s="79" t="str">
        <f>'Long Term Vision'!D97</f>
        <v>NO</v>
      </c>
      <c r="AM56" s="79">
        <f t="shared" si="2"/>
        <v>0</v>
      </c>
      <c r="AN56" s="79">
        <f t="shared" si="3"/>
        <v>0</v>
      </c>
      <c r="AO56" s="79">
        <f t="shared" si="4"/>
        <v>0</v>
      </c>
      <c r="AP56" s="88" t="str">
        <f>IF(OR($AK56="NO",$AL56="NO"),'developer sheet'!$D$9,IF(AND($AJ56&lt;&gt;'developer sheet'!$D$9,$AJ56&lt;&gt;0),IF($AH56&gt;0,"T",IF($AI56&gt;0,"P")),'developer sheet'!$D$10))</f>
        <v>N/A</v>
      </c>
      <c r="AQ56" s="103"/>
    </row>
    <row r="57" spans="1:43" x14ac:dyDescent="0.25">
      <c r="A57" s="19">
        <v>9.5</v>
      </c>
      <c r="B57" s="107">
        <f>'Long Term Vision'!J98</f>
        <v>0</v>
      </c>
      <c r="C57" s="79">
        <f>'Mid-term Plan'!H98</f>
        <v>0</v>
      </c>
      <c r="D57" s="79">
        <f>'Sectoral Plan 1'!$H98</f>
        <v>0</v>
      </c>
      <c r="E57" s="79">
        <f>'Sectoral Plan 2'!$H98</f>
        <v>0</v>
      </c>
      <c r="F57" s="79">
        <f>'Sectoral Plan 3'!$H98</f>
        <v>0</v>
      </c>
      <c r="G57" s="79">
        <f>'Sectoral Plan 4'!$H98</f>
        <v>0</v>
      </c>
      <c r="H57" s="79">
        <f>'Sectoral Plan 5'!$H98</f>
        <v>0</v>
      </c>
      <c r="I57" s="79">
        <f>'Sectoral Plan 6'!$H98</f>
        <v>0</v>
      </c>
      <c r="J57" s="79">
        <f>'Sectoral Plan 7'!$H98</f>
        <v>0</v>
      </c>
      <c r="K57" s="79">
        <f>'Sectoral Plan 8'!$H98</f>
        <v>0</v>
      </c>
      <c r="L57" s="79">
        <f>'Sectoral Plan 9'!$H98</f>
        <v>0</v>
      </c>
      <c r="M57" s="79">
        <f>'Sectoral Plan 10'!$H98</f>
        <v>0</v>
      </c>
      <c r="N57" s="79">
        <f>'Sectoral Plan 11'!$H98</f>
        <v>0</v>
      </c>
      <c r="O57" s="79">
        <f>'Sectoral Plan 12'!$H98</f>
        <v>0</v>
      </c>
      <c r="P57" s="79">
        <f>'Sectoral Plan 13'!$H98</f>
        <v>0</v>
      </c>
      <c r="Q57" s="79">
        <f>'Sectoral Plan 14'!$H98</f>
        <v>0</v>
      </c>
      <c r="R57" s="79">
        <f>'Sectoral Plan 15'!$H98</f>
        <v>0</v>
      </c>
      <c r="S57" s="79">
        <f>'Sectoral Plan 16'!$H98</f>
        <v>0</v>
      </c>
      <c r="T57" s="79">
        <f>'Sectoral Plan 17'!$H98</f>
        <v>0</v>
      </c>
      <c r="U57" s="79">
        <f>'Sectoral Plan 18'!$H98</f>
        <v>0</v>
      </c>
      <c r="V57" s="79">
        <f>'Sectoral Plan 19'!$H98</f>
        <v>0</v>
      </c>
      <c r="W57" s="79">
        <f>'Sectoral Plan 20'!$H98</f>
        <v>0</v>
      </c>
      <c r="X57" s="79">
        <f>'Sectoral Plan 21'!$H98</f>
        <v>0</v>
      </c>
      <c r="Y57" s="79">
        <f>'Sectoral Plan 22'!$H98</f>
        <v>0</v>
      </c>
      <c r="Z57" s="79">
        <f>'Sectoral Plan 23'!$H98</f>
        <v>0</v>
      </c>
      <c r="AA57" s="79">
        <f>'Sectoral Plan 24'!$H98</f>
        <v>0</v>
      </c>
      <c r="AB57" s="79">
        <f>'Sectoral Plan 25'!$H98</f>
        <v>0</v>
      </c>
      <c r="AC57" s="79">
        <f>'Sectoral Plan 26'!$H98</f>
        <v>0</v>
      </c>
      <c r="AD57" s="79">
        <f>'Sectoral Plan 27'!$H98</f>
        <v>0</v>
      </c>
      <c r="AE57" s="79">
        <f>'Sectoral Plan 28'!$H98</f>
        <v>0</v>
      </c>
      <c r="AF57" s="79">
        <f>'Sectoral Plan 29'!$H98</f>
        <v>0</v>
      </c>
      <c r="AG57" s="108">
        <f>'Sectoral Plan 30'!$H98</f>
        <v>0</v>
      </c>
      <c r="AH57" s="107">
        <f t="shared" si="0"/>
        <v>0</v>
      </c>
      <c r="AI57" s="79">
        <f t="shared" si="1"/>
        <v>0</v>
      </c>
      <c r="AJ57" s="79" t="str">
        <f>IF(AND($AK57=0,$AL57=0),SUM($AH57:$AI57),'developer sheet'!$D$9)</f>
        <v>N/A</v>
      </c>
      <c r="AK57" s="79">
        <f>'Long Term Vision'!C98</f>
        <v>0</v>
      </c>
      <c r="AL57" s="79" t="str">
        <f>'Long Term Vision'!D98</f>
        <v>NO</v>
      </c>
      <c r="AM57" s="79">
        <f t="shared" si="2"/>
        <v>0</v>
      </c>
      <c r="AN57" s="79">
        <f t="shared" si="3"/>
        <v>0</v>
      </c>
      <c r="AO57" s="79">
        <f t="shared" si="4"/>
        <v>0</v>
      </c>
      <c r="AP57" s="88" t="str">
        <f>IF(OR($AK57="NO",$AL57="NO"),'developer sheet'!$D$9,IF(AND($AJ57&lt;&gt;'developer sheet'!$D$9,$AJ57&lt;&gt;0),IF($AH57&gt;0,"T",IF($AI57&gt;0,"P")),'developer sheet'!$D$10))</f>
        <v>N/A</v>
      </c>
      <c r="AQ57" s="103"/>
    </row>
    <row r="58" spans="1:43" x14ac:dyDescent="0.25">
      <c r="A58">
        <v>10.1</v>
      </c>
      <c r="B58" s="107">
        <f>'Long Term Vision'!J100</f>
        <v>0</v>
      </c>
      <c r="C58" s="79">
        <f>'Mid-term Plan'!H100</f>
        <v>0</v>
      </c>
      <c r="D58" s="79">
        <f>'Sectoral Plan 1'!$H100</f>
        <v>0</v>
      </c>
      <c r="E58" s="79">
        <f>'Sectoral Plan 2'!$H100</f>
        <v>0</v>
      </c>
      <c r="F58" s="79">
        <f>'Sectoral Plan 3'!$H100</f>
        <v>0</v>
      </c>
      <c r="G58" s="79">
        <f>'Sectoral Plan 4'!$H100</f>
        <v>0</v>
      </c>
      <c r="H58" s="79">
        <f>'Sectoral Plan 5'!$H100</f>
        <v>0</v>
      </c>
      <c r="I58" s="79">
        <f>'Sectoral Plan 6'!$H100</f>
        <v>0</v>
      </c>
      <c r="J58" s="79">
        <f>'Sectoral Plan 7'!$H100</f>
        <v>0</v>
      </c>
      <c r="K58" s="79">
        <f>'Sectoral Plan 8'!$H100</f>
        <v>0</v>
      </c>
      <c r="L58" s="79">
        <f>'Sectoral Plan 9'!$H100</f>
        <v>0</v>
      </c>
      <c r="M58" s="79">
        <f>'Sectoral Plan 10'!$H100</f>
        <v>0</v>
      </c>
      <c r="N58" s="79">
        <f>'Sectoral Plan 11'!$H100</f>
        <v>0</v>
      </c>
      <c r="O58" s="79">
        <f>'Sectoral Plan 12'!$H100</f>
        <v>0</v>
      </c>
      <c r="P58" s="79">
        <f>'Sectoral Plan 13'!$H100</f>
        <v>0</v>
      </c>
      <c r="Q58" s="79">
        <f>'Sectoral Plan 14'!$H100</f>
        <v>0</v>
      </c>
      <c r="R58" s="79">
        <f>'Sectoral Plan 15'!$H100</f>
        <v>0</v>
      </c>
      <c r="S58" s="79">
        <f>'Sectoral Plan 16'!$H100</f>
        <v>0</v>
      </c>
      <c r="T58" s="79">
        <f>'Sectoral Plan 17'!$H100</f>
        <v>0</v>
      </c>
      <c r="U58" s="79">
        <f>'Sectoral Plan 18'!$H100</f>
        <v>0</v>
      </c>
      <c r="V58" s="79">
        <f>'Sectoral Plan 19'!$H100</f>
        <v>0</v>
      </c>
      <c r="W58" s="79">
        <f>'Sectoral Plan 20'!$H100</f>
        <v>0</v>
      </c>
      <c r="X58" s="79">
        <f>'Sectoral Plan 21'!$H100</f>
        <v>0</v>
      </c>
      <c r="Y58" s="79">
        <f>'Sectoral Plan 22'!$H100</f>
        <v>0</v>
      </c>
      <c r="Z58" s="79">
        <f>'Sectoral Plan 23'!$H100</f>
        <v>0</v>
      </c>
      <c r="AA58" s="79">
        <f>'Sectoral Plan 24'!$H100</f>
        <v>0</v>
      </c>
      <c r="AB58" s="79">
        <f>'Sectoral Plan 25'!$H100</f>
        <v>0</v>
      </c>
      <c r="AC58" s="79">
        <f>'Sectoral Plan 26'!$H100</f>
        <v>0</v>
      </c>
      <c r="AD58" s="79">
        <f>'Sectoral Plan 27'!$H100</f>
        <v>0</v>
      </c>
      <c r="AE58" s="79">
        <f>'Sectoral Plan 28'!$H100</f>
        <v>0</v>
      </c>
      <c r="AF58" s="79">
        <f>'Sectoral Plan 29'!$H100</f>
        <v>0</v>
      </c>
      <c r="AG58" s="108">
        <f>'Sectoral Plan 30'!$H100</f>
        <v>0</v>
      </c>
      <c r="AH58" s="107">
        <f t="shared" si="0"/>
        <v>0</v>
      </c>
      <c r="AI58" s="79">
        <f t="shared" si="1"/>
        <v>0</v>
      </c>
      <c r="AJ58" s="79" t="str">
        <f>IF(AND($AK58=0,$AL58=0),SUM($AH58:$AI58),'developer sheet'!$D$9)</f>
        <v>N/A</v>
      </c>
      <c r="AK58" s="79">
        <f>'Long Term Vision'!C100</f>
        <v>0</v>
      </c>
      <c r="AL58" s="79" t="str">
        <f>'Long Term Vision'!D100</f>
        <v>NO</v>
      </c>
      <c r="AM58" s="79">
        <f t="shared" si="2"/>
        <v>0</v>
      </c>
      <c r="AN58" s="79">
        <f t="shared" si="3"/>
        <v>0</v>
      </c>
      <c r="AO58" s="79">
        <f t="shared" si="4"/>
        <v>0</v>
      </c>
      <c r="AP58" s="88" t="str">
        <f>IF(OR($AK58="NO",$AL58="NO"),'developer sheet'!$D$9,IF(AND($AJ58&lt;&gt;'developer sheet'!$D$9,$AJ58&lt;&gt;0),IF($AH58&gt;0,"T",IF($AI58&gt;0,"P")),'developer sheet'!$D$10))</f>
        <v>N/A</v>
      </c>
      <c r="AQ58" s="103"/>
    </row>
    <row r="59" spans="1:43" x14ac:dyDescent="0.25">
      <c r="A59">
        <v>10.199999999999999</v>
      </c>
      <c r="B59" s="107">
        <f>'Long Term Vision'!J101</f>
        <v>0</v>
      </c>
      <c r="C59" s="79">
        <f>'Mid-term Plan'!H101</f>
        <v>0</v>
      </c>
      <c r="D59" s="79">
        <f>'Sectoral Plan 1'!$H101</f>
        <v>0</v>
      </c>
      <c r="E59" s="79">
        <f>'Sectoral Plan 2'!$H101</f>
        <v>0</v>
      </c>
      <c r="F59" s="79" t="str">
        <f>'Sectoral Plan 3'!$H101</f>
        <v>P</v>
      </c>
      <c r="G59" s="79">
        <f>'Sectoral Plan 4'!$H101</f>
        <v>0</v>
      </c>
      <c r="H59" s="79">
        <f>'Sectoral Plan 5'!$H101</f>
        <v>0</v>
      </c>
      <c r="I59" s="79">
        <f>'Sectoral Plan 6'!$H101</f>
        <v>0</v>
      </c>
      <c r="J59" s="79">
        <f>'Sectoral Plan 7'!$H101</f>
        <v>0</v>
      </c>
      <c r="K59" s="79">
        <f>'Sectoral Plan 8'!$H101</f>
        <v>0</v>
      </c>
      <c r="L59" s="79">
        <f>'Sectoral Plan 9'!$H101</f>
        <v>0</v>
      </c>
      <c r="M59" s="79">
        <f>'Sectoral Plan 10'!$H101</f>
        <v>0</v>
      </c>
      <c r="N59" s="79">
        <f>'Sectoral Plan 11'!$H101</f>
        <v>0</v>
      </c>
      <c r="O59" s="79">
        <f>'Sectoral Plan 12'!$H101</f>
        <v>0</v>
      </c>
      <c r="P59" s="79">
        <f>'Sectoral Plan 13'!$H101</f>
        <v>0</v>
      </c>
      <c r="Q59" s="79">
        <f>'Sectoral Plan 14'!$H101</f>
        <v>0</v>
      </c>
      <c r="R59" s="79">
        <f>'Sectoral Plan 15'!$H101</f>
        <v>0</v>
      </c>
      <c r="S59" s="79">
        <f>'Sectoral Plan 16'!$H101</f>
        <v>0</v>
      </c>
      <c r="T59" s="79">
        <f>'Sectoral Plan 17'!$H101</f>
        <v>0</v>
      </c>
      <c r="U59" s="79">
        <f>'Sectoral Plan 18'!$H101</f>
        <v>0</v>
      </c>
      <c r="V59" s="79">
        <f>'Sectoral Plan 19'!$H101</f>
        <v>0</v>
      </c>
      <c r="W59" s="79">
        <f>'Sectoral Plan 20'!$H101</f>
        <v>0</v>
      </c>
      <c r="X59" s="79">
        <f>'Sectoral Plan 21'!$H101</f>
        <v>0</v>
      </c>
      <c r="Y59" s="79">
        <f>'Sectoral Plan 22'!$H101</f>
        <v>0</v>
      </c>
      <c r="Z59" s="79">
        <f>'Sectoral Plan 23'!$H101</f>
        <v>0</v>
      </c>
      <c r="AA59" s="79">
        <f>'Sectoral Plan 24'!$H101</f>
        <v>0</v>
      </c>
      <c r="AB59" s="79">
        <f>'Sectoral Plan 25'!$H101</f>
        <v>0</v>
      </c>
      <c r="AC59" s="79">
        <f>'Sectoral Plan 26'!$H101</f>
        <v>0</v>
      </c>
      <c r="AD59" s="79">
        <f>'Sectoral Plan 27'!$H101</f>
        <v>0</v>
      </c>
      <c r="AE59" s="79">
        <f>'Sectoral Plan 28'!$H101</f>
        <v>0</v>
      </c>
      <c r="AF59" s="79">
        <f>'Sectoral Plan 29'!$H101</f>
        <v>0</v>
      </c>
      <c r="AG59" s="108">
        <f>'Sectoral Plan 30'!$H101</f>
        <v>0</v>
      </c>
      <c r="AH59" s="107">
        <f t="shared" si="0"/>
        <v>0</v>
      </c>
      <c r="AI59" s="79">
        <f t="shared" si="1"/>
        <v>1</v>
      </c>
      <c r="AJ59" s="79">
        <f>IF(AND($AK59=0,$AL59=0),SUM($AH59:$AI59),'developer sheet'!$D$9)</f>
        <v>1</v>
      </c>
      <c r="AK59" s="79">
        <f>'Long Term Vision'!C101</f>
        <v>0</v>
      </c>
      <c r="AL59" s="79">
        <f>'Long Term Vision'!D101</f>
        <v>0</v>
      </c>
      <c r="AM59" s="79">
        <f t="shared" si="2"/>
        <v>1</v>
      </c>
      <c r="AN59" s="79">
        <f t="shared" si="3"/>
        <v>1</v>
      </c>
      <c r="AO59" s="79">
        <f t="shared" si="4"/>
        <v>0</v>
      </c>
      <c r="AP59" s="88" t="str">
        <f>IF(OR($AK59="NO",$AL59="NO"),'developer sheet'!$D$9,IF(AND($AJ59&lt;&gt;'developer sheet'!$D$9,$AJ59&lt;&gt;0),IF($AH59&gt;0,"T",IF($AI59&gt;0,"P")),'developer sheet'!$D$10))</f>
        <v>P</v>
      </c>
      <c r="AQ59" s="103"/>
    </row>
    <row r="60" spans="1:43" x14ac:dyDescent="0.25">
      <c r="A60" s="19">
        <v>10.3</v>
      </c>
      <c r="B60" s="107">
        <f>'Long Term Vision'!J102</f>
        <v>0</v>
      </c>
      <c r="C60" s="79">
        <f>'Mid-term Plan'!H102</f>
        <v>0</v>
      </c>
      <c r="D60" s="79">
        <f>'Sectoral Plan 1'!$H102</f>
        <v>0</v>
      </c>
      <c r="E60" s="79">
        <f>'Sectoral Plan 2'!$H102</f>
        <v>0</v>
      </c>
      <c r="F60" s="79">
        <f>'Sectoral Plan 3'!$H102</f>
        <v>0</v>
      </c>
      <c r="G60" s="79">
        <f>'Sectoral Plan 4'!$H102</f>
        <v>0</v>
      </c>
      <c r="H60" s="79">
        <f>'Sectoral Plan 5'!$H102</f>
        <v>0</v>
      </c>
      <c r="I60" s="79">
        <f>'Sectoral Plan 6'!$H102</f>
        <v>0</v>
      </c>
      <c r="J60" s="79">
        <f>'Sectoral Plan 7'!$H102</f>
        <v>0</v>
      </c>
      <c r="K60" s="79">
        <f>'Sectoral Plan 8'!$H102</f>
        <v>0</v>
      </c>
      <c r="L60" s="79">
        <f>'Sectoral Plan 9'!$H102</f>
        <v>0</v>
      </c>
      <c r="M60" s="79">
        <f>'Sectoral Plan 10'!$H102</f>
        <v>0</v>
      </c>
      <c r="N60" s="79">
        <f>'Sectoral Plan 11'!$H102</f>
        <v>0</v>
      </c>
      <c r="O60" s="79">
        <f>'Sectoral Plan 12'!$H102</f>
        <v>0</v>
      </c>
      <c r="P60" s="79">
        <f>'Sectoral Plan 13'!$H102</f>
        <v>0</v>
      </c>
      <c r="Q60" s="79">
        <f>'Sectoral Plan 14'!$H102</f>
        <v>0</v>
      </c>
      <c r="R60" s="79">
        <f>'Sectoral Plan 15'!$H102</f>
        <v>0</v>
      </c>
      <c r="S60" s="79">
        <f>'Sectoral Plan 16'!$H102</f>
        <v>0</v>
      </c>
      <c r="T60" s="79">
        <f>'Sectoral Plan 17'!$H102</f>
        <v>0</v>
      </c>
      <c r="U60" s="79">
        <f>'Sectoral Plan 18'!$H102</f>
        <v>0</v>
      </c>
      <c r="V60" s="79">
        <f>'Sectoral Plan 19'!$H102</f>
        <v>0</v>
      </c>
      <c r="W60" s="79">
        <f>'Sectoral Plan 20'!$H102</f>
        <v>0</v>
      </c>
      <c r="X60" s="79">
        <f>'Sectoral Plan 21'!$H102</f>
        <v>0</v>
      </c>
      <c r="Y60" s="79">
        <f>'Sectoral Plan 22'!$H102</f>
        <v>0</v>
      </c>
      <c r="Z60" s="79">
        <f>'Sectoral Plan 23'!$H102</f>
        <v>0</v>
      </c>
      <c r="AA60" s="79">
        <f>'Sectoral Plan 24'!$H102</f>
        <v>0</v>
      </c>
      <c r="AB60" s="79">
        <f>'Sectoral Plan 25'!$H102</f>
        <v>0</v>
      </c>
      <c r="AC60" s="79">
        <f>'Sectoral Plan 26'!$H102</f>
        <v>0</v>
      </c>
      <c r="AD60" s="79">
        <f>'Sectoral Plan 27'!$H102</f>
        <v>0</v>
      </c>
      <c r="AE60" s="79">
        <f>'Sectoral Plan 28'!$H102</f>
        <v>0</v>
      </c>
      <c r="AF60" s="79">
        <f>'Sectoral Plan 29'!$H102</f>
        <v>0</v>
      </c>
      <c r="AG60" s="108">
        <f>'Sectoral Plan 30'!$H102</f>
        <v>0</v>
      </c>
      <c r="AH60" s="107">
        <f t="shared" si="0"/>
        <v>0</v>
      </c>
      <c r="AI60" s="79">
        <f t="shared" si="1"/>
        <v>0</v>
      </c>
      <c r="AJ60" s="79" t="str">
        <f>IF(AND($AK60=0,$AL60=0),SUM($AH60:$AI60),'developer sheet'!$D$9)</f>
        <v>N/A</v>
      </c>
      <c r="AK60" s="79">
        <f>'Long Term Vision'!C102</f>
        <v>0</v>
      </c>
      <c r="AL60" s="79" t="str">
        <f>'Long Term Vision'!D102</f>
        <v>NO</v>
      </c>
      <c r="AM60" s="79">
        <f t="shared" si="2"/>
        <v>0</v>
      </c>
      <c r="AN60" s="79">
        <f t="shared" si="3"/>
        <v>0</v>
      </c>
      <c r="AO60" s="79">
        <f t="shared" si="4"/>
        <v>0</v>
      </c>
      <c r="AP60" s="88" t="str">
        <f>IF(OR($AK60="NO",$AL60="NO"),'developer sheet'!$D$9,IF(AND($AJ60&lt;&gt;'developer sheet'!$D$9,$AJ60&lt;&gt;0),IF($AH60&gt;0,"T",IF($AI60&gt;0,"P")),'developer sheet'!$D$10))</f>
        <v>N/A</v>
      </c>
      <c r="AQ60" s="103"/>
    </row>
    <row r="61" spans="1:43" x14ac:dyDescent="0.25">
      <c r="A61" s="19">
        <v>10.4</v>
      </c>
      <c r="B61" s="107">
        <f>'Long Term Vision'!J103</f>
        <v>0</v>
      </c>
      <c r="C61" s="79">
        <f>'Mid-term Plan'!H103</f>
        <v>0</v>
      </c>
      <c r="D61" s="79">
        <f>'Sectoral Plan 1'!$H103</f>
        <v>0</v>
      </c>
      <c r="E61" s="79">
        <f>'Sectoral Plan 2'!$H103</f>
        <v>0</v>
      </c>
      <c r="F61" s="79">
        <f>'Sectoral Plan 3'!$H103</f>
        <v>0</v>
      </c>
      <c r="G61" s="79">
        <f>'Sectoral Plan 4'!$H103</f>
        <v>0</v>
      </c>
      <c r="H61" s="79">
        <f>'Sectoral Plan 5'!$H103</f>
        <v>0</v>
      </c>
      <c r="I61" s="79">
        <f>'Sectoral Plan 6'!$H103</f>
        <v>0</v>
      </c>
      <c r="J61" s="79">
        <f>'Sectoral Plan 7'!$H103</f>
        <v>0</v>
      </c>
      <c r="K61" s="79">
        <f>'Sectoral Plan 8'!$H103</f>
        <v>0</v>
      </c>
      <c r="L61" s="79">
        <f>'Sectoral Plan 9'!$H103</f>
        <v>0</v>
      </c>
      <c r="M61" s="79">
        <f>'Sectoral Plan 10'!$H103</f>
        <v>0</v>
      </c>
      <c r="N61" s="79">
        <f>'Sectoral Plan 11'!$H103</f>
        <v>0</v>
      </c>
      <c r="O61" s="79">
        <f>'Sectoral Plan 12'!$H103</f>
        <v>0</v>
      </c>
      <c r="P61" s="79">
        <f>'Sectoral Plan 13'!$H103</f>
        <v>0</v>
      </c>
      <c r="Q61" s="79">
        <f>'Sectoral Plan 14'!$H103</f>
        <v>0</v>
      </c>
      <c r="R61" s="79">
        <f>'Sectoral Plan 15'!$H103</f>
        <v>0</v>
      </c>
      <c r="S61" s="79">
        <f>'Sectoral Plan 16'!$H103</f>
        <v>0</v>
      </c>
      <c r="T61" s="79">
        <f>'Sectoral Plan 17'!$H103</f>
        <v>0</v>
      </c>
      <c r="U61" s="79">
        <f>'Sectoral Plan 18'!$H103</f>
        <v>0</v>
      </c>
      <c r="V61" s="79">
        <f>'Sectoral Plan 19'!$H103</f>
        <v>0</v>
      </c>
      <c r="W61" s="79">
        <f>'Sectoral Plan 20'!$H103</f>
        <v>0</v>
      </c>
      <c r="X61" s="79">
        <f>'Sectoral Plan 21'!$H103</f>
        <v>0</v>
      </c>
      <c r="Y61" s="79">
        <f>'Sectoral Plan 22'!$H103</f>
        <v>0</v>
      </c>
      <c r="Z61" s="79">
        <f>'Sectoral Plan 23'!$H103</f>
        <v>0</v>
      </c>
      <c r="AA61" s="79">
        <f>'Sectoral Plan 24'!$H103</f>
        <v>0</v>
      </c>
      <c r="AB61" s="79">
        <f>'Sectoral Plan 25'!$H103</f>
        <v>0</v>
      </c>
      <c r="AC61" s="79">
        <f>'Sectoral Plan 26'!$H103</f>
        <v>0</v>
      </c>
      <c r="AD61" s="79">
        <f>'Sectoral Plan 27'!$H103</f>
        <v>0</v>
      </c>
      <c r="AE61" s="79">
        <f>'Sectoral Plan 28'!$H103</f>
        <v>0</v>
      </c>
      <c r="AF61" s="79">
        <f>'Sectoral Plan 29'!$H103</f>
        <v>0</v>
      </c>
      <c r="AG61" s="108">
        <f>'Sectoral Plan 30'!$H103</f>
        <v>0</v>
      </c>
      <c r="AH61" s="107">
        <f t="shared" si="0"/>
        <v>0</v>
      </c>
      <c r="AI61" s="79">
        <f t="shared" si="1"/>
        <v>0</v>
      </c>
      <c r="AJ61" s="79" t="str">
        <f>IF(AND($AK61=0,$AL61=0),SUM($AH61:$AI61),'developer sheet'!$D$9)</f>
        <v>N/A</v>
      </c>
      <c r="AK61" s="79">
        <f>'Long Term Vision'!C103</f>
        <v>0</v>
      </c>
      <c r="AL61" s="79" t="str">
        <f>'Long Term Vision'!D103</f>
        <v>NO</v>
      </c>
      <c r="AM61" s="79">
        <f t="shared" si="2"/>
        <v>0</v>
      </c>
      <c r="AN61" s="79">
        <f t="shared" si="3"/>
        <v>0</v>
      </c>
      <c r="AO61" s="79">
        <f t="shared" si="4"/>
        <v>0</v>
      </c>
      <c r="AP61" s="88" t="str">
        <f>IF(OR($AK61="NO",$AL61="NO"),'developer sheet'!$D$9,IF(AND($AJ61&lt;&gt;'developer sheet'!$D$9,$AJ61&lt;&gt;0),IF($AH61&gt;0,"T",IF($AI61&gt;0,"P")),'developer sheet'!$D$10))</f>
        <v>N/A</v>
      </c>
      <c r="AQ61" s="103"/>
    </row>
    <row r="62" spans="1:43" x14ac:dyDescent="0.25">
      <c r="A62" s="19">
        <v>10.5</v>
      </c>
      <c r="B62" s="107">
        <f>'Long Term Vision'!J104</f>
        <v>0</v>
      </c>
      <c r="C62" s="79">
        <f>'Mid-term Plan'!H104</f>
        <v>0</v>
      </c>
      <c r="D62" s="79">
        <f>'Sectoral Plan 1'!$H104</f>
        <v>0</v>
      </c>
      <c r="E62" s="79">
        <f>'Sectoral Plan 2'!$H104</f>
        <v>0</v>
      </c>
      <c r="F62" s="79">
        <f>'Sectoral Plan 3'!$H104</f>
        <v>0</v>
      </c>
      <c r="G62" s="79">
        <f>'Sectoral Plan 4'!$H104</f>
        <v>0</v>
      </c>
      <c r="H62" s="79">
        <f>'Sectoral Plan 5'!$H104</f>
        <v>0</v>
      </c>
      <c r="I62" s="79">
        <f>'Sectoral Plan 6'!$H104</f>
        <v>0</v>
      </c>
      <c r="J62" s="79">
        <f>'Sectoral Plan 7'!$H104</f>
        <v>0</v>
      </c>
      <c r="K62" s="79">
        <f>'Sectoral Plan 8'!$H104</f>
        <v>0</v>
      </c>
      <c r="L62" s="79">
        <f>'Sectoral Plan 9'!$H104</f>
        <v>0</v>
      </c>
      <c r="M62" s="79">
        <f>'Sectoral Plan 10'!$H104</f>
        <v>0</v>
      </c>
      <c r="N62" s="79">
        <f>'Sectoral Plan 11'!$H104</f>
        <v>0</v>
      </c>
      <c r="O62" s="79">
        <f>'Sectoral Plan 12'!$H104</f>
        <v>0</v>
      </c>
      <c r="P62" s="79">
        <f>'Sectoral Plan 13'!$H104</f>
        <v>0</v>
      </c>
      <c r="Q62" s="79">
        <f>'Sectoral Plan 14'!$H104</f>
        <v>0</v>
      </c>
      <c r="R62" s="79">
        <f>'Sectoral Plan 15'!$H104</f>
        <v>0</v>
      </c>
      <c r="S62" s="79">
        <f>'Sectoral Plan 16'!$H104</f>
        <v>0</v>
      </c>
      <c r="T62" s="79">
        <f>'Sectoral Plan 17'!$H104</f>
        <v>0</v>
      </c>
      <c r="U62" s="79">
        <f>'Sectoral Plan 18'!$H104</f>
        <v>0</v>
      </c>
      <c r="V62" s="79">
        <f>'Sectoral Plan 19'!$H104</f>
        <v>0</v>
      </c>
      <c r="W62" s="79">
        <f>'Sectoral Plan 20'!$H104</f>
        <v>0</v>
      </c>
      <c r="X62" s="79">
        <f>'Sectoral Plan 21'!$H104</f>
        <v>0</v>
      </c>
      <c r="Y62" s="79">
        <f>'Sectoral Plan 22'!$H104</f>
        <v>0</v>
      </c>
      <c r="Z62" s="79">
        <f>'Sectoral Plan 23'!$H104</f>
        <v>0</v>
      </c>
      <c r="AA62" s="79">
        <f>'Sectoral Plan 24'!$H104</f>
        <v>0</v>
      </c>
      <c r="AB62" s="79">
        <f>'Sectoral Plan 25'!$H104</f>
        <v>0</v>
      </c>
      <c r="AC62" s="79">
        <f>'Sectoral Plan 26'!$H104</f>
        <v>0</v>
      </c>
      <c r="AD62" s="79">
        <f>'Sectoral Plan 27'!$H104</f>
        <v>0</v>
      </c>
      <c r="AE62" s="79">
        <f>'Sectoral Plan 28'!$H104</f>
        <v>0</v>
      </c>
      <c r="AF62" s="79">
        <f>'Sectoral Plan 29'!$H104</f>
        <v>0</v>
      </c>
      <c r="AG62" s="108">
        <f>'Sectoral Plan 30'!$H104</f>
        <v>0</v>
      </c>
      <c r="AH62" s="107">
        <f t="shared" si="0"/>
        <v>0</v>
      </c>
      <c r="AI62" s="79">
        <f t="shared" si="1"/>
        <v>0</v>
      </c>
      <c r="AJ62" s="79" t="str">
        <f>IF(AND($AK62=0,$AL62=0),SUM($AH62:$AI62),'developer sheet'!$D$9)</f>
        <v>N/A</v>
      </c>
      <c r="AK62" s="79" t="str">
        <f>'Long Term Vision'!C104</f>
        <v>NO</v>
      </c>
      <c r="AL62" s="79" t="str">
        <f>'Long Term Vision'!D104</f>
        <v>NO</v>
      </c>
      <c r="AM62" s="79">
        <f t="shared" si="2"/>
        <v>0</v>
      </c>
      <c r="AN62" s="79">
        <f t="shared" si="3"/>
        <v>0</v>
      </c>
      <c r="AO62" s="79">
        <f t="shared" si="4"/>
        <v>0</v>
      </c>
      <c r="AP62" s="88" t="str">
        <f>IF(OR($AK62="NO",$AL62="NO"),'developer sheet'!$D$9,IF(AND($AJ62&lt;&gt;'developer sheet'!$D$9,$AJ62&lt;&gt;0),IF($AH62&gt;0,"T",IF($AI62&gt;0,"P")),'developer sheet'!$D$10))</f>
        <v>N/A</v>
      </c>
      <c r="AQ62" s="103"/>
    </row>
    <row r="63" spans="1:43" x14ac:dyDescent="0.25">
      <c r="A63" s="19">
        <v>10.6</v>
      </c>
      <c r="B63" s="107">
        <f>'Long Term Vision'!J105</f>
        <v>0</v>
      </c>
      <c r="C63" s="79">
        <f>'Mid-term Plan'!H105</f>
        <v>0</v>
      </c>
      <c r="D63" s="79">
        <f>'Sectoral Plan 1'!$H105</f>
        <v>0</v>
      </c>
      <c r="E63" s="79">
        <f>'Sectoral Plan 2'!$H105</f>
        <v>0</v>
      </c>
      <c r="F63" s="79">
        <f>'Sectoral Plan 3'!$H105</f>
        <v>0</v>
      </c>
      <c r="G63" s="79">
        <f>'Sectoral Plan 4'!$H105</f>
        <v>0</v>
      </c>
      <c r="H63" s="79">
        <f>'Sectoral Plan 5'!$H105</f>
        <v>0</v>
      </c>
      <c r="I63" s="79">
        <f>'Sectoral Plan 6'!$H105</f>
        <v>0</v>
      </c>
      <c r="J63" s="79">
        <f>'Sectoral Plan 7'!$H105</f>
        <v>0</v>
      </c>
      <c r="K63" s="79">
        <f>'Sectoral Plan 8'!$H105</f>
        <v>0</v>
      </c>
      <c r="L63" s="79">
        <f>'Sectoral Plan 9'!$H105</f>
        <v>0</v>
      </c>
      <c r="M63" s="79">
        <f>'Sectoral Plan 10'!$H105</f>
        <v>0</v>
      </c>
      <c r="N63" s="79">
        <f>'Sectoral Plan 11'!$H105</f>
        <v>0</v>
      </c>
      <c r="O63" s="79">
        <f>'Sectoral Plan 12'!$H105</f>
        <v>0</v>
      </c>
      <c r="P63" s="79">
        <f>'Sectoral Plan 13'!$H105</f>
        <v>0</v>
      </c>
      <c r="Q63" s="79">
        <f>'Sectoral Plan 14'!$H105</f>
        <v>0</v>
      </c>
      <c r="R63" s="79">
        <f>'Sectoral Plan 15'!$H105</f>
        <v>0</v>
      </c>
      <c r="S63" s="79">
        <f>'Sectoral Plan 16'!$H105</f>
        <v>0</v>
      </c>
      <c r="T63" s="79">
        <f>'Sectoral Plan 17'!$H105</f>
        <v>0</v>
      </c>
      <c r="U63" s="79">
        <f>'Sectoral Plan 18'!$H105</f>
        <v>0</v>
      </c>
      <c r="V63" s="79">
        <f>'Sectoral Plan 19'!$H105</f>
        <v>0</v>
      </c>
      <c r="W63" s="79">
        <f>'Sectoral Plan 20'!$H105</f>
        <v>0</v>
      </c>
      <c r="X63" s="79">
        <f>'Sectoral Plan 21'!$H105</f>
        <v>0</v>
      </c>
      <c r="Y63" s="79">
        <f>'Sectoral Plan 22'!$H105</f>
        <v>0</v>
      </c>
      <c r="Z63" s="79">
        <f>'Sectoral Plan 23'!$H105</f>
        <v>0</v>
      </c>
      <c r="AA63" s="79">
        <f>'Sectoral Plan 24'!$H105</f>
        <v>0</v>
      </c>
      <c r="AB63" s="79">
        <f>'Sectoral Plan 25'!$H105</f>
        <v>0</v>
      </c>
      <c r="AC63" s="79">
        <f>'Sectoral Plan 26'!$H105</f>
        <v>0</v>
      </c>
      <c r="AD63" s="79">
        <f>'Sectoral Plan 27'!$H105</f>
        <v>0</v>
      </c>
      <c r="AE63" s="79">
        <f>'Sectoral Plan 28'!$H105</f>
        <v>0</v>
      </c>
      <c r="AF63" s="79">
        <f>'Sectoral Plan 29'!$H105</f>
        <v>0</v>
      </c>
      <c r="AG63" s="108">
        <f>'Sectoral Plan 30'!$H105</f>
        <v>0</v>
      </c>
      <c r="AH63" s="107">
        <f t="shared" si="0"/>
        <v>0</v>
      </c>
      <c r="AI63" s="79">
        <f t="shared" si="1"/>
        <v>0</v>
      </c>
      <c r="AJ63" s="79" t="str">
        <f>IF(AND($AK63=0,$AL63=0),SUM($AH63:$AI63),'developer sheet'!$D$9)</f>
        <v>N/A</v>
      </c>
      <c r="AK63" s="79" t="str">
        <f>'Long Term Vision'!C105</f>
        <v>NO</v>
      </c>
      <c r="AL63" s="79" t="str">
        <f>'Long Term Vision'!D105</f>
        <v>NO</v>
      </c>
      <c r="AM63" s="79">
        <f t="shared" si="2"/>
        <v>0</v>
      </c>
      <c r="AN63" s="79">
        <f t="shared" si="3"/>
        <v>0</v>
      </c>
      <c r="AO63" s="79">
        <f t="shared" si="4"/>
        <v>0</v>
      </c>
      <c r="AP63" s="88" t="str">
        <f>IF(OR($AK63="NO",$AL63="NO"),'developer sheet'!$D$9,IF(AND($AJ63&lt;&gt;'developer sheet'!$D$9,$AJ63&lt;&gt;0),IF($AH63&gt;0,"T",IF($AI63&gt;0,"P")),'developer sheet'!$D$10))</f>
        <v>N/A</v>
      </c>
      <c r="AQ63" s="103"/>
    </row>
    <row r="64" spans="1:43" x14ac:dyDescent="0.25">
      <c r="A64" s="19">
        <v>10.7</v>
      </c>
      <c r="B64" s="107">
        <f>'Long Term Vision'!J106</f>
        <v>0</v>
      </c>
      <c r="C64" s="79">
        <f>'Mid-term Plan'!H106</f>
        <v>0</v>
      </c>
      <c r="D64" s="79">
        <f>'Sectoral Plan 1'!$H106</f>
        <v>0</v>
      </c>
      <c r="E64" s="79">
        <f>'Sectoral Plan 2'!$H106</f>
        <v>0</v>
      </c>
      <c r="F64" s="79">
        <f>'Sectoral Plan 3'!$H106</f>
        <v>0</v>
      </c>
      <c r="G64" s="79">
        <f>'Sectoral Plan 4'!$H106</f>
        <v>0</v>
      </c>
      <c r="H64" s="79">
        <f>'Sectoral Plan 5'!$H106</f>
        <v>0</v>
      </c>
      <c r="I64" s="79">
        <f>'Sectoral Plan 6'!$H106</f>
        <v>0</v>
      </c>
      <c r="J64" s="79">
        <f>'Sectoral Plan 7'!$H106</f>
        <v>0</v>
      </c>
      <c r="K64" s="79">
        <f>'Sectoral Plan 8'!$H106</f>
        <v>0</v>
      </c>
      <c r="L64" s="79">
        <f>'Sectoral Plan 9'!$H106</f>
        <v>0</v>
      </c>
      <c r="M64" s="79">
        <f>'Sectoral Plan 10'!$H106</f>
        <v>0</v>
      </c>
      <c r="N64" s="79">
        <f>'Sectoral Plan 11'!$H106</f>
        <v>0</v>
      </c>
      <c r="O64" s="79">
        <f>'Sectoral Plan 12'!$H106</f>
        <v>0</v>
      </c>
      <c r="P64" s="79">
        <f>'Sectoral Plan 13'!$H106</f>
        <v>0</v>
      </c>
      <c r="Q64" s="79">
        <f>'Sectoral Plan 14'!$H106</f>
        <v>0</v>
      </c>
      <c r="R64" s="79">
        <f>'Sectoral Plan 15'!$H106</f>
        <v>0</v>
      </c>
      <c r="S64" s="79">
        <f>'Sectoral Plan 16'!$H106</f>
        <v>0</v>
      </c>
      <c r="T64" s="79">
        <f>'Sectoral Plan 17'!$H106</f>
        <v>0</v>
      </c>
      <c r="U64" s="79">
        <f>'Sectoral Plan 18'!$H106</f>
        <v>0</v>
      </c>
      <c r="V64" s="79">
        <f>'Sectoral Plan 19'!$H106</f>
        <v>0</v>
      </c>
      <c r="W64" s="79">
        <f>'Sectoral Plan 20'!$H106</f>
        <v>0</v>
      </c>
      <c r="X64" s="79">
        <f>'Sectoral Plan 21'!$H106</f>
        <v>0</v>
      </c>
      <c r="Y64" s="79">
        <f>'Sectoral Plan 22'!$H106</f>
        <v>0</v>
      </c>
      <c r="Z64" s="79">
        <f>'Sectoral Plan 23'!$H106</f>
        <v>0</v>
      </c>
      <c r="AA64" s="79">
        <f>'Sectoral Plan 24'!$H106</f>
        <v>0</v>
      </c>
      <c r="AB64" s="79">
        <f>'Sectoral Plan 25'!$H106</f>
        <v>0</v>
      </c>
      <c r="AC64" s="79">
        <f>'Sectoral Plan 26'!$H106</f>
        <v>0</v>
      </c>
      <c r="AD64" s="79">
        <f>'Sectoral Plan 27'!$H106</f>
        <v>0</v>
      </c>
      <c r="AE64" s="79">
        <f>'Sectoral Plan 28'!$H106</f>
        <v>0</v>
      </c>
      <c r="AF64" s="79">
        <f>'Sectoral Plan 29'!$H106</f>
        <v>0</v>
      </c>
      <c r="AG64" s="108">
        <f>'Sectoral Plan 30'!$H106</f>
        <v>0</v>
      </c>
      <c r="AH64" s="107">
        <f t="shared" si="0"/>
        <v>0</v>
      </c>
      <c r="AI64" s="79">
        <f t="shared" si="1"/>
        <v>0</v>
      </c>
      <c r="AJ64" s="79" t="str">
        <f>IF(AND($AK64=0,$AL64=0),SUM($AH64:$AI64),'developer sheet'!$D$9)</f>
        <v>N/A</v>
      </c>
      <c r="AK64" s="79">
        <f>'Long Term Vision'!C106</f>
        <v>0</v>
      </c>
      <c r="AL64" s="79" t="str">
        <f>'Long Term Vision'!D106</f>
        <v>NO</v>
      </c>
      <c r="AM64" s="79">
        <f t="shared" si="2"/>
        <v>0</v>
      </c>
      <c r="AN64" s="79">
        <f t="shared" si="3"/>
        <v>0</v>
      </c>
      <c r="AO64" s="79">
        <f t="shared" si="4"/>
        <v>0</v>
      </c>
      <c r="AP64" s="88" t="str">
        <f>IF(OR($AK64="NO",$AL64="NO"),'developer sheet'!$D$9,IF(AND($AJ64&lt;&gt;'developer sheet'!$D$9,$AJ64&lt;&gt;0),IF($AH64&gt;0,"T",IF($AI64&gt;0,"P")),'developer sheet'!$D$10))</f>
        <v>N/A</v>
      </c>
      <c r="AQ64" s="103"/>
    </row>
    <row r="65" spans="1:43" x14ac:dyDescent="0.25">
      <c r="A65">
        <v>11.1</v>
      </c>
      <c r="B65" s="107">
        <f>'Long Term Vision'!J108</f>
        <v>0</v>
      </c>
      <c r="C65" s="79">
        <f>'Mid-term Plan'!H108</f>
        <v>0</v>
      </c>
      <c r="D65" s="79">
        <f>'Sectoral Plan 1'!$H108</f>
        <v>0</v>
      </c>
      <c r="E65" s="79">
        <f>'Sectoral Plan 2'!$H108</f>
        <v>0</v>
      </c>
      <c r="F65" s="79">
        <f>'Sectoral Plan 3'!$H108</f>
        <v>0</v>
      </c>
      <c r="G65" s="79">
        <f>'Sectoral Plan 4'!$H108</f>
        <v>0</v>
      </c>
      <c r="H65" s="79">
        <f>'Sectoral Plan 5'!$H108</f>
        <v>0</v>
      </c>
      <c r="I65" s="79">
        <f>'Sectoral Plan 6'!$H108</f>
        <v>0</v>
      </c>
      <c r="J65" s="79">
        <f>'Sectoral Plan 7'!$H108</f>
        <v>0</v>
      </c>
      <c r="K65" s="79">
        <f>'Sectoral Plan 8'!$H108</f>
        <v>0</v>
      </c>
      <c r="L65" s="79">
        <f>'Sectoral Plan 9'!$H108</f>
        <v>0</v>
      </c>
      <c r="M65" s="79">
        <f>'Sectoral Plan 10'!$H108</f>
        <v>0</v>
      </c>
      <c r="N65" s="79">
        <f>'Sectoral Plan 11'!$H108</f>
        <v>0</v>
      </c>
      <c r="O65" s="79">
        <f>'Sectoral Plan 12'!$H108</f>
        <v>0</v>
      </c>
      <c r="P65" s="79">
        <f>'Sectoral Plan 13'!$H108</f>
        <v>0</v>
      </c>
      <c r="Q65" s="79">
        <f>'Sectoral Plan 14'!$H108</f>
        <v>0</v>
      </c>
      <c r="R65" s="79">
        <f>'Sectoral Plan 15'!$H108</f>
        <v>0</v>
      </c>
      <c r="S65" s="79">
        <f>'Sectoral Plan 16'!$H108</f>
        <v>0</v>
      </c>
      <c r="T65" s="79">
        <f>'Sectoral Plan 17'!$H108</f>
        <v>0</v>
      </c>
      <c r="U65" s="79">
        <f>'Sectoral Plan 18'!$H108</f>
        <v>0</v>
      </c>
      <c r="V65" s="79">
        <f>'Sectoral Plan 19'!$H108</f>
        <v>0</v>
      </c>
      <c r="W65" s="79">
        <f>'Sectoral Plan 20'!$H108</f>
        <v>0</v>
      </c>
      <c r="X65" s="79">
        <f>'Sectoral Plan 21'!$H108</f>
        <v>0</v>
      </c>
      <c r="Y65" s="79">
        <f>'Sectoral Plan 22'!$H108</f>
        <v>0</v>
      </c>
      <c r="Z65" s="79">
        <f>'Sectoral Plan 23'!$H108</f>
        <v>0</v>
      </c>
      <c r="AA65" s="79">
        <f>'Sectoral Plan 24'!$H108</f>
        <v>0</v>
      </c>
      <c r="AB65" s="79">
        <f>'Sectoral Plan 25'!$H108</f>
        <v>0</v>
      </c>
      <c r="AC65" s="79">
        <f>'Sectoral Plan 26'!$H108</f>
        <v>0</v>
      </c>
      <c r="AD65" s="79">
        <f>'Sectoral Plan 27'!$H108</f>
        <v>0</v>
      </c>
      <c r="AE65" s="79">
        <f>'Sectoral Plan 28'!$H108</f>
        <v>0</v>
      </c>
      <c r="AF65" s="79">
        <f>'Sectoral Plan 29'!$H108</f>
        <v>0</v>
      </c>
      <c r="AG65" s="108">
        <f>'Sectoral Plan 30'!$H108</f>
        <v>0</v>
      </c>
      <c r="AH65" s="107">
        <f t="shared" si="0"/>
        <v>0</v>
      </c>
      <c r="AI65" s="79">
        <f t="shared" si="1"/>
        <v>0</v>
      </c>
      <c r="AJ65" s="79" t="str">
        <f>IF(AND($AK65=0,$AL65=0),SUM($AH65:$AI65),'developer sheet'!$D$9)</f>
        <v>N/A</v>
      </c>
      <c r="AK65" s="79">
        <f>'Long Term Vision'!C108</f>
        <v>0</v>
      </c>
      <c r="AL65" s="79" t="str">
        <f>'Long Term Vision'!D108</f>
        <v>NO</v>
      </c>
      <c r="AM65" s="79">
        <f t="shared" si="2"/>
        <v>0</v>
      </c>
      <c r="AN65" s="79">
        <f t="shared" si="3"/>
        <v>0</v>
      </c>
      <c r="AO65" s="79">
        <f t="shared" si="4"/>
        <v>0</v>
      </c>
      <c r="AP65" s="88" t="str">
        <f>IF(OR($AK65="NO",$AL65="NO"),'developer sheet'!$D$9,IF(AND($AJ65&lt;&gt;'developer sheet'!$D$9,$AJ65&lt;&gt;0),IF($AH65&gt;0,"T",IF($AI65&gt;0,"P")),'developer sheet'!$D$10))</f>
        <v>N/A</v>
      </c>
      <c r="AQ65" s="103"/>
    </row>
    <row r="66" spans="1:43" x14ac:dyDescent="0.25">
      <c r="A66">
        <v>11.2</v>
      </c>
      <c r="B66" s="107">
        <f>'Long Term Vision'!J109</f>
        <v>0</v>
      </c>
      <c r="C66" s="79">
        <f>'Mid-term Plan'!H109</f>
        <v>0</v>
      </c>
      <c r="D66" s="79">
        <f>'Sectoral Plan 1'!$H109</f>
        <v>0</v>
      </c>
      <c r="E66" s="79">
        <f>'Sectoral Plan 2'!$H109</f>
        <v>0</v>
      </c>
      <c r="F66" s="79">
        <f>'Sectoral Plan 3'!$H109</f>
        <v>0</v>
      </c>
      <c r="G66" s="79">
        <f>'Sectoral Plan 4'!$H109</f>
        <v>0</v>
      </c>
      <c r="H66" s="79">
        <f>'Sectoral Plan 5'!$H109</f>
        <v>0</v>
      </c>
      <c r="I66" s="79">
        <f>'Sectoral Plan 6'!$H109</f>
        <v>0</v>
      </c>
      <c r="J66" s="79">
        <f>'Sectoral Plan 7'!$H109</f>
        <v>0</v>
      </c>
      <c r="K66" s="79">
        <f>'Sectoral Plan 8'!$H109</f>
        <v>0</v>
      </c>
      <c r="L66" s="79">
        <f>'Sectoral Plan 9'!$H109</f>
        <v>0</v>
      </c>
      <c r="M66" s="79">
        <f>'Sectoral Plan 10'!$H109</f>
        <v>0</v>
      </c>
      <c r="N66" s="79">
        <f>'Sectoral Plan 11'!$H109</f>
        <v>0</v>
      </c>
      <c r="O66" s="79">
        <f>'Sectoral Plan 12'!$H109</f>
        <v>0</v>
      </c>
      <c r="P66" s="79">
        <f>'Sectoral Plan 13'!$H109</f>
        <v>0</v>
      </c>
      <c r="Q66" s="79">
        <f>'Sectoral Plan 14'!$H109</f>
        <v>0</v>
      </c>
      <c r="R66" s="79">
        <f>'Sectoral Plan 15'!$H109</f>
        <v>0</v>
      </c>
      <c r="S66" s="79">
        <f>'Sectoral Plan 16'!$H109</f>
        <v>0</v>
      </c>
      <c r="T66" s="79">
        <f>'Sectoral Plan 17'!$H109</f>
        <v>0</v>
      </c>
      <c r="U66" s="79">
        <f>'Sectoral Plan 18'!$H109</f>
        <v>0</v>
      </c>
      <c r="V66" s="79">
        <f>'Sectoral Plan 19'!$H109</f>
        <v>0</v>
      </c>
      <c r="W66" s="79">
        <f>'Sectoral Plan 20'!$H109</f>
        <v>0</v>
      </c>
      <c r="X66" s="79">
        <f>'Sectoral Plan 21'!$H109</f>
        <v>0</v>
      </c>
      <c r="Y66" s="79">
        <f>'Sectoral Plan 22'!$H109</f>
        <v>0</v>
      </c>
      <c r="Z66" s="79">
        <f>'Sectoral Plan 23'!$H109</f>
        <v>0</v>
      </c>
      <c r="AA66" s="79">
        <f>'Sectoral Plan 24'!$H109</f>
        <v>0</v>
      </c>
      <c r="AB66" s="79">
        <f>'Sectoral Plan 25'!$H109</f>
        <v>0</v>
      </c>
      <c r="AC66" s="79">
        <f>'Sectoral Plan 26'!$H109</f>
        <v>0</v>
      </c>
      <c r="AD66" s="79">
        <f>'Sectoral Plan 27'!$H109</f>
        <v>0</v>
      </c>
      <c r="AE66" s="79">
        <f>'Sectoral Plan 28'!$H109</f>
        <v>0</v>
      </c>
      <c r="AF66" s="79">
        <f>'Sectoral Plan 29'!$H109</f>
        <v>0</v>
      </c>
      <c r="AG66" s="108">
        <f>'Sectoral Plan 30'!$H109</f>
        <v>0</v>
      </c>
      <c r="AH66" s="107">
        <f t="shared" si="0"/>
        <v>0</v>
      </c>
      <c r="AI66" s="79">
        <f t="shared" si="1"/>
        <v>0</v>
      </c>
      <c r="AJ66" s="79">
        <f>IF(AND($AK66=0,$AL66=0),SUM($AH66:$AI66),'developer sheet'!$D$9)</f>
        <v>0</v>
      </c>
      <c r="AK66" s="79">
        <f>'Long Term Vision'!C109</f>
        <v>0</v>
      </c>
      <c r="AL66" s="79">
        <f>'Long Term Vision'!D109</f>
        <v>0</v>
      </c>
      <c r="AM66" s="79">
        <f t="shared" si="2"/>
        <v>1</v>
      </c>
      <c r="AN66" s="79">
        <f t="shared" si="3"/>
        <v>0</v>
      </c>
      <c r="AO66" s="79">
        <f t="shared" si="4"/>
        <v>1</v>
      </c>
      <c r="AP66" s="88" t="str">
        <f>IF(OR($AK66="NO",$AL66="NO"),'developer sheet'!$D$9,IF(AND($AJ66&lt;&gt;'developer sheet'!$D$9,$AJ66&lt;&gt;0),IF($AH66&gt;0,"T",IF($AI66&gt;0,"P")),'developer sheet'!$D$10))</f>
        <v>none</v>
      </c>
      <c r="AQ66" s="103"/>
    </row>
    <row r="67" spans="1:43" x14ac:dyDescent="0.25">
      <c r="A67" s="19">
        <v>11.3</v>
      </c>
      <c r="B67" s="107">
        <f>'Long Term Vision'!J110</f>
        <v>0</v>
      </c>
      <c r="C67" s="79">
        <f>'Mid-term Plan'!H110</f>
        <v>0</v>
      </c>
      <c r="D67" s="79">
        <f>'Sectoral Plan 1'!$H110</f>
        <v>0</v>
      </c>
      <c r="E67" s="79">
        <f>'Sectoral Plan 2'!$H110</f>
        <v>0</v>
      </c>
      <c r="F67" s="79">
        <f>'Sectoral Plan 3'!$H110</f>
        <v>0</v>
      </c>
      <c r="G67" s="79">
        <f>'Sectoral Plan 4'!$H110</f>
        <v>0</v>
      </c>
      <c r="H67" s="79">
        <f>'Sectoral Plan 5'!$H110</f>
        <v>0</v>
      </c>
      <c r="I67" s="79">
        <f>'Sectoral Plan 6'!$H110</f>
        <v>0</v>
      </c>
      <c r="J67" s="79">
        <f>'Sectoral Plan 7'!$H110</f>
        <v>0</v>
      </c>
      <c r="K67" s="79">
        <f>'Sectoral Plan 8'!$H110</f>
        <v>0</v>
      </c>
      <c r="L67" s="79">
        <f>'Sectoral Plan 9'!$H110</f>
        <v>0</v>
      </c>
      <c r="M67" s="79">
        <f>'Sectoral Plan 10'!$H110</f>
        <v>0</v>
      </c>
      <c r="N67" s="79">
        <f>'Sectoral Plan 11'!$H110</f>
        <v>0</v>
      </c>
      <c r="O67" s="79">
        <f>'Sectoral Plan 12'!$H110</f>
        <v>0</v>
      </c>
      <c r="P67" s="79">
        <f>'Sectoral Plan 13'!$H110</f>
        <v>0</v>
      </c>
      <c r="Q67" s="79">
        <f>'Sectoral Plan 14'!$H110</f>
        <v>0</v>
      </c>
      <c r="R67" s="79">
        <f>'Sectoral Plan 15'!$H110</f>
        <v>0</v>
      </c>
      <c r="S67" s="79">
        <f>'Sectoral Plan 16'!$H110</f>
        <v>0</v>
      </c>
      <c r="T67" s="79">
        <f>'Sectoral Plan 17'!$H110</f>
        <v>0</v>
      </c>
      <c r="U67" s="79">
        <f>'Sectoral Plan 18'!$H110</f>
        <v>0</v>
      </c>
      <c r="V67" s="79">
        <f>'Sectoral Plan 19'!$H110</f>
        <v>0</v>
      </c>
      <c r="W67" s="79">
        <f>'Sectoral Plan 20'!$H110</f>
        <v>0</v>
      </c>
      <c r="X67" s="79">
        <f>'Sectoral Plan 21'!$H110</f>
        <v>0</v>
      </c>
      <c r="Y67" s="79">
        <f>'Sectoral Plan 22'!$H110</f>
        <v>0</v>
      </c>
      <c r="Z67" s="79">
        <f>'Sectoral Plan 23'!$H110</f>
        <v>0</v>
      </c>
      <c r="AA67" s="79">
        <f>'Sectoral Plan 24'!$H110</f>
        <v>0</v>
      </c>
      <c r="AB67" s="79">
        <f>'Sectoral Plan 25'!$H110</f>
        <v>0</v>
      </c>
      <c r="AC67" s="79">
        <f>'Sectoral Plan 26'!$H110</f>
        <v>0</v>
      </c>
      <c r="AD67" s="79">
        <f>'Sectoral Plan 27'!$H110</f>
        <v>0</v>
      </c>
      <c r="AE67" s="79">
        <f>'Sectoral Plan 28'!$H110</f>
        <v>0</v>
      </c>
      <c r="AF67" s="79">
        <f>'Sectoral Plan 29'!$H110</f>
        <v>0</v>
      </c>
      <c r="AG67" s="108">
        <f>'Sectoral Plan 30'!$H110</f>
        <v>0</v>
      </c>
      <c r="AH67" s="107">
        <f t="shared" ref="AH67:AH127" si="5">COUNTIF(B67:AG67,"T")</f>
        <v>0</v>
      </c>
      <c r="AI67" s="79">
        <f t="shared" ref="AI67:AI127" si="6">COUNTIF(B67:AG67,"P")</f>
        <v>0</v>
      </c>
      <c r="AJ67" s="79" t="str">
        <f>IF(AND($AK67=0,$AL67=0),SUM($AH67:$AI67),'developer sheet'!$D$9)</f>
        <v>N/A</v>
      </c>
      <c r="AK67" s="79">
        <f>'Long Term Vision'!C110</f>
        <v>0</v>
      </c>
      <c r="AL67" s="79" t="str">
        <f>'Long Term Vision'!D110</f>
        <v>NO</v>
      </c>
      <c r="AM67" s="79">
        <f t="shared" ref="AM67:AM127" si="7">IF(AND($AK67=0,$AL67=0),1,0)</f>
        <v>0</v>
      </c>
      <c r="AN67" s="79">
        <f t="shared" ref="AN67:AN127" si="8">IF(AND($AH67+$AI67&gt;0,$AK67=0,$AL67=0),1,0)</f>
        <v>0</v>
      </c>
      <c r="AO67" s="79">
        <f t="shared" ref="AO67:AO127" si="9">IF(AND($AH67=0,$AI67=0,$AK67=0,$AL67=0),1,0)</f>
        <v>0</v>
      </c>
      <c r="AP67" s="88" t="str">
        <f>IF(OR($AK67="NO",$AL67="NO"),'developer sheet'!$D$9,IF(AND($AJ67&lt;&gt;'developer sheet'!$D$9,$AJ67&lt;&gt;0),IF($AH67&gt;0,"T",IF($AI67&gt;0,"P")),'developer sheet'!$D$10))</f>
        <v>N/A</v>
      </c>
      <c r="AQ67" s="103"/>
    </row>
    <row r="68" spans="1:43" x14ac:dyDescent="0.25">
      <c r="A68" s="19">
        <v>11.4</v>
      </c>
      <c r="B68" s="107">
        <f>'Long Term Vision'!J111</f>
        <v>0</v>
      </c>
      <c r="C68" s="79">
        <f>'Mid-term Plan'!H111</f>
        <v>0</v>
      </c>
      <c r="D68" s="79">
        <f>'Sectoral Plan 1'!$H111</f>
        <v>0</v>
      </c>
      <c r="E68" s="79">
        <f>'Sectoral Plan 2'!$H111</f>
        <v>0</v>
      </c>
      <c r="F68" s="79">
        <f>'Sectoral Plan 3'!$H111</f>
        <v>0</v>
      </c>
      <c r="G68" s="79">
        <f>'Sectoral Plan 4'!$H111</f>
        <v>0</v>
      </c>
      <c r="H68" s="79">
        <f>'Sectoral Plan 5'!$H111</f>
        <v>0</v>
      </c>
      <c r="I68" s="79">
        <f>'Sectoral Plan 6'!$H111</f>
        <v>0</v>
      </c>
      <c r="J68" s="79">
        <f>'Sectoral Plan 7'!$H111</f>
        <v>0</v>
      </c>
      <c r="K68" s="79">
        <f>'Sectoral Plan 8'!$H111</f>
        <v>0</v>
      </c>
      <c r="L68" s="79">
        <f>'Sectoral Plan 9'!$H111</f>
        <v>0</v>
      </c>
      <c r="M68" s="79">
        <f>'Sectoral Plan 10'!$H111</f>
        <v>0</v>
      </c>
      <c r="N68" s="79">
        <f>'Sectoral Plan 11'!$H111</f>
        <v>0</v>
      </c>
      <c r="O68" s="79">
        <f>'Sectoral Plan 12'!$H111</f>
        <v>0</v>
      </c>
      <c r="P68" s="79">
        <f>'Sectoral Plan 13'!$H111</f>
        <v>0</v>
      </c>
      <c r="Q68" s="79">
        <f>'Sectoral Plan 14'!$H111</f>
        <v>0</v>
      </c>
      <c r="R68" s="79">
        <f>'Sectoral Plan 15'!$H111</f>
        <v>0</v>
      </c>
      <c r="S68" s="79">
        <f>'Sectoral Plan 16'!$H111</f>
        <v>0</v>
      </c>
      <c r="T68" s="79">
        <f>'Sectoral Plan 17'!$H111</f>
        <v>0</v>
      </c>
      <c r="U68" s="79">
        <f>'Sectoral Plan 18'!$H111</f>
        <v>0</v>
      </c>
      <c r="V68" s="79">
        <f>'Sectoral Plan 19'!$H111</f>
        <v>0</v>
      </c>
      <c r="W68" s="79">
        <f>'Sectoral Plan 20'!$H111</f>
        <v>0</v>
      </c>
      <c r="X68" s="79">
        <f>'Sectoral Plan 21'!$H111</f>
        <v>0</v>
      </c>
      <c r="Y68" s="79">
        <f>'Sectoral Plan 22'!$H111</f>
        <v>0</v>
      </c>
      <c r="Z68" s="79">
        <f>'Sectoral Plan 23'!$H111</f>
        <v>0</v>
      </c>
      <c r="AA68" s="79">
        <f>'Sectoral Plan 24'!$H111</f>
        <v>0</v>
      </c>
      <c r="AB68" s="79">
        <f>'Sectoral Plan 25'!$H111</f>
        <v>0</v>
      </c>
      <c r="AC68" s="79">
        <f>'Sectoral Plan 26'!$H111</f>
        <v>0</v>
      </c>
      <c r="AD68" s="79">
        <f>'Sectoral Plan 27'!$H111</f>
        <v>0</v>
      </c>
      <c r="AE68" s="79">
        <f>'Sectoral Plan 28'!$H111</f>
        <v>0</v>
      </c>
      <c r="AF68" s="79">
        <f>'Sectoral Plan 29'!$H111</f>
        <v>0</v>
      </c>
      <c r="AG68" s="108">
        <f>'Sectoral Plan 30'!$H111</f>
        <v>0</v>
      </c>
      <c r="AH68" s="107">
        <f t="shared" si="5"/>
        <v>0</v>
      </c>
      <c r="AI68" s="79">
        <f t="shared" si="6"/>
        <v>0</v>
      </c>
      <c r="AJ68" s="79" t="str">
        <f>IF(AND($AK68=0,$AL68=0),SUM($AH68:$AI68),'developer sheet'!$D$9)</f>
        <v>N/A</v>
      </c>
      <c r="AK68" s="79">
        <f>'Long Term Vision'!C111</f>
        <v>0</v>
      </c>
      <c r="AL68" s="79" t="str">
        <f>'Long Term Vision'!D111</f>
        <v>NO</v>
      </c>
      <c r="AM68" s="79">
        <f t="shared" si="7"/>
        <v>0</v>
      </c>
      <c r="AN68" s="79">
        <f t="shared" si="8"/>
        <v>0</v>
      </c>
      <c r="AO68" s="79">
        <f t="shared" si="9"/>
        <v>0</v>
      </c>
      <c r="AP68" s="88" t="str">
        <f>IF(OR($AK68="NO",$AL68="NO"),'developer sheet'!$D$9,IF(AND($AJ68&lt;&gt;'developer sheet'!$D$9,$AJ68&lt;&gt;0),IF($AH68&gt;0,"T",IF($AI68&gt;0,"P")),'developer sheet'!$D$10))</f>
        <v>N/A</v>
      </c>
      <c r="AQ68" s="103"/>
    </row>
    <row r="69" spans="1:43" x14ac:dyDescent="0.25">
      <c r="A69" s="19">
        <v>11.5</v>
      </c>
      <c r="B69" s="107">
        <f>'Long Term Vision'!J112</f>
        <v>0</v>
      </c>
      <c r="C69" s="79">
        <f>'Mid-term Plan'!H112</f>
        <v>0</v>
      </c>
      <c r="D69" s="79">
        <f>'Sectoral Plan 1'!$H112</f>
        <v>0</v>
      </c>
      <c r="E69" s="79">
        <f>'Sectoral Plan 2'!$H112</f>
        <v>0</v>
      </c>
      <c r="F69" s="79">
        <f>'Sectoral Plan 3'!$H112</f>
        <v>0</v>
      </c>
      <c r="G69" s="79">
        <f>'Sectoral Plan 4'!$H112</f>
        <v>0</v>
      </c>
      <c r="H69" s="79">
        <f>'Sectoral Plan 5'!$H112</f>
        <v>0</v>
      </c>
      <c r="I69" s="79">
        <f>'Sectoral Plan 6'!$H112</f>
        <v>0</v>
      </c>
      <c r="J69" s="79">
        <f>'Sectoral Plan 7'!$H112</f>
        <v>0</v>
      </c>
      <c r="K69" s="79">
        <f>'Sectoral Plan 8'!$H112</f>
        <v>0</v>
      </c>
      <c r="L69" s="79">
        <f>'Sectoral Plan 9'!$H112</f>
        <v>0</v>
      </c>
      <c r="M69" s="79">
        <f>'Sectoral Plan 10'!$H112</f>
        <v>0</v>
      </c>
      <c r="N69" s="79">
        <f>'Sectoral Plan 11'!$H112</f>
        <v>0</v>
      </c>
      <c r="O69" s="79">
        <f>'Sectoral Plan 12'!$H112</f>
        <v>0</v>
      </c>
      <c r="P69" s="79">
        <f>'Sectoral Plan 13'!$H112</f>
        <v>0</v>
      </c>
      <c r="Q69" s="79">
        <f>'Sectoral Plan 14'!$H112</f>
        <v>0</v>
      </c>
      <c r="R69" s="79">
        <f>'Sectoral Plan 15'!$H112</f>
        <v>0</v>
      </c>
      <c r="S69" s="79">
        <f>'Sectoral Plan 16'!$H112</f>
        <v>0</v>
      </c>
      <c r="T69" s="79">
        <f>'Sectoral Plan 17'!$H112</f>
        <v>0</v>
      </c>
      <c r="U69" s="79">
        <f>'Sectoral Plan 18'!$H112</f>
        <v>0</v>
      </c>
      <c r="V69" s="79">
        <f>'Sectoral Plan 19'!$H112</f>
        <v>0</v>
      </c>
      <c r="W69" s="79">
        <f>'Sectoral Plan 20'!$H112</f>
        <v>0</v>
      </c>
      <c r="X69" s="79">
        <f>'Sectoral Plan 21'!$H112</f>
        <v>0</v>
      </c>
      <c r="Y69" s="79">
        <f>'Sectoral Plan 22'!$H112</f>
        <v>0</v>
      </c>
      <c r="Z69" s="79">
        <f>'Sectoral Plan 23'!$H112</f>
        <v>0</v>
      </c>
      <c r="AA69" s="79">
        <f>'Sectoral Plan 24'!$H112</f>
        <v>0</v>
      </c>
      <c r="AB69" s="79">
        <f>'Sectoral Plan 25'!$H112</f>
        <v>0</v>
      </c>
      <c r="AC69" s="79">
        <f>'Sectoral Plan 26'!$H112</f>
        <v>0</v>
      </c>
      <c r="AD69" s="79">
        <f>'Sectoral Plan 27'!$H112</f>
        <v>0</v>
      </c>
      <c r="AE69" s="79">
        <f>'Sectoral Plan 28'!$H112</f>
        <v>0</v>
      </c>
      <c r="AF69" s="79">
        <f>'Sectoral Plan 29'!$H112</f>
        <v>0</v>
      </c>
      <c r="AG69" s="108">
        <f>'Sectoral Plan 30'!$H112</f>
        <v>0</v>
      </c>
      <c r="AH69" s="107">
        <f t="shared" si="5"/>
        <v>0</v>
      </c>
      <c r="AI69" s="79">
        <f t="shared" si="6"/>
        <v>0</v>
      </c>
      <c r="AJ69" s="79" t="str">
        <f>IF(AND($AK69=0,$AL69=0),SUM($AH69:$AI69),'developer sheet'!$D$9)</f>
        <v>N/A</v>
      </c>
      <c r="AK69" s="79">
        <f>'Long Term Vision'!C112</f>
        <v>0</v>
      </c>
      <c r="AL69" s="79" t="str">
        <f>'Long Term Vision'!D112</f>
        <v>NO</v>
      </c>
      <c r="AM69" s="79">
        <f t="shared" si="7"/>
        <v>0</v>
      </c>
      <c r="AN69" s="79">
        <f t="shared" si="8"/>
        <v>0</v>
      </c>
      <c r="AO69" s="79">
        <f t="shared" si="9"/>
        <v>0</v>
      </c>
      <c r="AP69" s="88" t="str">
        <f>IF(OR($AK69="NO",$AL69="NO"),'developer sheet'!$D$9,IF(AND($AJ69&lt;&gt;'developer sheet'!$D$9,$AJ69&lt;&gt;0),IF($AH69&gt;0,"T",IF($AI69&gt;0,"P")),'developer sheet'!$D$10))</f>
        <v>N/A</v>
      </c>
      <c r="AQ69" s="103"/>
    </row>
    <row r="70" spans="1:43" x14ac:dyDescent="0.25">
      <c r="A70" s="19">
        <v>11.6</v>
      </c>
      <c r="B70" s="107">
        <f>'Long Term Vision'!J113</f>
        <v>0</v>
      </c>
      <c r="C70" s="79">
        <f>'Mid-term Plan'!H113</f>
        <v>0</v>
      </c>
      <c r="D70" s="79">
        <f>'Sectoral Plan 1'!$H113</f>
        <v>0</v>
      </c>
      <c r="E70" s="79">
        <f>'Sectoral Plan 2'!$H113</f>
        <v>0</v>
      </c>
      <c r="F70" s="79">
        <f>'Sectoral Plan 3'!$H113</f>
        <v>0</v>
      </c>
      <c r="G70" s="79">
        <f>'Sectoral Plan 4'!$H113</f>
        <v>0</v>
      </c>
      <c r="H70" s="79">
        <f>'Sectoral Plan 5'!$H113</f>
        <v>0</v>
      </c>
      <c r="I70" s="79">
        <f>'Sectoral Plan 6'!$H113</f>
        <v>0</v>
      </c>
      <c r="J70" s="79">
        <f>'Sectoral Plan 7'!$H113</f>
        <v>0</v>
      </c>
      <c r="K70" s="79">
        <f>'Sectoral Plan 8'!$H113</f>
        <v>0</v>
      </c>
      <c r="L70" s="79">
        <f>'Sectoral Plan 9'!$H113</f>
        <v>0</v>
      </c>
      <c r="M70" s="79">
        <f>'Sectoral Plan 10'!$H113</f>
        <v>0</v>
      </c>
      <c r="N70" s="79">
        <f>'Sectoral Plan 11'!$H113</f>
        <v>0</v>
      </c>
      <c r="O70" s="79">
        <f>'Sectoral Plan 12'!$H113</f>
        <v>0</v>
      </c>
      <c r="P70" s="79">
        <f>'Sectoral Plan 13'!$H113</f>
        <v>0</v>
      </c>
      <c r="Q70" s="79">
        <f>'Sectoral Plan 14'!$H113</f>
        <v>0</v>
      </c>
      <c r="R70" s="79">
        <f>'Sectoral Plan 15'!$H113</f>
        <v>0</v>
      </c>
      <c r="S70" s="79">
        <f>'Sectoral Plan 16'!$H113</f>
        <v>0</v>
      </c>
      <c r="T70" s="79">
        <f>'Sectoral Plan 17'!$H113</f>
        <v>0</v>
      </c>
      <c r="U70" s="79">
        <f>'Sectoral Plan 18'!$H113</f>
        <v>0</v>
      </c>
      <c r="V70" s="79">
        <f>'Sectoral Plan 19'!$H113</f>
        <v>0</v>
      </c>
      <c r="W70" s="79">
        <f>'Sectoral Plan 20'!$H113</f>
        <v>0</v>
      </c>
      <c r="X70" s="79">
        <f>'Sectoral Plan 21'!$H113</f>
        <v>0</v>
      </c>
      <c r="Y70" s="79">
        <f>'Sectoral Plan 22'!$H113</f>
        <v>0</v>
      </c>
      <c r="Z70" s="79">
        <f>'Sectoral Plan 23'!$H113</f>
        <v>0</v>
      </c>
      <c r="AA70" s="79">
        <f>'Sectoral Plan 24'!$H113</f>
        <v>0</v>
      </c>
      <c r="AB70" s="79">
        <f>'Sectoral Plan 25'!$H113</f>
        <v>0</v>
      </c>
      <c r="AC70" s="79">
        <f>'Sectoral Plan 26'!$H113</f>
        <v>0</v>
      </c>
      <c r="AD70" s="79">
        <f>'Sectoral Plan 27'!$H113</f>
        <v>0</v>
      </c>
      <c r="AE70" s="79">
        <f>'Sectoral Plan 28'!$H113</f>
        <v>0</v>
      </c>
      <c r="AF70" s="79">
        <f>'Sectoral Plan 29'!$H113</f>
        <v>0</v>
      </c>
      <c r="AG70" s="108">
        <f>'Sectoral Plan 30'!$H113</f>
        <v>0</v>
      </c>
      <c r="AH70" s="107">
        <f t="shared" si="5"/>
        <v>0</v>
      </c>
      <c r="AI70" s="79">
        <f t="shared" si="6"/>
        <v>0</v>
      </c>
      <c r="AJ70" s="79" t="str">
        <f>IF(AND($AK70=0,$AL70=0),SUM($AH70:$AI70),'developer sheet'!$D$9)</f>
        <v>N/A</v>
      </c>
      <c r="AK70" s="79">
        <f>'Long Term Vision'!C113</f>
        <v>0</v>
      </c>
      <c r="AL70" s="79" t="str">
        <f>'Long Term Vision'!D113</f>
        <v>NO</v>
      </c>
      <c r="AM70" s="79">
        <f t="shared" si="7"/>
        <v>0</v>
      </c>
      <c r="AN70" s="79">
        <f t="shared" si="8"/>
        <v>0</v>
      </c>
      <c r="AO70" s="79">
        <f t="shared" si="9"/>
        <v>0</v>
      </c>
      <c r="AP70" s="88" t="str">
        <f>IF(OR($AK70="NO",$AL70="NO"),'developer sheet'!$D$9,IF(AND($AJ70&lt;&gt;'developer sheet'!$D$9,$AJ70&lt;&gt;0),IF($AH70&gt;0,"T",IF($AI70&gt;0,"P")),'developer sheet'!$D$10))</f>
        <v>N/A</v>
      </c>
      <c r="AQ70" s="103"/>
    </row>
    <row r="71" spans="1:43" x14ac:dyDescent="0.25">
      <c r="A71" s="19">
        <v>11.7</v>
      </c>
      <c r="B71" s="107">
        <f>'Long Term Vision'!J114</f>
        <v>0</v>
      </c>
      <c r="C71" s="79">
        <f>'Mid-term Plan'!H114</f>
        <v>0</v>
      </c>
      <c r="D71" s="79">
        <f>'Sectoral Plan 1'!$H114</f>
        <v>0</v>
      </c>
      <c r="E71" s="79">
        <f>'Sectoral Plan 2'!$H114</f>
        <v>0</v>
      </c>
      <c r="F71" s="79" t="str">
        <f>'Sectoral Plan 3'!$H114</f>
        <v>P</v>
      </c>
      <c r="G71" s="79" t="str">
        <f>'Sectoral Plan 4'!$H114</f>
        <v>P</v>
      </c>
      <c r="H71" s="79">
        <f>'Sectoral Plan 5'!$H114</f>
        <v>0</v>
      </c>
      <c r="I71" s="79">
        <f>'Sectoral Plan 6'!$H114</f>
        <v>0</v>
      </c>
      <c r="J71" s="79">
        <f>'Sectoral Plan 7'!$H114</f>
        <v>0</v>
      </c>
      <c r="K71" s="79">
        <f>'Sectoral Plan 8'!$H114</f>
        <v>0</v>
      </c>
      <c r="L71" s="79">
        <f>'Sectoral Plan 9'!$H114</f>
        <v>0</v>
      </c>
      <c r="M71" s="79">
        <f>'Sectoral Plan 10'!$H114</f>
        <v>0</v>
      </c>
      <c r="N71" s="79">
        <f>'Sectoral Plan 11'!$H114</f>
        <v>0</v>
      </c>
      <c r="O71" s="79">
        <f>'Sectoral Plan 12'!$H114</f>
        <v>0</v>
      </c>
      <c r="P71" s="79">
        <f>'Sectoral Plan 13'!$H114</f>
        <v>0</v>
      </c>
      <c r="Q71" s="79">
        <f>'Sectoral Plan 14'!$H114</f>
        <v>0</v>
      </c>
      <c r="R71" s="79">
        <f>'Sectoral Plan 15'!$H114</f>
        <v>0</v>
      </c>
      <c r="S71" s="79">
        <f>'Sectoral Plan 16'!$H114</f>
        <v>0</v>
      </c>
      <c r="T71" s="79">
        <f>'Sectoral Plan 17'!$H114</f>
        <v>0</v>
      </c>
      <c r="U71" s="79">
        <f>'Sectoral Plan 18'!$H114</f>
        <v>0</v>
      </c>
      <c r="V71" s="79">
        <f>'Sectoral Plan 19'!$H114</f>
        <v>0</v>
      </c>
      <c r="W71" s="79">
        <f>'Sectoral Plan 20'!$H114</f>
        <v>0</v>
      </c>
      <c r="X71" s="79">
        <f>'Sectoral Plan 21'!$H114</f>
        <v>0</v>
      </c>
      <c r="Y71" s="79">
        <f>'Sectoral Plan 22'!$H114</f>
        <v>0</v>
      </c>
      <c r="Z71" s="79">
        <f>'Sectoral Plan 23'!$H114</f>
        <v>0</v>
      </c>
      <c r="AA71" s="79">
        <f>'Sectoral Plan 24'!$H114</f>
        <v>0</v>
      </c>
      <c r="AB71" s="79">
        <f>'Sectoral Plan 25'!$H114</f>
        <v>0</v>
      </c>
      <c r="AC71" s="79">
        <f>'Sectoral Plan 26'!$H114</f>
        <v>0</v>
      </c>
      <c r="AD71" s="79">
        <f>'Sectoral Plan 27'!$H114</f>
        <v>0</v>
      </c>
      <c r="AE71" s="79">
        <f>'Sectoral Plan 28'!$H114</f>
        <v>0</v>
      </c>
      <c r="AF71" s="79">
        <f>'Sectoral Plan 29'!$H114</f>
        <v>0</v>
      </c>
      <c r="AG71" s="108">
        <f>'Sectoral Plan 30'!$H114</f>
        <v>0</v>
      </c>
      <c r="AH71" s="107">
        <f t="shared" si="5"/>
        <v>0</v>
      </c>
      <c r="AI71" s="79">
        <f t="shared" si="6"/>
        <v>2</v>
      </c>
      <c r="AJ71" s="79">
        <f>IF(AND($AK71=0,$AL71=0),SUM($AH71:$AI71),'developer sheet'!$D$9)</f>
        <v>2</v>
      </c>
      <c r="AK71" s="79">
        <f>'Long Term Vision'!C114</f>
        <v>0</v>
      </c>
      <c r="AL71" s="79">
        <f>'Long Term Vision'!D114</f>
        <v>0</v>
      </c>
      <c r="AM71" s="79">
        <f t="shared" si="7"/>
        <v>1</v>
      </c>
      <c r="AN71" s="79">
        <f t="shared" si="8"/>
        <v>1</v>
      </c>
      <c r="AO71" s="79">
        <f t="shared" si="9"/>
        <v>0</v>
      </c>
      <c r="AP71" s="88" t="str">
        <f>IF(OR($AK71="NO",$AL71="NO"),'developer sheet'!$D$9,IF(AND($AJ71&lt;&gt;'developer sheet'!$D$9,$AJ71&lt;&gt;0),IF($AH71&gt;0,"T",IF($AI71&gt;0,"P")),'developer sheet'!$D$10))</f>
        <v>P</v>
      </c>
      <c r="AQ71" s="103"/>
    </row>
    <row r="72" spans="1:43" x14ac:dyDescent="0.25">
      <c r="A72">
        <v>12.1</v>
      </c>
      <c r="B72" s="107">
        <f>'Long Term Vision'!J48</f>
        <v>0</v>
      </c>
      <c r="C72" s="79">
        <f>'Mid-term Plan'!H48</f>
        <v>0</v>
      </c>
      <c r="D72" s="79">
        <f>'Sectoral Plan 1'!$H48</f>
        <v>0</v>
      </c>
      <c r="E72" s="79">
        <f>'Sectoral Plan 2'!$H48</f>
        <v>0</v>
      </c>
      <c r="F72" s="79">
        <f>'Sectoral Plan 3'!$H48</f>
        <v>0</v>
      </c>
      <c r="G72" s="79">
        <f>'Sectoral Plan 4'!$H48</f>
        <v>0</v>
      </c>
      <c r="H72" s="79">
        <f>'Sectoral Plan 5'!$H48</f>
        <v>0</v>
      </c>
      <c r="I72" s="79">
        <f>'Sectoral Plan 6'!$H48</f>
        <v>0</v>
      </c>
      <c r="J72" s="79">
        <f>'Sectoral Plan 7'!$H48</f>
        <v>0</v>
      </c>
      <c r="K72" s="79">
        <f>'Sectoral Plan 8'!$H48</f>
        <v>0</v>
      </c>
      <c r="L72" s="79">
        <f>'Sectoral Plan 9'!$H48</f>
        <v>0</v>
      </c>
      <c r="M72" s="79">
        <f>'Sectoral Plan 10'!$H48</f>
        <v>0</v>
      </c>
      <c r="N72" s="79">
        <f>'Sectoral Plan 11'!$H48</f>
        <v>0</v>
      </c>
      <c r="O72" s="79">
        <f>'Sectoral Plan 12'!$H48</f>
        <v>0</v>
      </c>
      <c r="P72" s="79">
        <f>'Sectoral Plan 13'!$H48</f>
        <v>0</v>
      </c>
      <c r="Q72" s="79">
        <f>'Sectoral Plan 14'!$H48</f>
        <v>0</v>
      </c>
      <c r="R72" s="79">
        <f>'Sectoral Plan 15'!$H48</f>
        <v>0</v>
      </c>
      <c r="S72" s="79">
        <f>'Sectoral Plan 16'!$H48</f>
        <v>0</v>
      </c>
      <c r="T72" s="79">
        <f>'Sectoral Plan 17'!$H48</f>
        <v>0</v>
      </c>
      <c r="U72" s="79">
        <f>'Sectoral Plan 18'!$H48</f>
        <v>0</v>
      </c>
      <c r="V72" s="79">
        <f>'Sectoral Plan 19'!$H48</f>
        <v>0</v>
      </c>
      <c r="W72" s="79">
        <f>'Sectoral Plan 20'!$H48</f>
        <v>0</v>
      </c>
      <c r="X72" s="79">
        <f>'Sectoral Plan 21'!$H48</f>
        <v>0</v>
      </c>
      <c r="Y72" s="79">
        <f>'Sectoral Plan 22'!$H48</f>
        <v>0</v>
      </c>
      <c r="Z72" s="79">
        <f>'Sectoral Plan 23'!$H48</f>
        <v>0</v>
      </c>
      <c r="AA72" s="79">
        <f>'Sectoral Plan 24'!$H48</f>
        <v>0</v>
      </c>
      <c r="AB72" s="79">
        <f>'Sectoral Plan 25'!$H48</f>
        <v>0</v>
      </c>
      <c r="AC72" s="79">
        <f>'Sectoral Plan 26'!$H48</f>
        <v>0</v>
      </c>
      <c r="AD72" s="79">
        <f>'Sectoral Plan 27'!$H48</f>
        <v>0</v>
      </c>
      <c r="AE72" s="79">
        <f>'Sectoral Plan 28'!$H48</f>
        <v>0</v>
      </c>
      <c r="AF72" s="79">
        <f>'Sectoral Plan 29'!$H48</f>
        <v>0</v>
      </c>
      <c r="AG72" s="108">
        <f>'Sectoral Plan 30'!$H48</f>
        <v>0</v>
      </c>
      <c r="AH72" s="107">
        <f t="shared" si="5"/>
        <v>0</v>
      </c>
      <c r="AI72" s="79">
        <f t="shared" si="6"/>
        <v>0</v>
      </c>
      <c r="AJ72" s="79" t="str">
        <f>IF(AND($AK72=0,$AL72=0),SUM($AH72:$AI72),'developer sheet'!$D$9)</f>
        <v>N/A</v>
      </c>
      <c r="AK72" s="79" t="str">
        <f>'Long Term Vision'!C48</f>
        <v>NO</v>
      </c>
      <c r="AL72" s="79" t="str">
        <f>'Long Term Vision'!D48</f>
        <v>NO</v>
      </c>
      <c r="AM72" s="79">
        <f t="shared" si="7"/>
        <v>0</v>
      </c>
      <c r="AN72" s="79">
        <f t="shared" si="8"/>
        <v>0</v>
      </c>
      <c r="AO72" s="79">
        <f t="shared" si="9"/>
        <v>0</v>
      </c>
      <c r="AP72" s="88" t="str">
        <f>IF(OR($AK72="NO",$AL72="NO"),'developer sheet'!$D$9,IF(AND($AJ72&lt;&gt;'developer sheet'!$D$9,$AJ72&lt;&gt;0),IF($AH72&gt;0,"T",IF($AI72&gt;0,"P")),'developer sheet'!$D$10))</f>
        <v>N/A</v>
      </c>
      <c r="AQ72" s="103"/>
    </row>
    <row r="73" spans="1:43" x14ac:dyDescent="0.25">
      <c r="A73">
        <v>12.2</v>
      </c>
      <c r="B73" s="107">
        <f>'Long Term Vision'!J49</f>
        <v>0</v>
      </c>
      <c r="C73" s="79">
        <f>'Mid-term Plan'!H49</f>
        <v>0</v>
      </c>
      <c r="D73" s="79">
        <f>'Sectoral Plan 1'!$H49</f>
        <v>0</v>
      </c>
      <c r="E73" s="79">
        <f>'Sectoral Plan 2'!$H49</f>
        <v>0</v>
      </c>
      <c r="F73" s="79">
        <f>'Sectoral Plan 3'!$H49</f>
        <v>0</v>
      </c>
      <c r="G73" s="79">
        <f>'Sectoral Plan 4'!$H49</f>
        <v>0</v>
      </c>
      <c r="H73" s="79">
        <f>'Sectoral Plan 5'!$H49</f>
        <v>0</v>
      </c>
      <c r="I73" s="79">
        <f>'Sectoral Plan 6'!$H49</f>
        <v>0</v>
      </c>
      <c r="J73" s="79">
        <f>'Sectoral Plan 7'!$H49</f>
        <v>0</v>
      </c>
      <c r="K73" s="79">
        <f>'Sectoral Plan 8'!$H49</f>
        <v>0</v>
      </c>
      <c r="L73" s="79">
        <f>'Sectoral Plan 9'!$H49</f>
        <v>0</v>
      </c>
      <c r="M73" s="79">
        <f>'Sectoral Plan 10'!$H49</f>
        <v>0</v>
      </c>
      <c r="N73" s="79">
        <f>'Sectoral Plan 11'!$H49</f>
        <v>0</v>
      </c>
      <c r="O73" s="79">
        <f>'Sectoral Plan 12'!$H49</f>
        <v>0</v>
      </c>
      <c r="P73" s="79">
        <f>'Sectoral Plan 13'!$H49</f>
        <v>0</v>
      </c>
      <c r="Q73" s="79">
        <f>'Sectoral Plan 14'!$H49</f>
        <v>0</v>
      </c>
      <c r="R73" s="79">
        <f>'Sectoral Plan 15'!$H49</f>
        <v>0</v>
      </c>
      <c r="S73" s="79">
        <f>'Sectoral Plan 16'!$H49</f>
        <v>0</v>
      </c>
      <c r="T73" s="79">
        <f>'Sectoral Plan 17'!$H49</f>
        <v>0</v>
      </c>
      <c r="U73" s="79">
        <f>'Sectoral Plan 18'!$H49</f>
        <v>0</v>
      </c>
      <c r="V73" s="79">
        <f>'Sectoral Plan 19'!$H49</f>
        <v>0</v>
      </c>
      <c r="W73" s="79">
        <f>'Sectoral Plan 20'!$H49</f>
        <v>0</v>
      </c>
      <c r="X73" s="79">
        <f>'Sectoral Plan 21'!$H49</f>
        <v>0</v>
      </c>
      <c r="Y73" s="79">
        <f>'Sectoral Plan 22'!$H49</f>
        <v>0</v>
      </c>
      <c r="Z73" s="79">
        <f>'Sectoral Plan 23'!$H49</f>
        <v>0</v>
      </c>
      <c r="AA73" s="79">
        <f>'Sectoral Plan 24'!$H49</f>
        <v>0</v>
      </c>
      <c r="AB73" s="79">
        <f>'Sectoral Plan 25'!$H49</f>
        <v>0</v>
      </c>
      <c r="AC73" s="79">
        <f>'Sectoral Plan 26'!$H49</f>
        <v>0</v>
      </c>
      <c r="AD73" s="79">
        <f>'Sectoral Plan 27'!$H49</f>
        <v>0</v>
      </c>
      <c r="AE73" s="79">
        <f>'Sectoral Plan 28'!$H49</f>
        <v>0</v>
      </c>
      <c r="AF73" s="79">
        <f>'Sectoral Plan 29'!$H49</f>
        <v>0</v>
      </c>
      <c r="AG73" s="108">
        <f>'Sectoral Plan 30'!$H49</f>
        <v>0</v>
      </c>
      <c r="AH73" s="107">
        <f t="shared" si="5"/>
        <v>0</v>
      </c>
      <c r="AI73" s="79">
        <f t="shared" si="6"/>
        <v>0</v>
      </c>
      <c r="AJ73" s="79" t="str">
        <f>IF(AND($AK73=0,$AL73=0),SUM($AH73:$AI73),'developer sheet'!$D$9)</f>
        <v>N/A</v>
      </c>
      <c r="AK73" s="79">
        <f>'Long Term Vision'!C49</f>
        <v>0</v>
      </c>
      <c r="AL73" s="79" t="str">
        <f>'Long Term Vision'!D49</f>
        <v>NO</v>
      </c>
      <c r="AM73" s="79">
        <f t="shared" si="7"/>
        <v>0</v>
      </c>
      <c r="AN73" s="79">
        <f t="shared" si="8"/>
        <v>0</v>
      </c>
      <c r="AO73" s="79">
        <f t="shared" si="9"/>
        <v>0</v>
      </c>
      <c r="AP73" s="88" t="str">
        <f>IF(OR($AK73="NO",$AL73="NO"),'developer sheet'!$D$9,IF(AND($AJ73&lt;&gt;'developer sheet'!$D$9,$AJ73&lt;&gt;0),IF($AH73&gt;0,"T",IF($AI73&gt;0,"P")),'developer sheet'!$D$10))</f>
        <v>N/A</v>
      </c>
      <c r="AQ73" s="103"/>
    </row>
    <row r="74" spans="1:43" x14ac:dyDescent="0.25">
      <c r="A74" s="19">
        <v>12.3</v>
      </c>
      <c r="B74" s="107">
        <f>'Long Term Vision'!J50</f>
        <v>0</v>
      </c>
      <c r="C74" s="79">
        <f>'Mid-term Plan'!H50</f>
        <v>0</v>
      </c>
      <c r="D74" s="79">
        <f>'Sectoral Plan 1'!$H50</f>
        <v>0</v>
      </c>
      <c r="E74" s="79">
        <f>'Sectoral Plan 2'!$H50</f>
        <v>0</v>
      </c>
      <c r="F74" s="79">
        <f>'Sectoral Plan 3'!$H50</f>
        <v>0</v>
      </c>
      <c r="G74" s="79">
        <f>'Sectoral Plan 4'!$H50</f>
        <v>0</v>
      </c>
      <c r="H74" s="79">
        <f>'Sectoral Plan 5'!$H50</f>
        <v>0</v>
      </c>
      <c r="I74" s="79">
        <f>'Sectoral Plan 6'!$H50</f>
        <v>0</v>
      </c>
      <c r="J74" s="79">
        <f>'Sectoral Plan 7'!$H50</f>
        <v>0</v>
      </c>
      <c r="K74" s="79">
        <f>'Sectoral Plan 8'!$H50</f>
        <v>0</v>
      </c>
      <c r="L74" s="79">
        <f>'Sectoral Plan 9'!$H50</f>
        <v>0</v>
      </c>
      <c r="M74" s="79">
        <f>'Sectoral Plan 10'!$H50</f>
        <v>0</v>
      </c>
      <c r="N74" s="79">
        <f>'Sectoral Plan 11'!$H50</f>
        <v>0</v>
      </c>
      <c r="O74" s="79">
        <f>'Sectoral Plan 12'!$H50</f>
        <v>0</v>
      </c>
      <c r="P74" s="79">
        <f>'Sectoral Plan 13'!$H50</f>
        <v>0</v>
      </c>
      <c r="Q74" s="79">
        <f>'Sectoral Plan 14'!$H50</f>
        <v>0</v>
      </c>
      <c r="R74" s="79">
        <f>'Sectoral Plan 15'!$H50</f>
        <v>0</v>
      </c>
      <c r="S74" s="79">
        <f>'Sectoral Plan 16'!$H50</f>
        <v>0</v>
      </c>
      <c r="T74" s="79">
        <f>'Sectoral Plan 17'!$H50</f>
        <v>0</v>
      </c>
      <c r="U74" s="79">
        <f>'Sectoral Plan 18'!$H50</f>
        <v>0</v>
      </c>
      <c r="V74" s="79">
        <f>'Sectoral Plan 19'!$H50</f>
        <v>0</v>
      </c>
      <c r="W74" s="79">
        <f>'Sectoral Plan 20'!$H50</f>
        <v>0</v>
      </c>
      <c r="X74" s="79">
        <f>'Sectoral Plan 21'!$H50</f>
        <v>0</v>
      </c>
      <c r="Y74" s="79">
        <f>'Sectoral Plan 22'!$H50</f>
        <v>0</v>
      </c>
      <c r="Z74" s="79">
        <f>'Sectoral Plan 23'!$H50</f>
        <v>0</v>
      </c>
      <c r="AA74" s="79">
        <f>'Sectoral Plan 24'!$H50</f>
        <v>0</v>
      </c>
      <c r="AB74" s="79">
        <f>'Sectoral Plan 25'!$H50</f>
        <v>0</v>
      </c>
      <c r="AC74" s="79">
        <f>'Sectoral Plan 26'!$H50</f>
        <v>0</v>
      </c>
      <c r="AD74" s="79">
        <f>'Sectoral Plan 27'!$H50</f>
        <v>0</v>
      </c>
      <c r="AE74" s="79">
        <f>'Sectoral Plan 28'!$H50</f>
        <v>0</v>
      </c>
      <c r="AF74" s="79">
        <f>'Sectoral Plan 29'!$H50</f>
        <v>0</v>
      </c>
      <c r="AG74" s="108">
        <f>'Sectoral Plan 30'!$H50</f>
        <v>0</v>
      </c>
      <c r="AH74" s="107">
        <f t="shared" si="5"/>
        <v>0</v>
      </c>
      <c r="AI74" s="79">
        <f t="shared" si="6"/>
        <v>0</v>
      </c>
      <c r="AJ74" s="79" t="str">
        <f>IF(AND($AK74=0,$AL74=0),SUM($AH74:$AI74),'developer sheet'!$D$9)</f>
        <v>N/A</v>
      </c>
      <c r="AK74" s="79">
        <f>'Long Term Vision'!C50</f>
        <v>0</v>
      </c>
      <c r="AL74" s="79" t="str">
        <f>'Long Term Vision'!D50</f>
        <v>NO</v>
      </c>
      <c r="AM74" s="79">
        <f t="shared" si="7"/>
        <v>0</v>
      </c>
      <c r="AN74" s="79">
        <f t="shared" si="8"/>
        <v>0</v>
      </c>
      <c r="AO74" s="79">
        <f t="shared" si="9"/>
        <v>0</v>
      </c>
      <c r="AP74" s="88" t="str">
        <f>IF(OR($AK74="NO",$AL74="NO"),'developer sheet'!$D$9,IF(AND($AJ74&lt;&gt;'developer sheet'!$D$9,$AJ74&lt;&gt;0),IF($AH74&gt;0,"T",IF($AI74&gt;0,"P")),'developer sheet'!$D$10))</f>
        <v>N/A</v>
      </c>
      <c r="AQ74" s="103"/>
    </row>
    <row r="75" spans="1:43" x14ac:dyDescent="0.25">
      <c r="A75" s="19">
        <v>12.4</v>
      </c>
      <c r="B75" s="107">
        <f>'Long Term Vision'!J51</f>
        <v>0</v>
      </c>
      <c r="C75" s="79">
        <f>'Mid-term Plan'!H51</f>
        <v>0</v>
      </c>
      <c r="D75" s="79">
        <f>'Sectoral Plan 1'!$H51</f>
        <v>0</v>
      </c>
      <c r="E75" s="79">
        <f>'Sectoral Plan 2'!$H51</f>
        <v>0</v>
      </c>
      <c r="F75" s="79">
        <f>'Sectoral Plan 3'!$H51</f>
        <v>0</v>
      </c>
      <c r="G75" s="79">
        <f>'Sectoral Plan 4'!$H51</f>
        <v>0</v>
      </c>
      <c r="H75" s="79">
        <f>'Sectoral Plan 5'!$H51</f>
        <v>0</v>
      </c>
      <c r="I75" s="79">
        <f>'Sectoral Plan 6'!$H51</f>
        <v>0</v>
      </c>
      <c r="J75" s="79">
        <f>'Sectoral Plan 7'!$H51</f>
        <v>0</v>
      </c>
      <c r="K75" s="79">
        <f>'Sectoral Plan 8'!$H51</f>
        <v>0</v>
      </c>
      <c r="L75" s="79">
        <f>'Sectoral Plan 9'!$H51</f>
        <v>0</v>
      </c>
      <c r="M75" s="79">
        <f>'Sectoral Plan 10'!$H51</f>
        <v>0</v>
      </c>
      <c r="N75" s="79">
        <f>'Sectoral Plan 11'!$H51</f>
        <v>0</v>
      </c>
      <c r="O75" s="79">
        <f>'Sectoral Plan 12'!$H51</f>
        <v>0</v>
      </c>
      <c r="P75" s="79">
        <f>'Sectoral Plan 13'!$H51</f>
        <v>0</v>
      </c>
      <c r="Q75" s="79">
        <f>'Sectoral Plan 14'!$H51</f>
        <v>0</v>
      </c>
      <c r="R75" s="79">
        <f>'Sectoral Plan 15'!$H51</f>
        <v>0</v>
      </c>
      <c r="S75" s="79">
        <f>'Sectoral Plan 16'!$H51</f>
        <v>0</v>
      </c>
      <c r="T75" s="79">
        <f>'Sectoral Plan 17'!$H51</f>
        <v>0</v>
      </c>
      <c r="U75" s="79">
        <f>'Sectoral Plan 18'!$H51</f>
        <v>0</v>
      </c>
      <c r="V75" s="79">
        <f>'Sectoral Plan 19'!$H51</f>
        <v>0</v>
      </c>
      <c r="W75" s="79">
        <f>'Sectoral Plan 20'!$H51</f>
        <v>0</v>
      </c>
      <c r="X75" s="79">
        <f>'Sectoral Plan 21'!$H51</f>
        <v>0</v>
      </c>
      <c r="Y75" s="79">
        <f>'Sectoral Plan 22'!$H51</f>
        <v>0</v>
      </c>
      <c r="Z75" s="79">
        <f>'Sectoral Plan 23'!$H51</f>
        <v>0</v>
      </c>
      <c r="AA75" s="79">
        <f>'Sectoral Plan 24'!$H51</f>
        <v>0</v>
      </c>
      <c r="AB75" s="79">
        <f>'Sectoral Plan 25'!$H51</f>
        <v>0</v>
      </c>
      <c r="AC75" s="79">
        <f>'Sectoral Plan 26'!$H51</f>
        <v>0</v>
      </c>
      <c r="AD75" s="79">
        <f>'Sectoral Plan 27'!$H51</f>
        <v>0</v>
      </c>
      <c r="AE75" s="79">
        <f>'Sectoral Plan 28'!$H51</f>
        <v>0</v>
      </c>
      <c r="AF75" s="79">
        <f>'Sectoral Plan 29'!$H51</f>
        <v>0</v>
      </c>
      <c r="AG75" s="108">
        <f>'Sectoral Plan 30'!$H51</f>
        <v>0</v>
      </c>
      <c r="AH75" s="107">
        <f t="shared" si="5"/>
        <v>0</v>
      </c>
      <c r="AI75" s="79">
        <f t="shared" si="6"/>
        <v>0</v>
      </c>
      <c r="AJ75" s="79" t="str">
        <f>IF(AND($AK75=0,$AL75=0),SUM($AH75:$AI75),'developer sheet'!$D$9)</f>
        <v>N/A</v>
      </c>
      <c r="AK75" s="79">
        <f>'Long Term Vision'!C51</f>
        <v>0</v>
      </c>
      <c r="AL75" s="79" t="str">
        <f>'Long Term Vision'!D51</f>
        <v>NO</v>
      </c>
      <c r="AM75" s="79">
        <f t="shared" si="7"/>
        <v>0</v>
      </c>
      <c r="AN75" s="79">
        <f t="shared" si="8"/>
        <v>0</v>
      </c>
      <c r="AO75" s="79">
        <f t="shared" si="9"/>
        <v>0</v>
      </c>
      <c r="AP75" s="88" t="str">
        <f>IF(OR($AK75="NO",$AL75="NO"),'developer sheet'!$D$9,IF(AND($AJ75&lt;&gt;'developer sheet'!$D$9,$AJ75&lt;&gt;0),IF($AH75&gt;0,"T",IF($AI75&gt;0,"P")),'developer sheet'!$D$10))</f>
        <v>N/A</v>
      </c>
      <c r="AQ75" s="103"/>
    </row>
    <row r="76" spans="1:43" x14ac:dyDescent="0.25">
      <c r="A76" s="19">
        <v>12.5</v>
      </c>
      <c r="B76" s="107">
        <f>'Long Term Vision'!J52</f>
        <v>0</v>
      </c>
      <c r="C76" s="79">
        <f>'Mid-term Plan'!H52</f>
        <v>0</v>
      </c>
      <c r="D76" s="79">
        <f>'Sectoral Plan 1'!$H52</f>
        <v>0</v>
      </c>
      <c r="E76" s="79">
        <f>'Sectoral Plan 2'!$H52</f>
        <v>0</v>
      </c>
      <c r="F76" s="79">
        <f>'Sectoral Plan 3'!$H52</f>
        <v>0</v>
      </c>
      <c r="G76" s="79">
        <f>'Sectoral Plan 4'!$H52</f>
        <v>0</v>
      </c>
      <c r="H76" s="79">
        <f>'Sectoral Plan 5'!$H52</f>
        <v>0</v>
      </c>
      <c r="I76" s="79">
        <f>'Sectoral Plan 6'!$H52</f>
        <v>0</v>
      </c>
      <c r="J76" s="79">
        <f>'Sectoral Plan 7'!$H52</f>
        <v>0</v>
      </c>
      <c r="K76" s="79">
        <f>'Sectoral Plan 8'!$H52</f>
        <v>0</v>
      </c>
      <c r="L76" s="79">
        <f>'Sectoral Plan 9'!$H52</f>
        <v>0</v>
      </c>
      <c r="M76" s="79">
        <f>'Sectoral Plan 10'!$H52</f>
        <v>0</v>
      </c>
      <c r="N76" s="79">
        <f>'Sectoral Plan 11'!$H52</f>
        <v>0</v>
      </c>
      <c r="O76" s="79">
        <f>'Sectoral Plan 12'!$H52</f>
        <v>0</v>
      </c>
      <c r="P76" s="79">
        <f>'Sectoral Plan 13'!$H52</f>
        <v>0</v>
      </c>
      <c r="Q76" s="79">
        <f>'Sectoral Plan 14'!$H52</f>
        <v>0</v>
      </c>
      <c r="R76" s="79">
        <f>'Sectoral Plan 15'!$H52</f>
        <v>0</v>
      </c>
      <c r="S76" s="79">
        <f>'Sectoral Plan 16'!$H52</f>
        <v>0</v>
      </c>
      <c r="T76" s="79">
        <f>'Sectoral Plan 17'!$H52</f>
        <v>0</v>
      </c>
      <c r="U76" s="79">
        <f>'Sectoral Plan 18'!$H52</f>
        <v>0</v>
      </c>
      <c r="V76" s="79">
        <f>'Sectoral Plan 19'!$H52</f>
        <v>0</v>
      </c>
      <c r="W76" s="79">
        <f>'Sectoral Plan 20'!$H52</f>
        <v>0</v>
      </c>
      <c r="X76" s="79">
        <f>'Sectoral Plan 21'!$H52</f>
        <v>0</v>
      </c>
      <c r="Y76" s="79">
        <f>'Sectoral Plan 22'!$H52</f>
        <v>0</v>
      </c>
      <c r="Z76" s="79">
        <f>'Sectoral Plan 23'!$H52</f>
        <v>0</v>
      </c>
      <c r="AA76" s="79">
        <f>'Sectoral Plan 24'!$H52</f>
        <v>0</v>
      </c>
      <c r="AB76" s="79">
        <f>'Sectoral Plan 25'!$H52</f>
        <v>0</v>
      </c>
      <c r="AC76" s="79">
        <f>'Sectoral Plan 26'!$H52</f>
        <v>0</v>
      </c>
      <c r="AD76" s="79">
        <f>'Sectoral Plan 27'!$H52</f>
        <v>0</v>
      </c>
      <c r="AE76" s="79">
        <f>'Sectoral Plan 28'!$H52</f>
        <v>0</v>
      </c>
      <c r="AF76" s="79">
        <f>'Sectoral Plan 29'!$H52</f>
        <v>0</v>
      </c>
      <c r="AG76" s="108">
        <f>'Sectoral Plan 30'!$H52</f>
        <v>0</v>
      </c>
      <c r="AH76" s="107">
        <f t="shared" si="5"/>
        <v>0</v>
      </c>
      <c r="AI76" s="79">
        <f t="shared" si="6"/>
        <v>0</v>
      </c>
      <c r="AJ76" s="79" t="str">
        <f>IF(AND($AK76=0,$AL76=0),SUM($AH76:$AI76),'developer sheet'!$D$9)</f>
        <v>N/A</v>
      </c>
      <c r="AK76" s="79">
        <f>'Long Term Vision'!C52</f>
        <v>0</v>
      </c>
      <c r="AL76" s="79" t="str">
        <f>'Long Term Vision'!D52</f>
        <v>NO</v>
      </c>
      <c r="AM76" s="79">
        <f t="shared" si="7"/>
        <v>0</v>
      </c>
      <c r="AN76" s="79">
        <f t="shared" si="8"/>
        <v>0</v>
      </c>
      <c r="AO76" s="79">
        <f t="shared" si="9"/>
        <v>0</v>
      </c>
      <c r="AP76" s="88" t="str">
        <f>IF(OR($AK76="NO",$AL76="NO"),'developer sheet'!$D$9,IF(AND($AJ76&lt;&gt;'developer sheet'!$D$9,$AJ76&lt;&gt;0),IF($AH76&gt;0,"T",IF($AI76&gt;0,"P")),'developer sheet'!$D$10))</f>
        <v>N/A</v>
      </c>
      <c r="AQ76" s="103"/>
    </row>
    <row r="77" spans="1:43" x14ac:dyDescent="0.25">
      <c r="A77" s="19">
        <v>12.6</v>
      </c>
      <c r="B77" s="107">
        <f>'Long Term Vision'!J53</f>
        <v>0</v>
      </c>
      <c r="C77" s="79">
        <f>'Mid-term Plan'!H53</f>
        <v>0</v>
      </c>
      <c r="D77" s="79">
        <f>'Sectoral Plan 1'!$H53</f>
        <v>0</v>
      </c>
      <c r="E77" s="79">
        <f>'Sectoral Plan 2'!$H53</f>
        <v>0</v>
      </c>
      <c r="F77" s="79">
        <f>'Sectoral Plan 3'!$H53</f>
        <v>0</v>
      </c>
      <c r="G77" s="79">
        <f>'Sectoral Plan 4'!$H53</f>
        <v>0</v>
      </c>
      <c r="H77" s="79">
        <f>'Sectoral Plan 5'!$H53</f>
        <v>0</v>
      </c>
      <c r="I77" s="79">
        <f>'Sectoral Plan 6'!$H53</f>
        <v>0</v>
      </c>
      <c r="J77" s="79">
        <f>'Sectoral Plan 7'!$H53</f>
        <v>0</v>
      </c>
      <c r="K77" s="79">
        <f>'Sectoral Plan 8'!$H53</f>
        <v>0</v>
      </c>
      <c r="L77" s="79">
        <f>'Sectoral Plan 9'!$H53</f>
        <v>0</v>
      </c>
      <c r="M77" s="79">
        <f>'Sectoral Plan 10'!$H53</f>
        <v>0</v>
      </c>
      <c r="N77" s="79">
        <f>'Sectoral Plan 11'!$H53</f>
        <v>0</v>
      </c>
      <c r="O77" s="79">
        <f>'Sectoral Plan 12'!$H53</f>
        <v>0</v>
      </c>
      <c r="P77" s="79">
        <f>'Sectoral Plan 13'!$H53</f>
        <v>0</v>
      </c>
      <c r="Q77" s="79">
        <f>'Sectoral Plan 14'!$H53</f>
        <v>0</v>
      </c>
      <c r="R77" s="79">
        <f>'Sectoral Plan 15'!$H53</f>
        <v>0</v>
      </c>
      <c r="S77" s="79">
        <f>'Sectoral Plan 16'!$H53</f>
        <v>0</v>
      </c>
      <c r="T77" s="79">
        <f>'Sectoral Plan 17'!$H53</f>
        <v>0</v>
      </c>
      <c r="U77" s="79">
        <f>'Sectoral Plan 18'!$H53</f>
        <v>0</v>
      </c>
      <c r="V77" s="79">
        <f>'Sectoral Plan 19'!$H53</f>
        <v>0</v>
      </c>
      <c r="W77" s="79">
        <f>'Sectoral Plan 20'!$H53</f>
        <v>0</v>
      </c>
      <c r="X77" s="79">
        <f>'Sectoral Plan 21'!$H53</f>
        <v>0</v>
      </c>
      <c r="Y77" s="79">
        <f>'Sectoral Plan 22'!$H53</f>
        <v>0</v>
      </c>
      <c r="Z77" s="79">
        <f>'Sectoral Plan 23'!$H53</f>
        <v>0</v>
      </c>
      <c r="AA77" s="79">
        <f>'Sectoral Plan 24'!$H53</f>
        <v>0</v>
      </c>
      <c r="AB77" s="79">
        <f>'Sectoral Plan 25'!$H53</f>
        <v>0</v>
      </c>
      <c r="AC77" s="79">
        <f>'Sectoral Plan 26'!$H53</f>
        <v>0</v>
      </c>
      <c r="AD77" s="79">
        <f>'Sectoral Plan 27'!$H53</f>
        <v>0</v>
      </c>
      <c r="AE77" s="79">
        <f>'Sectoral Plan 28'!$H53</f>
        <v>0</v>
      </c>
      <c r="AF77" s="79">
        <f>'Sectoral Plan 29'!$H53</f>
        <v>0</v>
      </c>
      <c r="AG77" s="108">
        <f>'Sectoral Plan 30'!$H53</f>
        <v>0</v>
      </c>
      <c r="AH77" s="107">
        <f t="shared" si="5"/>
        <v>0</v>
      </c>
      <c r="AI77" s="79">
        <f t="shared" si="6"/>
        <v>0</v>
      </c>
      <c r="AJ77" s="79" t="str">
        <f>IF(AND($AK77=0,$AL77=0),SUM($AH77:$AI77),'developer sheet'!$D$9)</f>
        <v>N/A</v>
      </c>
      <c r="AK77" s="79">
        <f>'Long Term Vision'!C53</f>
        <v>0</v>
      </c>
      <c r="AL77" s="79" t="str">
        <f>'Long Term Vision'!D53</f>
        <v>NO</v>
      </c>
      <c r="AM77" s="79">
        <f t="shared" si="7"/>
        <v>0</v>
      </c>
      <c r="AN77" s="79">
        <f t="shared" si="8"/>
        <v>0</v>
      </c>
      <c r="AO77" s="79">
        <f t="shared" si="9"/>
        <v>0</v>
      </c>
      <c r="AP77" s="88" t="str">
        <f>IF(OR($AK77="NO",$AL77="NO"),'developer sheet'!$D$9,IF(AND($AJ77&lt;&gt;'developer sheet'!$D$9,$AJ77&lt;&gt;0),IF($AH77&gt;0,"T",IF($AI77&gt;0,"P")),'developer sheet'!$D$10))</f>
        <v>N/A</v>
      </c>
      <c r="AQ77" s="103"/>
    </row>
    <row r="78" spans="1:43" x14ac:dyDescent="0.25">
      <c r="A78" s="19">
        <v>12.7</v>
      </c>
      <c r="B78" s="107">
        <f>'Long Term Vision'!J54</f>
        <v>0</v>
      </c>
      <c r="C78" s="79">
        <f>'Mid-term Plan'!H54</f>
        <v>0</v>
      </c>
      <c r="D78" s="79">
        <f>'Sectoral Plan 1'!$H54</f>
        <v>0</v>
      </c>
      <c r="E78" s="79">
        <f>'Sectoral Plan 2'!$H54</f>
        <v>0</v>
      </c>
      <c r="F78" s="79">
        <f>'Sectoral Plan 3'!$H54</f>
        <v>0</v>
      </c>
      <c r="G78" s="79">
        <f>'Sectoral Plan 4'!$H54</f>
        <v>0</v>
      </c>
      <c r="H78" s="79">
        <f>'Sectoral Plan 5'!$H54</f>
        <v>0</v>
      </c>
      <c r="I78" s="79">
        <f>'Sectoral Plan 6'!$H54</f>
        <v>0</v>
      </c>
      <c r="J78" s="79">
        <f>'Sectoral Plan 7'!$H54</f>
        <v>0</v>
      </c>
      <c r="K78" s="79">
        <f>'Sectoral Plan 8'!$H54</f>
        <v>0</v>
      </c>
      <c r="L78" s="79">
        <f>'Sectoral Plan 9'!$H54</f>
        <v>0</v>
      </c>
      <c r="M78" s="79">
        <f>'Sectoral Plan 10'!$H54</f>
        <v>0</v>
      </c>
      <c r="N78" s="79">
        <f>'Sectoral Plan 11'!$H54</f>
        <v>0</v>
      </c>
      <c r="O78" s="79">
        <f>'Sectoral Plan 12'!$H54</f>
        <v>0</v>
      </c>
      <c r="P78" s="79">
        <f>'Sectoral Plan 13'!$H54</f>
        <v>0</v>
      </c>
      <c r="Q78" s="79">
        <f>'Sectoral Plan 14'!$H54</f>
        <v>0</v>
      </c>
      <c r="R78" s="79">
        <f>'Sectoral Plan 15'!$H54</f>
        <v>0</v>
      </c>
      <c r="S78" s="79">
        <f>'Sectoral Plan 16'!$H54</f>
        <v>0</v>
      </c>
      <c r="T78" s="79">
        <f>'Sectoral Plan 17'!$H54</f>
        <v>0</v>
      </c>
      <c r="U78" s="79">
        <f>'Sectoral Plan 18'!$H54</f>
        <v>0</v>
      </c>
      <c r="V78" s="79">
        <f>'Sectoral Plan 19'!$H54</f>
        <v>0</v>
      </c>
      <c r="W78" s="79">
        <f>'Sectoral Plan 20'!$H54</f>
        <v>0</v>
      </c>
      <c r="X78" s="79">
        <f>'Sectoral Plan 21'!$H54</f>
        <v>0</v>
      </c>
      <c r="Y78" s="79">
        <f>'Sectoral Plan 22'!$H54</f>
        <v>0</v>
      </c>
      <c r="Z78" s="79">
        <f>'Sectoral Plan 23'!$H54</f>
        <v>0</v>
      </c>
      <c r="AA78" s="79">
        <f>'Sectoral Plan 24'!$H54</f>
        <v>0</v>
      </c>
      <c r="AB78" s="79">
        <f>'Sectoral Plan 25'!$H54</f>
        <v>0</v>
      </c>
      <c r="AC78" s="79">
        <f>'Sectoral Plan 26'!$H54</f>
        <v>0</v>
      </c>
      <c r="AD78" s="79">
        <f>'Sectoral Plan 27'!$H54</f>
        <v>0</v>
      </c>
      <c r="AE78" s="79">
        <f>'Sectoral Plan 28'!$H54</f>
        <v>0</v>
      </c>
      <c r="AF78" s="79">
        <f>'Sectoral Plan 29'!$H54</f>
        <v>0</v>
      </c>
      <c r="AG78" s="108">
        <f>'Sectoral Plan 30'!$H54</f>
        <v>0</v>
      </c>
      <c r="AH78" s="107">
        <f t="shared" si="5"/>
        <v>0</v>
      </c>
      <c r="AI78" s="79">
        <f t="shared" si="6"/>
        <v>0</v>
      </c>
      <c r="AJ78" s="79" t="str">
        <f>IF(AND($AK78=0,$AL78=0),SUM($AH78:$AI78),'developer sheet'!$D$9)</f>
        <v>N/A</v>
      </c>
      <c r="AK78" s="79">
        <f>'Long Term Vision'!C54</f>
        <v>0</v>
      </c>
      <c r="AL78" s="79" t="str">
        <f>'Long Term Vision'!D54</f>
        <v>NO</v>
      </c>
      <c r="AM78" s="79">
        <f t="shared" si="7"/>
        <v>0</v>
      </c>
      <c r="AN78" s="79">
        <f t="shared" si="8"/>
        <v>0</v>
      </c>
      <c r="AO78" s="79">
        <f t="shared" si="9"/>
        <v>0</v>
      </c>
      <c r="AP78" s="88" t="str">
        <f>IF(OR($AK78="NO",$AL78="NO"),'developer sheet'!$D$9,IF(AND($AJ78&lt;&gt;'developer sheet'!$D$9,$AJ78&lt;&gt;0),IF($AH78&gt;0,"T",IF($AI78&gt;0,"P")),'developer sheet'!$D$10))</f>
        <v>N/A</v>
      </c>
      <c r="AQ78" s="103"/>
    </row>
    <row r="79" spans="1:43" x14ac:dyDescent="0.25">
      <c r="A79" s="19">
        <v>12.8</v>
      </c>
      <c r="B79" s="107">
        <f>'Long Term Vision'!J55</f>
        <v>0</v>
      </c>
      <c r="C79" s="79">
        <f>'Mid-term Plan'!H55</f>
        <v>0</v>
      </c>
      <c r="D79" s="79">
        <f>'Sectoral Plan 1'!$H55</f>
        <v>0</v>
      </c>
      <c r="E79" s="79">
        <f>'Sectoral Plan 2'!$H55</f>
        <v>0</v>
      </c>
      <c r="F79" s="79">
        <f>'Sectoral Plan 3'!$H55</f>
        <v>0</v>
      </c>
      <c r="G79" s="79">
        <f>'Sectoral Plan 4'!$H55</f>
        <v>0</v>
      </c>
      <c r="H79" s="79">
        <f>'Sectoral Plan 5'!$H55</f>
        <v>0</v>
      </c>
      <c r="I79" s="79">
        <f>'Sectoral Plan 6'!$H55</f>
        <v>0</v>
      </c>
      <c r="J79" s="79">
        <f>'Sectoral Plan 7'!$H55</f>
        <v>0</v>
      </c>
      <c r="K79" s="79">
        <f>'Sectoral Plan 8'!$H55</f>
        <v>0</v>
      </c>
      <c r="L79" s="79">
        <f>'Sectoral Plan 9'!$H55</f>
        <v>0</v>
      </c>
      <c r="M79" s="79">
        <f>'Sectoral Plan 10'!$H55</f>
        <v>0</v>
      </c>
      <c r="N79" s="79">
        <f>'Sectoral Plan 11'!$H55</f>
        <v>0</v>
      </c>
      <c r="O79" s="79">
        <f>'Sectoral Plan 12'!$H55</f>
        <v>0</v>
      </c>
      <c r="P79" s="79">
        <f>'Sectoral Plan 13'!$H55</f>
        <v>0</v>
      </c>
      <c r="Q79" s="79">
        <f>'Sectoral Plan 14'!$H55</f>
        <v>0</v>
      </c>
      <c r="R79" s="79">
        <f>'Sectoral Plan 15'!$H55</f>
        <v>0</v>
      </c>
      <c r="S79" s="79">
        <f>'Sectoral Plan 16'!$H55</f>
        <v>0</v>
      </c>
      <c r="T79" s="79">
        <f>'Sectoral Plan 17'!$H55</f>
        <v>0</v>
      </c>
      <c r="U79" s="79">
        <f>'Sectoral Plan 18'!$H55</f>
        <v>0</v>
      </c>
      <c r="V79" s="79">
        <f>'Sectoral Plan 19'!$H55</f>
        <v>0</v>
      </c>
      <c r="W79" s="79">
        <f>'Sectoral Plan 20'!$H55</f>
        <v>0</v>
      </c>
      <c r="X79" s="79">
        <f>'Sectoral Plan 21'!$H55</f>
        <v>0</v>
      </c>
      <c r="Y79" s="79">
        <f>'Sectoral Plan 22'!$H55</f>
        <v>0</v>
      </c>
      <c r="Z79" s="79">
        <f>'Sectoral Plan 23'!$H55</f>
        <v>0</v>
      </c>
      <c r="AA79" s="79">
        <f>'Sectoral Plan 24'!$H55</f>
        <v>0</v>
      </c>
      <c r="AB79" s="79">
        <f>'Sectoral Plan 25'!$H55</f>
        <v>0</v>
      </c>
      <c r="AC79" s="79">
        <f>'Sectoral Plan 26'!$H55</f>
        <v>0</v>
      </c>
      <c r="AD79" s="79">
        <f>'Sectoral Plan 27'!$H55</f>
        <v>0</v>
      </c>
      <c r="AE79" s="79">
        <f>'Sectoral Plan 28'!$H55</f>
        <v>0</v>
      </c>
      <c r="AF79" s="79">
        <f>'Sectoral Plan 29'!$H55</f>
        <v>0</v>
      </c>
      <c r="AG79" s="108">
        <f>'Sectoral Plan 30'!$H55</f>
        <v>0</v>
      </c>
      <c r="AH79" s="107">
        <f t="shared" si="5"/>
        <v>0</v>
      </c>
      <c r="AI79" s="79">
        <f t="shared" si="6"/>
        <v>0</v>
      </c>
      <c r="AJ79" s="79" t="str">
        <f>IF(AND($AK79=0,$AL79=0),SUM($AH79:$AI79),'developer sheet'!$D$9)</f>
        <v>N/A</v>
      </c>
      <c r="AK79" s="79">
        <f>'Long Term Vision'!C55</f>
        <v>0</v>
      </c>
      <c r="AL79" s="79" t="str">
        <f>'Long Term Vision'!D55</f>
        <v>NO</v>
      </c>
      <c r="AM79" s="79">
        <f t="shared" si="7"/>
        <v>0</v>
      </c>
      <c r="AN79" s="79">
        <f t="shared" si="8"/>
        <v>0</v>
      </c>
      <c r="AO79" s="79">
        <f t="shared" si="9"/>
        <v>0</v>
      </c>
      <c r="AP79" s="88" t="str">
        <f>IF(OR($AK79="NO",$AL79="NO"),'developer sheet'!$D$9,IF(AND($AJ79&lt;&gt;'developer sheet'!$D$9,$AJ79&lt;&gt;0),IF($AH79&gt;0,"T",IF($AI79&gt;0,"P")),'developer sheet'!$D$10))</f>
        <v>N/A</v>
      </c>
      <c r="AQ79" s="103"/>
    </row>
    <row r="80" spans="1:43" x14ac:dyDescent="0.25">
      <c r="A80">
        <v>13.1</v>
      </c>
      <c r="B80" s="107">
        <f>'Long Term Vision'!J57</f>
        <v>0</v>
      </c>
      <c r="C80" s="79">
        <f>'Mid-term Plan'!H57</f>
        <v>0</v>
      </c>
      <c r="D80" s="79">
        <f>'Sectoral Plan 1'!$H57</f>
        <v>0</v>
      </c>
      <c r="E80" s="79">
        <f>'Sectoral Plan 2'!$H57</f>
        <v>0</v>
      </c>
      <c r="F80" s="79">
        <f>'Sectoral Plan 3'!$H57</f>
        <v>0</v>
      </c>
      <c r="G80" s="79">
        <f>'Sectoral Plan 4'!$H57</f>
        <v>0</v>
      </c>
      <c r="H80" s="79">
        <f>'Sectoral Plan 5'!$H57</f>
        <v>0</v>
      </c>
      <c r="I80" s="79">
        <f>'Sectoral Plan 6'!$H57</f>
        <v>0</v>
      </c>
      <c r="J80" s="79">
        <f>'Sectoral Plan 7'!$H57</f>
        <v>0</v>
      </c>
      <c r="K80" s="79">
        <f>'Sectoral Plan 8'!$H57</f>
        <v>0</v>
      </c>
      <c r="L80" s="79">
        <f>'Sectoral Plan 9'!$H57</f>
        <v>0</v>
      </c>
      <c r="M80" s="79">
        <f>'Sectoral Plan 10'!$H57</f>
        <v>0</v>
      </c>
      <c r="N80" s="79">
        <f>'Sectoral Plan 11'!$H57</f>
        <v>0</v>
      </c>
      <c r="O80" s="79">
        <f>'Sectoral Plan 12'!$H57</f>
        <v>0</v>
      </c>
      <c r="P80" s="79">
        <f>'Sectoral Plan 13'!$H57</f>
        <v>0</v>
      </c>
      <c r="Q80" s="79">
        <f>'Sectoral Plan 14'!$H57</f>
        <v>0</v>
      </c>
      <c r="R80" s="79">
        <f>'Sectoral Plan 15'!$H57</f>
        <v>0</v>
      </c>
      <c r="S80" s="79">
        <f>'Sectoral Plan 16'!$H57</f>
        <v>0</v>
      </c>
      <c r="T80" s="79">
        <f>'Sectoral Plan 17'!$H57</f>
        <v>0</v>
      </c>
      <c r="U80" s="79">
        <f>'Sectoral Plan 18'!$H57</f>
        <v>0</v>
      </c>
      <c r="V80" s="79">
        <f>'Sectoral Plan 19'!$H57</f>
        <v>0</v>
      </c>
      <c r="W80" s="79">
        <f>'Sectoral Plan 20'!$H57</f>
        <v>0</v>
      </c>
      <c r="X80" s="79">
        <f>'Sectoral Plan 21'!$H57</f>
        <v>0</v>
      </c>
      <c r="Y80" s="79">
        <f>'Sectoral Plan 22'!$H57</f>
        <v>0</v>
      </c>
      <c r="Z80" s="79">
        <f>'Sectoral Plan 23'!$H57</f>
        <v>0</v>
      </c>
      <c r="AA80" s="79">
        <f>'Sectoral Plan 24'!$H57</f>
        <v>0</v>
      </c>
      <c r="AB80" s="79">
        <f>'Sectoral Plan 25'!$H57</f>
        <v>0</v>
      </c>
      <c r="AC80" s="79">
        <f>'Sectoral Plan 26'!$H57</f>
        <v>0</v>
      </c>
      <c r="AD80" s="79">
        <f>'Sectoral Plan 27'!$H57</f>
        <v>0</v>
      </c>
      <c r="AE80" s="79">
        <f>'Sectoral Plan 28'!$H57</f>
        <v>0</v>
      </c>
      <c r="AF80" s="79">
        <f>'Sectoral Plan 29'!$H57</f>
        <v>0</v>
      </c>
      <c r="AG80" s="108">
        <f>'Sectoral Plan 30'!$H57</f>
        <v>0</v>
      </c>
      <c r="AH80" s="107">
        <f t="shared" si="5"/>
        <v>0</v>
      </c>
      <c r="AI80" s="79">
        <f t="shared" si="6"/>
        <v>0</v>
      </c>
      <c r="AJ80" s="79" t="str">
        <f>IF(AND($AK80=0,$AL80=0),SUM($AH80:$AI80),'developer sheet'!$D$9)</f>
        <v>N/A</v>
      </c>
      <c r="AK80" s="79">
        <f>'Long Term Vision'!C57</f>
        <v>0</v>
      </c>
      <c r="AL80" s="79" t="str">
        <f>'Long Term Vision'!D57</f>
        <v>NO</v>
      </c>
      <c r="AM80" s="79">
        <f t="shared" si="7"/>
        <v>0</v>
      </c>
      <c r="AN80" s="79">
        <f t="shared" si="8"/>
        <v>0</v>
      </c>
      <c r="AO80" s="79">
        <f t="shared" si="9"/>
        <v>0</v>
      </c>
      <c r="AP80" s="88" t="str">
        <f>IF(OR($AK80="NO",$AL80="NO"),'developer sheet'!$D$9,IF(AND($AJ80&lt;&gt;'developer sheet'!$D$9,$AJ80&lt;&gt;0),IF($AH80&gt;0,"T",IF($AI80&gt;0,"P")),'developer sheet'!$D$10))</f>
        <v>N/A</v>
      </c>
      <c r="AQ80" s="103"/>
    </row>
    <row r="81" spans="1:43" x14ac:dyDescent="0.25">
      <c r="A81">
        <v>13.2</v>
      </c>
      <c r="B81" s="107">
        <f>'Long Term Vision'!J58</f>
        <v>0</v>
      </c>
      <c r="C81" s="79">
        <f>'Mid-term Plan'!H58</f>
        <v>0</v>
      </c>
      <c r="D81" s="79">
        <f>'Sectoral Plan 1'!$H58</f>
        <v>0</v>
      </c>
      <c r="E81" s="79">
        <f>'Sectoral Plan 2'!$H58</f>
        <v>0</v>
      </c>
      <c r="F81" s="79">
        <f>'Sectoral Plan 3'!$H58</f>
        <v>0</v>
      </c>
      <c r="G81" s="79">
        <f>'Sectoral Plan 4'!$H58</f>
        <v>0</v>
      </c>
      <c r="H81" s="79">
        <f>'Sectoral Plan 5'!$H58</f>
        <v>0</v>
      </c>
      <c r="I81" s="79">
        <f>'Sectoral Plan 6'!$H58</f>
        <v>0</v>
      </c>
      <c r="J81" s="79">
        <f>'Sectoral Plan 7'!$H58</f>
        <v>0</v>
      </c>
      <c r="K81" s="79">
        <f>'Sectoral Plan 8'!$H58</f>
        <v>0</v>
      </c>
      <c r="L81" s="79">
        <f>'Sectoral Plan 9'!$H58</f>
        <v>0</v>
      </c>
      <c r="M81" s="79">
        <f>'Sectoral Plan 10'!$H58</f>
        <v>0</v>
      </c>
      <c r="N81" s="79">
        <f>'Sectoral Plan 11'!$H58</f>
        <v>0</v>
      </c>
      <c r="O81" s="79">
        <f>'Sectoral Plan 12'!$H58</f>
        <v>0</v>
      </c>
      <c r="P81" s="79">
        <f>'Sectoral Plan 13'!$H58</f>
        <v>0</v>
      </c>
      <c r="Q81" s="79">
        <f>'Sectoral Plan 14'!$H58</f>
        <v>0</v>
      </c>
      <c r="R81" s="79">
        <f>'Sectoral Plan 15'!$H58</f>
        <v>0</v>
      </c>
      <c r="S81" s="79">
        <f>'Sectoral Plan 16'!$H58</f>
        <v>0</v>
      </c>
      <c r="T81" s="79">
        <f>'Sectoral Plan 17'!$H58</f>
        <v>0</v>
      </c>
      <c r="U81" s="79">
        <f>'Sectoral Plan 18'!$H58</f>
        <v>0</v>
      </c>
      <c r="V81" s="79">
        <f>'Sectoral Plan 19'!$H58</f>
        <v>0</v>
      </c>
      <c r="W81" s="79">
        <f>'Sectoral Plan 20'!$H58</f>
        <v>0</v>
      </c>
      <c r="X81" s="79">
        <f>'Sectoral Plan 21'!$H58</f>
        <v>0</v>
      </c>
      <c r="Y81" s="79">
        <f>'Sectoral Plan 22'!$H58</f>
        <v>0</v>
      </c>
      <c r="Z81" s="79">
        <f>'Sectoral Plan 23'!$H58</f>
        <v>0</v>
      </c>
      <c r="AA81" s="79">
        <f>'Sectoral Plan 24'!$H58</f>
        <v>0</v>
      </c>
      <c r="AB81" s="79">
        <f>'Sectoral Plan 25'!$H58</f>
        <v>0</v>
      </c>
      <c r="AC81" s="79">
        <f>'Sectoral Plan 26'!$H58</f>
        <v>0</v>
      </c>
      <c r="AD81" s="79">
        <f>'Sectoral Plan 27'!$H58</f>
        <v>0</v>
      </c>
      <c r="AE81" s="79">
        <f>'Sectoral Plan 28'!$H58</f>
        <v>0</v>
      </c>
      <c r="AF81" s="79">
        <f>'Sectoral Plan 29'!$H58</f>
        <v>0</v>
      </c>
      <c r="AG81" s="108">
        <f>'Sectoral Plan 30'!$H58</f>
        <v>0</v>
      </c>
      <c r="AH81" s="107">
        <f t="shared" si="5"/>
        <v>0</v>
      </c>
      <c r="AI81" s="79">
        <f t="shared" si="6"/>
        <v>0</v>
      </c>
      <c r="AJ81" s="79" t="str">
        <f>IF(AND($AK81=0,$AL81=0),SUM($AH81:$AI81),'developer sheet'!$D$9)</f>
        <v>N/A</v>
      </c>
      <c r="AK81" s="79">
        <f>'Long Term Vision'!C58</f>
        <v>0</v>
      </c>
      <c r="AL81" s="79" t="str">
        <f>'Long Term Vision'!D58</f>
        <v>NO</v>
      </c>
      <c r="AM81" s="79">
        <f t="shared" si="7"/>
        <v>0</v>
      </c>
      <c r="AN81" s="79">
        <f t="shared" si="8"/>
        <v>0</v>
      </c>
      <c r="AO81" s="79">
        <f t="shared" si="9"/>
        <v>0</v>
      </c>
      <c r="AP81" s="88" t="str">
        <f>IF(OR($AK81="NO",$AL81="NO"),'developer sheet'!$D$9,IF(AND($AJ81&lt;&gt;'developer sheet'!$D$9,$AJ81&lt;&gt;0),IF($AH81&gt;0,"T",IF($AI81&gt;0,"P")),'developer sheet'!$D$10))</f>
        <v>N/A</v>
      </c>
      <c r="AQ81" s="103"/>
    </row>
    <row r="82" spans="1:43" x14ac:dyDescent="0.25">
      <c r="A82">
        <v>13.3</v>
      </c>
      <c r="B82" s="107">
        <f>'Long Term Vision'!J59</f>
        <v>0</v>
      </c>
      <c r="C82" s="79">
        <f>'Mid-term Plan'!H59</f>
        <v>0</v>
      </c>
      <c r="D82" s="79">
        <f>'Sectoral Plan 1'!$H59</f>
        <v>0</v>
      </c>
      <c r="E82" s="79">
        <f>'Sectoral Plan 2'!$H59</f>
        <v>0</v>
      </c>
      <c r="F82" s="79">
        <f>'Sectoral Plan 3'!$H59</f>
        <v>0</v>
      </c>
      <c r="G82" s="79">
        <f>'Sectoral Plan 4'!$H59</f>
        <v>0</v>
      </c>
      <c r="H82" s="79">
        <f>'Sectoral Plan 5'!$H59</f>
        <v>0</v>
      </c>
      <c r="I82" s="79">
        <f>'Sectoral Plan 6'!$H59</f>
        <v>0</v>
      </c>
      <c r="J82" s="79">
        <f>'Sectoral Plan 7'!$H59</f>
        <v>0</v>
      </c>
      <c r="K82" s="79">
        <f>'Sectoral Plan 8'!$H59</f>
        <v>0</v>
      </c>
      <c r="L82" s="79">
        <f>'Sectoral Plan 9'!$H59</f>
        <v>0</v>
      </c>
      <c r="M82" s="79">
        <f>'Sectoral Plan 10'!$H59</f>
        <v>0</v>
      </c>
      <c r="N82" s="79">
        <f>'Sectoral Plan 11'!$H59</f>
        <v>0</v>
      </c>
      <c r="O82" s="79">
        <f>'Sectoral Plan 12'!$H59</f>
        <v>0</v>
      </c>
      <c r="P82" s="79">
        <f>'Sectoral Plan 13'!$H59</f>
        <v>0</v>
      </c>
      <c r="Q82" s="79">
        <f>'Sectoral Plan 14'!$H59</f>
        <v>0</v>
      </c>
      <c r="R82" s="79">
        <f>'Sectoral Plan 15'!$H59</f>
        <v>0</v>
      </c>
      <c r="S82" s="79">
        <f>'Sectoral Plan 16'!$H59</f>
        <v>0</v>
      </c>
      <c r="T82" s="79">
        <f>'Sectoral Plan 17'!$H59</f>
        <v>0</v>
      </c>
      <c r="U82" s="79">
        <f>'Sectoral Plan 18'!$H59</f>
        <v>0</v>
      </c>
      <c r="V82" s="79">
        <f>'Sectoral Plan 19'!$H59</f>
        <v>0</v>
      </c>
      <c r="W82" s="79">
        <f>'Sectoral Plan 20'!$H59</f>
        <v>0</v>
      </c>
      <c r="X82" s="79">
        <f>'Sectoral Plan 21'!$H59</f>
        <v>0</v>
      </c>
      <c r="Y82" s="79">
        <f>'Sectoral Plan 22'!$H59</f>
        <v>0</v>
      </c>
      <c r="Z82" s="79">
        <f>'Sectoral Plan 23'!$H59</f>
        <v>0</v>
      </c>
      <c r="AA82" s="79">
        <f>'Sectoral Plan 24'!$H59</f>
        <v>0</v>
      </c>
      <c r="AB82" s="79">
        <f>'Sectoral Plan 25'!$H59</f>
        <v>0</v>
      </c>
      <c r="AC82" s="79">
        <f>'Sectoral Plan 26'!$H59</f>
        <v>0</v>
      </c>
      <c r="AD82" s="79">
        <f>'Sectoral Plan 27'!$H59</f>
        <v>0</v>
      </c>
      <c r="AE82" s="79">
        <f>'Sectoral Plan 28'!$H59</f>
        <v>0</v>
      </c>
      <c r="AF82" s="79">
        <f>'Sectoral Plan 29'!$H59</f>
        <v>0</v>
      </c>
      <c r="AG82" s="108">
        <f>'Sectoral Plan 30'!$H59</f>
        <v>0</v>
      </c>
      <c r="AH82" s="107">
        <f t="shared" si="5"/>
        <v>0</v>
      </c>
      <c r="AI82" s="79">
        <f t="shared" si="6"/>
        <v>0</v>
      </c>
      <c r="AJ82" s="79" t="str">
        <f>IF(AND($AK82=0,$AL82=0),SUM($AH82:$AI82),'developer sheet'!$D$9)</f>
        <v>N/A</v>
      </c>
      <c r="AK82" s="79">
        <f>'Long Term Vision'!C59</f>
        <v>0</v>
      </c>
      <c r="AL82" s="79" t="str">
        <f>'Long Term Vision'!D59</f>
        <v>NO</v>
      </c>
      <c r="AM82" s="79">
        <f t="shared" si="7"/>
        <v>0</v>
      </c>
      <c r="AN82" s="79">
        <f t="shared" si="8"/>
        <v>0</v>
      </c>
      <c r="AO82" s="79">
        <f t="shared" si="9"/>
        <v>0</v>
      </c>
      <c r="AP82" s="88" t="str">
        <f>IF(OR($AK82="NO",$AL82="NO"),'developer sheet'!$D$9,IF(AND($AJ82&lt;&gt;'developer sheet'!$D$9,$AJ82&lt;&gt;0),IF($AH82&gt;0,"T",IF($AI82&gt;0,"P")),'developer sheet'!$D$10))</f>
        <v>N/A</v>
      </c>
      <c r="AQ82" s="103"/>
    </row>
    <row r="83" spans="1:43" x14ac:dyDescent="0.25">
      <c r="A83">
        <v>14.1</v>
      </c>
      <c r="B83" s="107">
        <f>'Long Term Vision'!J61</f>
        <v>0</v>
      </c>
      <c r="C83" s="79">
        <f>'Mid-term Plan'!H61</f>
        <v>0</v>
      </c>
      <c r="D83" s="79">
        <f>'Sectoral Plan 1'!$H61</f>
        <v>0</v>
      </c>
      <c r="E83" s="79">
        <f>'Sectoral Plan 2'!$H61</f>
        <v>0</v>
      </c>
      <c r="F83" s="79">
        <f>'Sectoral Plan 3'!$H61</f>
        <v>0</v>
      </c>
      <c r="G83" s="79">
        <f>'Sectoral Plan 4'!$H61</f>
        <v>0</v>
      </c>
      <c r="H83" s="79">
        <f>'Sectoral Plan 5'!$H61</f>
        <v>0</v>
      </c>
      <c r="I83" s="79">
        <f>'Sectoral Plan 6'!$H61</f>
        <v>0</v>
      </c>
      <c r="J83" s="79">
        <f>'Sectoral Plan 7'!$H61</f>
        <v>0</v>
      </c>
      <c r="K83" s="79">
        <f>'Sectoral Plan 8'!$H61</f>
        <v>0</v>
      </c>
      <c r="L83" s="79">
        <f>'Sectoral Plan 9'!$H61</f>
        <v>0</v>
      </c>
      <c r="M83" s="79">
        <f>'Sectoral Plan 10'!$H61</f>
        <v>0</v>
      </c>
      <c r="N83" s="79">
        <f>'Sectoral Plan 11'!$H61</f>
        <v>0</v>
      </c>
      <c r="O83" s="79">
        <f>'Sectoral Plan 12'!$H61</f>
        <v>0</v>
      </c>
      <c r="P83" s="79">
        <f>'Sectoral Plan 13'!$H61</f>
        <v>0</v>
      </c>
      <c r="Q83" s="79">
        <f>'Sectoral Plan 14'!$H61</f>
        <v>0</v>
      </c>
      <c r="R83" s="79">
        <f>'Sectoral Plan 15'!$H61</f>
        <v>0</v>
      </c>
      <c r="S83" s="79">
        <f>'Sectoral Plan 16'!$H61</f>
        <v>0</v>
      </c>
      <c r="T83" s="79">
        <f>'Sectoral Plan 17'!$H61</f>
        <v>0</v>
      </c>
      <c r="U83" s="79">
        <f>'Sectoral Plan 18'!$H61</f>
        <v>0</v>
      </c>
      <c r="V83" s="79">
        <f>'Sectoral Plan 19'!$H61</f>
        <v>0</v>
      </c>
      <c r="W83" s="79">
        <f>'Sectoral Plan 20'!$H61</f>
        <v>0</v>
      </c>
      <c r="X83" s="79">
        <f>'Sectoral Plan 21'!$H61</f>
        <v>0</v>
      </c>
      <c r="Y83" s="79">
        <f>'Sectoral Plan 22'!$H61</f>
        <v>0</v>
      </c>
      <c r="Z83" s="79">
        <f>'Sectoral Plan 23'!$H61</f>
        <v>0</v>
      </c>
      <c r="AA83" s="79">
        <f>'Sectoral Plan 24'!$H61</f>
        <v>0</v>
      </c>
      <c r="AB83" s="79">
        <f>'Sectoral Plan 25'!$H61</f>
        <v>0</v>
      </c>
      <c r="AC83" s="79">
        <f>'Sectoral Plan 26'!$H61</f>
        <v>0</v>
      </c>
      <c r="AD83" s="79">
        <f>'Sectoral Plan 27'!$H61</f>
        <v>0</v>
      </c>
      <c r="AE83" s="79">
        <f>'Sectoral Plan 28'!$H61</f>
        <v>0</v>
      </c>
      <c r="AF83" s="79">
        <f>'Sectoral Plan 29'!$H61</f>
        <v>0</v>
      </c>
      <c r="AG83" s="108">
        <f>'Sectoral Plan 30'!$H61</f>
        <v>0</v>
      </c>
      <c r="AH83" s="107">
        <f t="shared" si="5"/>
        <v>0</v>
      </c>
      <c r="AI83" s="79">
        <f t="shared" si="6"/>
        <v>0</v>
      </c>
      <c r="AJ83" s="79" t="str">
        <f>IF(AND($AK83=0,$AL83=0),SUM($AH83:$AI83),'developer sheet'!$D$9)</f>
        <v>N/A</v>
      </c>
      <c r="AK83" s="79">
        <f>'Long Term Vision'!C61</f>
        <v>0</v>
      </c>
      <c r="AL83" s="79" t="str">
        <f>'Long Term Vision'!D61</f>
        <v>NO</v>
      </c>
      <c r="AM83" s="79">
        <f t="shared" si="7"/>
        <v>0</v>
      </c>
      <c r="AN83" s="79">
        <f t="shared" si="8"/>
        <v>0</v>
      </c>
      <c r="AO83" s="79">
        <f t="shared" si="9"/>
        <v>0</v>
      </c>
      <c r="AP83" s="88" t="str">
        <f>IF(OR($AK83="NO",$AL83="NO"),'developer sheet'!$D$9,IF(AND($AJ83&lt;&gt;'developer sheet'!$D$9,$AJ83&lt;&gt;0),IF($AH83&gt;0,"T",IF($AI83&gt;0,"P")),'developer sheet'!$D$10))</f>
        <v>N/A</v>
      </c>
      <c r="AQ83" s="103"/>
    </row>
    <row r="84" spans="1:43" x14ac:dyDescent="0.25">
      <c r="A84">
        <v>14.2</v>
      </c>
      <c r="B84" s="107">
        <f>'Long Term Vision'!J62</f>
        <v>0</v>
      </c>
      <c r="C84" s="79">
        <f>'Mid-term Plan'!H62</f>
        <v>0</v>
      </c>
      <c r="D84" s="79">
        <f>'Sectoral Plan 1'!$H62</f>
        <v>0</v>
      </c>
      <c r="E84" s="79">
        <f>'Sectoral Plan 2'!$H62</f>
        <v>0</v>
      </c>
      <c r="F84" s="79">
        <f>'Sectoral Plan 3'!$H62</f>
        <v>0</v>
      </c>
      <c r="G84" s="79">
        <f>'Sectoral Plan 4'!$H62</f>
        <v>0</v>
      </c>
      <c r="H84" s="79">
        <f>'Sectoral Plan 5'!$H62</f>
        <v>0</v>
      </c>
      <c r="I84" s="79">
        <f>'Sectoral Plan 6'!$H62</f>
        <v>0</v>
      </c>
      <c r="J84" s="79">
        <f>'Sectoral Plan 7'!$H62</f>
        <v>0</v>
      </c>
      <c r="K84" s="79">
        <f>'Sectoral Plan 8'!$H62</f>
        <v>0</v>
      </c>
      <c r="L84" s="79">
        <f>'Sectoral Plan 9'!$H62</f>
        <v>0</v>
      </c>
      <c r="M84" s="79">
        <f>'Sectoral Plan 10'!$H62</f>
        <v>0</v>
      </c>
      <c r="N84" s="79">
        <f>'Sectoral Plan 11'!$H62</f>
        <v>0</v>
      </c>
      <c r="O84" s="79">
        <f>'Sectoral Plan 12'!$H62</f>
        <v>0</v>
      </c>
      <c r="P84" s="79">
        <f>'Sectoral Plan 13'!$H62</f>
        <v>0</v>
      </c>
      <c r="Q84" s="79">
        <f>'Sectoral Plan 14'!$H62</f>
        <v>0</v>
      </c>
      <c r="R84" s="79">
        <f>'Sectoral Plan 15'!$H62</f>
        <v>0</v>
      </c>
      <c r="S84" s="79">
        <f>'Sectoral Plan 16'!$H62</f>
        <v>0</v>
      </c>
      <c r="T84" s="79">
        <f>'Sectoral Plan 17'!$H62</f>
        <v>0</v>
      </c>
      <c r="U84" s="79">
        <f>'Sectoral Plan 18'!$H62</f>
        <v>0</v>
      </c>
      <c r="V84" s="79">
        <f>'Sectoral Plan 19'!$H62</f>
        <v>0</v>
      </c>
      <c r="W84" s="79">
        <f>'Sectoral Plan 20'!$H62</f>
        <v>0</v>
      </c>
      <c r="X84" s="79">
        <f>'Sectoral Plan 21'!$H62</f>
        <v>0</v>
      </c>
      <c r="Y84" s="79">
        <f>'Sectoral Plan 22'!$H62</f>
        <v>0</v>
      </c>
      <c r="Z84" s="79">
        <f>'Sectoral Plan 23'!$H62</f>
        <v>0</v>
      </c>
      <c r="AA84" s="79">
        <f>'Sectoral Plan 24'!$H62</f>
        <v>0</v>
      </c>
      <c r="AB84" s="79">
        <f>'Sectoral Plan 25'!$H62</f>
        <v>0</v>
      </c>
      <c r="AC84" s="79">
        <f>'Sectoral Plan 26'!$H62</f>
        <v>0</v>
      </c>
      <c r="AD84" s="79">
        <f>'Sectoral Plan 27'!$H62</f>
        <v>0</v>
      </c>
      <c r="AE84" s="79">
        <f>'Sectoral Plan 28'!$H62</f>
        <v>0</v>
      </c>
      <c r="AF84" s="79">
        <f>'Sectoral Plan 29'!$H62</f>
        <v>0</v>
      </c>
      <c r="AG84" s="108">
        <f>'Sectoral Plan 30'!$H62</f>
        <v>0</v>
      </c>
      <c r="AH84" s="107">
        <f t="shared" si="5"/>
        <v>0</v>
      </c>
      <c r="AI84" s="79">
        <f t="shared" si="6"/>
        <v>0</v>
      </c>
      <c r="AJ84" s="79" t="str">
        <f>IF(AND($AK84=0,$AL84=0),SUM($AH84:$AI84),'developer sheet'!$D$9)</f>
        <v>N/A</v>
      </c>
      <c r="AK84" s="79">
        <f>'Long Term Vision'!C62</f>
        <v>0</v>
      </c>
      <c r="AL84" s="79" t="str">
        <f>'Long Term Vision'!D62</f>
        <v>NO</v>
      </c>
      <c r="AM84" s="79">
        <f t="shared" si="7"/>
        <v>0</v>
      </c>
      <c r="AN84" s="79">
        <f t="shared" si="8"/>
        <v>0</v>
      </c>
      <c r="AO84" s="79">
        <f t="shared" si="9"/>
        <v>0</v>
      </c>
      <c r="AP84" s="88" t="str">
        <f>IF(OR($AK84="NO",$AL84="NO"),'developer sheet'!$D$9,IF(AND($AJ84&lt;&gt;'developer sheet'!$D$9,$AJ84&lt;&gt;0),IF($AH84&gt;0,"T",IF($AI84&gt;0,"P")),'developer sheet'!$D$10))</f>
        <v>N/A</v>
      </c>
      <c r="AQ84" s="103"/>
    </row>
    <row r="85" spans="1:43" x14ac:dyDescent="0.25">
      <c r="A85" s="19">
        <v>14.3</v>
      </c>
      <c r="B85" s="107">
        <f>'Long Term Vision'!J63</f>
        <v>0</v>
      </c>
      <c r="C85" s="79">
        <f>'Mid-term Plan'!H63</f>
        <v>0</v>
      </c>
      <c r="D85" s="79">
        <f>'Sectoral Plan 1'!$H63</f>
        <v>0</v>
      </c>
      <c r="E85" s="79">
        <f>'Sectoral Plan 2'!$H63</f>
        <v>0</v>
      </c>
      <c r="F85" s="79">
        <f>'Sectoral Plan 3'!$H63</f>
        <v>0</v>
      </c>
      <c r="G85" s="79">
        <f>'Sectoral Plan 4'!$H63</f>
        <v>0</v>
      </c>
      <c r="H85" s="79">
        <f>'Sectoral Plan 5'!$H63</f>
        <v>0</v>
      </c>
      <c r="I85" s="79">
        <f>'Sectoral Plan 6'!$H63</f>
        <v>0</v>
      </c>
      <c r="J85" s="79">
        <f>'Sectoral Plan 7'!$H63</f>
        <v>0</v>
      </c>
      <c r="K85" s="79">
        <f>'Sectoral Plan 8'!$H63</f>
        <v>0</v>
      </c>
      <c r="L85" s="79">
        <f>'Sectoral Plan 9'!$H63</f>
        <v>0</v>
      </c>
      <c r="M85" s="79">
        <f>'Sectoral Plan 10'!$H63</f>
        <v>0</v>
      </c>
      <c r="N85" s="79">
        <f>'Sectoral Plan 11'!$H63</f>
        <v>0</v>
      </c>
      <c r="O85" s="79">
        <f>'Sectoral Plan 12'!$H63</f>
        <v>0</v>
      </c>
      <c r="P85" s="79">
        <f>'Sectoral Plan 13'!$H63</f>
        <v>0</v>
      </c>
      <c r="Q85" s="79">
        <f>'Sectoral Plan 14'!$H63</f>
        <v>0</v>
      </c>
      <c r="R85" s="79">
        <f>'Sectoral Plan 15'!$H63</f>
        <v>0</v>
      </c>
      <c r="S85" s="79">
        <f>'Sectoral Plan 16'!$H63</f>
        <v>0</v>
      </c>
      <c r="T85" s="79">
        <f>'Sectoral Plan 17'!$H63</f>
        <v>0</v>
      </c>
      <c r="U85" s="79">
        <f>'Sectoral Plan 18'!$H63</f>
        <v>0</v>
      </c>
      <c r="V85" s="79">
        <f>'Sectoral Plan 19'!$H63</f>
        <v>0</v>
      </c>
      <c r="W85" s="79">
        <f>'Sectoral Plan 20'!$H63</f>
        <v>0</v>
      </c>
      <c r="X85" s="79">
        <f>'Sectoral Plan 21'!$H63</f>
        <v>0</v>
      </c>
      <c r="Y85" s="79">
        <f>'Sectoral Plan 22'!$H63</f>
        <v>0</v>
      </c>
      <c r="Z85" s="79">
        <f>'Sectoral Plan 23'!$H63</f>
        <v>0</v>
      </c>
      <c r="AA85" s="79">
        <f>'Sectoral Plan 24'!$H63</f>
        <v>0</v>
      </c>
      <c r="AB85" s="79">
        <f>'Sectoral Plan 25'!$H63</f>
        <v>0</v>
      </c>
      <c r="AC85" s="79">
        <f>'Sectoral Plan 26'!$H63</f>
        <v>0</v>
      </c>
      <c r="AD85" s="79">
        <f>'Sectoral Plan 27'!$H63</f>
        <v>0</v>
      </c>
      <c r="AE85" s="79">
        <f>'Sectoral Plan 28'!$H63</f>
        <v>0</v>
      </c>
      <c r="AF85" s="79">
        <f>'Sectoral Plan 29'!$H63</f>
        <v>0</v>
      </c>
      <c r="AG85" s="108">
        <f>'Sectoral Plan 30'!$H63</f>
        <v>0</v>
      </c>
      <c r="AH85" s="107">
        <f t="shared" si="5"/>
        <v>0</v>
      </c>
      <c r="AI85" s="79">
        <f t="shared" si="6"/>
        <v>0</v>
      </c>
      <c r="AJ85" s="79" t="str">
        <f>IF(AND($AK85=0,$AL85=0),SUM($AH85:$AI85),'developer sheet'!$D$9)</f>
        <v>N/A</v>
      </c>
      <c r="AK85" s="79">
        <f>'Long Term Vision'!C63</f>
        <v>0</v>
      </c>
      <c r="AL85" s="79" t="str">
        <f>'Long Term Vision'!D63</f>
        <v>NO</v>
      </c>
      <c r="AM85" s="79">
        <f t="shared" si="7"/>
        <v>0</v>
      </c>
      <c r="AN85" s="79">
        <f t="shared" si="8"/>
        <v>0</v>
      </c>
      <c r="AO85" s="79">
        <f t="shared" si="9"/>
        <v>0</v>
      </c>
      <c r="AP85" s="88" t="str">
        <f>IF(OR($AK85="NO",$AL85="NO"),'developer sheet'!$D$9,IF(AND($AJ85&lt;&gt;'developer sheet'!$D$9,$AJ85&lt;&gt;0),IF($AH85&gt;0,"T",IF($AI85&gt;0,"P")),'developer sheet'!$D$10))</f>
        <v>N/A</v>
      </c>
      <c r="AQ85" s="103"/>
    </row>
    <row r="86" spans="1:43" x14ac:dyDescent="0.25">
      <c r="A86" s="19">
        <v>14.4</v>
      </c>
      <c r="B86" s="107">
        <f>'Long Term Vision'!J64</f>
        <v>0</v>
      </c>
      <c r="C86" s="79">
        <f>'Mid-term Plan'!H64</f>
        <v>0</v>
      </c>
      <c r="D86" s="79">
        <f>'Sectoral Plan 1'!$H64</f>
        <v>0</v>
      </c>
      <c r="E86" s="79">
        <f>'Sectoral Plan 2'!$H64</f>
        <v>0</v>
      </c>
      <c r="F86" s="79">
        <f>'Sectoral Plan 3'!$H64</f>
        <v>0</v>
      </c>
      <c r="G86" s="79">
        <f>'Sectoral Plan 4'!$H64</f>
        <v>0</v>
      </c>
      <c r="H86" s="79">
        <f>'Sectoral Plan 5'!$H64</f>
        <v>0</v>
      </c>
      <c r="I86" s="79">
        <f>'Sectoral Plan 6'!$H64</f>
        <v>0</v>
      </c>
      <c r="J86" s="79">
        <f>'Sectoral Plan 7'!$H64</f>
        <v>0</v>
      </c>
      <c r="K86" s="79">
        <f>'Sectoral Plan 8'!$H64</f>
        <v>0</v>
      </c>
      <c r="L86" s="79">
        <f>'Sectoral Plan 9'!$H64</f>
        <v>0</v>
      </c>
      <c r="M86" s="79">
        <f>'Sectoral Plan 10'!$H64</f>
        <v>0</v>
      </c>
      <c r="N86" s="79">
        <f>'Sectoral Plan 11'!$H64</f>
        <v>0</v>
      </c>
      <c r="O86" s="79">
        <f>'Sectoral Plan 12'!$H64</f>
        <v>0</v>
      </c>
      <c r="P86" s="79">
        <f>'Sectoral Plan 13'!$H64</f>
        <v>0</v>
      </c>
      <c r="Q86" s="79">
        <f>'Sectoral Plan 14'!$H64</f>
        <v>0</v>
      </c>
      <c r="R86" s="79">
        <f>'Sectoral Plan 15'!$H64</f>
        <v>0</v>
      </c>
      <c r="S86" s="79">
        <f>'Sectoral Plan 16'!$H64</f>
        <v>0</v>
      </c>
      <c r="T86" s="79">
        <f>'Sectoral Plan 17'!$H64</f>
        <v>0</v>
      </c>
      <c r="U86" s="79">
        <f>'Sectoral Plan 18'!$H64</f>
        <v>0</v>
      </c>
      <c r="V86" s="79">
        <f>'Sectoral Plan 19'!$H64</f>
        <v>0</v>
      </c>
      <c r="W86" s="79">
        <f>'Sectoral Plan 20'!$H64</f>
        <v>0</v>
      </c>
      <c r="X86" s="79">
        <f>'Sectoral Plan 21'!$H64</f>
        <v>0</v>
      </c>
      <c r="Y86" s="79">
        <f>'Sectoral Plan 22'!$H64</f>
        <v>0</v>
      </c>
      <c r="Z86" s="79">
        <f>'Sectoral Plan 23'!$H64</f>
        <v>0</v>
      </c>
      <c r="AA86" s="79">
        <f>'Sectoral Plan 24'!$H64</f>
        <v>0</v>
      </c>
      <c r="AB86" s="79">
        <f>'Sectoral Plan 25'!$H64</f>
        <v>0</v>
      </c>
      <c r="AC86" s="79">
        <f>'Sectoral Plan 26'!$H64</f>
        <v>0</v>
      </c>
      <c r="AD86" s="79">
        <f>'Sectoral Plan 27'!$H64</f>
        <v>0</v>
      </c>
      <c r="AE86" s="79">
        <f>'Sectoral Plan 28'!$H64</f>
        <v>0</v>
      </c>
      <c r="AF86" s="79">
        <f>'Sectoral Plan 29'!$H64</f>
        <v>0</v>
      </c>
      <c r="AG86" s="108">
        <f>'Sectoral Plan 30'!$H64</f>
        <v>0</v>
      </c>
      <c r="AH86" s="107">
        <f t="shared" si="5"/>
        <v>0</v>
      </c>
      <c r="AI86" s="79">
        <f t="shared" si="6"/>
        <v>0</v>
      </c>
      <c r="AJ86" s="79" t="str">
        <f>IF(AND($AK86=0,$AL86=0),SUM($AH86:$AI86),'developer sheet'!$D$9)</f>
        <v>N/A</v>
      </c>
      <c r="AK86" s="79">
        <f>'Long Term Vision'!C64</f>
        <v>0</v>
      </c>
      <c r="AL86" s="79" t="str">
        <f>'Long Term Vision'!D64</f>
        <v>NO</v>
      </c>
      <c r="AM86" s="79">
        <f t="shared" si="7"/>
        <v>0</v>
      </c>
      <c r="AN86" s="79">
        <f t="shared" si="8"/>
        <v>0</v>
      </c>
      <c r="AO86" s="79">
        <f t="shared" si="9"/>
        <v>0</v>
      </c>
      <c r="AP86" s="88" t="str">
        <f>IF(OR($AK86="NO",$AL86="NO"),'developer sheet'!$D$9,IF(AND($AJ86&lt;&gt;'developer sheet'!$D$9,$AJ86&lt;&gt;0),IF($AH86&gt;0,"T",IF($AI86&gt;0,"P")),'developer sheet'!$D$10))</f>
        <v>N/A</v>
      </c>
      <c r="AQ86" s="103"/>
    </row>
    <row r="87" spans="1:43" x14ac:dyDescent="0.25">
      <c r="A87" s="19">
        <v>14.5</v>
      </c>
      <c r="B87" s="107">
        <f>'Long Term Vision'!J65</f>
        <v>0</v>
      </c>
      <c r="C87" s="79">
        <f>'Mid-term Plan'!H65</f>
        <v>0</v>
      </c>
      <c r="D87" s="79">
        <f>'Sectoral Plan 1'!$H65</f>
        <v>0</v>
      </c>
      <c r="E87" s="79">
        <f>'Sectoral Plan 2'!$H65</f>
        <v>0</v>
      </c>
      <c r="F87" s="79">
        <f>'Sectoral Plan 3'!$H65</f>
        <v>0</v>
      </c>
      <c r="G87" s="79">
        <f>'Sectoral Plan 4'!$H65</f>
        <v>0</v>
      </c>
      <c r="H87" s="79">
        <f>'Sectoral Plan 5'!$H65</f>
        <v>0</v>
      </c>
      <c r="I87" s="79">
        <f>'Sectoral Plan 6'!$H65</f>
        <v>0</v>
      </c>
      <c r="J87" s="79">
        <f>'Sectoral Plan 7'!$H65</f>
        <v>0</v>
      </c>
      <c r="K87" s="79">
        <f>'Sectoral Plan 8'!$H65</f>
        <v>0</v>
      </c>
      <c r="L87" s="79">
        <f>'Sectoral Plan 9'!$H65</f>
        <v>0</v>
      </c>
      <c r="M87" s="79">
        <f>'Sectoral Plan 10'!$H65</f>
        <v>0</v>
      </c>
      <c r="N87" s="79">
        <f>'Sectoral Plan 11'!$H65</f>
        <v>0</v>
      </c>
      <c r="O87" s="79">
        <f>'Sectoral Plan 12'!$H65</f>
        <v>0</v>
      </c>
      <c r="P87" s="79">
        <f>'Sectoral Plan 13'!$H65</f>
        <v>0</v>
      </c>
      <c r="Q87" s="79">
        <f>'Sectoral Plan 14'!$H65</f>
        <v>0</v>
      </c>
      <c r="R87" s="79">
        <f>'Sectoral Plan 15'!$H65</f>
        <v>0</v>
      </c>
      <c r="S87" s="79">
        <f>'Sectoral Plan 16'!$H65</f>
        <v>0</v>
      </c>
      <c r="T87" s="79">
        <f>'Sectoral Plan 17'!$H65</f>
        <v>0</v>
      </c>
      <c r="U87" s="79">
        <f>'Sectoral Plan 18'!$H65</f>
        <v>0</v>
      </c>
      <c r="V87" s="79">
        <f>'Sectoral Plan 19'!$H65</f>
        <v>0</v>
      </c>
      <c r="W87" s="79">
        <f>'Sectoral Plan 20'!$H65</f>
        <v>0</v>
      </c>
      <c r="X87" s="79">
        <f>'Sectoral Plan 21'!$H65</f>
        <v>0</v>
      </c>
      <c r="Y87" s="79">
        <f>'Sectoral Plan 22'!$H65</f>
        <v>0</v>
      </c>
      <c r="Z87" s="79">
        <f>'Sectoral Plan 23'!$H65</f>
        <v>0</v>
      </c>
      <c r="AA87" s="79">
        <f>'Sectoral Plan 24'!$H65</f>
        <v>0</v>
      </c>
      <c r="AB87" s="79">
        <f>'Sectoral Plan 25'!$H65</f>
        <v>0</v>
      </c>
      <c r="AC87" s="79">
        <f>'Sectoral Plan 26'!$H65</f>
        <v>0</v>
      </c>
      <c r="AD87" s="79">
        <f>'Sectoral Plan 27'!$H65</f>
        <v>0</v>
      </c>
      <c r="AE87" s="79">
        <f>'Sectoral Plan 28'!$H65</f>
        <v>0</v>
      </c>
      <c r="AF87" s="79">
        <f>'Sectoral Plan 29'!$H65</f>
        <v>0</v>
      </c>
      <c r="AG87" s="108">
        <f>'Sectoral Plan 30'!$H65</f>
        <v>0</v>
      </c>
      <c r="AH87" s="107">
        <f t="shared" si="5"/>
        <v>0</v>
      </c>
      <c r="AI87" s="79">
        <f t="shared" si="6"/>
        <v>0</v>
      </c>
      <c r="AJ87" s="79" t="str">
        <f>IF(AND($AK87=0,$AL87=0),SUM($AH87:$AI87),'developer sheet'!$D$9)</f>
        <v>N/A</v>
      </c>
      <c r="AK87" s="79">
        <f>'Long Term Vision'!C65</f>
        <v>0</v>
      </c>
      <c r="AL87" s="79" t="str">
        <f>'Long Term Vision'!D65</f>
        <v>NO</v>
      </c>
      <c r="AM87" s="79">
        <f t="shared" si="7"/>
        <v>0</v>
      </c>
      <c r="AN87" s="79">
        <f t="shared" si="8"/>
        <v>0</v>
      </c>
      <c r="AO87" s="79">
        <f t="shared" si="9"/>
        <v>0</v>
      </c>
      <c r="AP87" s="88" t="str">
        <f>IF(OR($AK87="NO",$AL87="NO"),'developer sheet'!$D$9,IF(AND($AJ87&lt;&gt;'developer sheet'!$D$9,$AJ87&lt;&gt;0),IF($AH87&gt;0,"T",IF($AI87&gt;0,"P")),'developer sheet'!$D$10))</f>
        <v>N/A</v>
      </c>
      <c r="AQ87" s="103"/>
    </row>
    <row r="88" spans="1:43" x14ac:dyDescent="0.25">
      <c r="A88" s="19">
        <v>14.6</v>
      </c>
      <c r="B88" s="107">
        <f>'Long Term Vision'!J66</f>
        <v>0</v>
      </c>
      <c r="C88" s="79">
        <f>'Mid-term Plan'!H66</f>
        <v>0</v>
      </c>
      <c r="D88" s="79">
        <f>'Sectoral Plan 1'!$H66</f>
        <v>0</v>
      </c>
      <c r="E88" s="79">
        <f>'Sectoral Plan 2'!$H66</f>
        <v>0</v>
      </c>
      <c r="F88" s="79">
        <f>'Sectoral Plan 3'!$H66</f>
        <v>0</v>
      </c>
      <c r="G88" s="79">
        <f>'Sectoral Plan 4'!$H66</f>
        <v>0</v>
      </c>
      <c r="H88" s="79">
        <f>'Sectoral Plan 5'!$H66</f>
        <v>0</v>
      </c>
      <c r="I88" s="79">
        <f>'Sectoral Plan 6'!$H66</f>
        <v>0</v>
      </c>
      <c r="J88" s="79">
        <f>'Sectoral Plan 7'!$H66</f>
        <v>0</v>
      </c>
      <c r="K88" s="79">
        <f>'Sectoral Plan 8'!$H66</f>
        <v>0</v>
      </c>
      <c r="L88" s="79">
        <f>'Sectoral Plan 9'!$H66</f>
        <v>0</v>
      </c>
      <c r="M88" s="79">
        <f>'Sectoral Plan 10'!$H66</f>
        <v>0</v>
      </c>
      <c r="N88" s="79">
        <f>'Sectoral Plan 11'!$H66</f>
        <v>0</v>
      </c>
      <c r="O88" s="79">
        <f>'Sectoral Plan 12'!$H66</f>
        <v>0</v>
      </c>
      <c r="P88" s="79">
        <f>'Sectoral Plan 13'!$H66</f>
        <v>0</v>
      </c>
      <c r="Q88" s="79">
        <f>'Sectoral Plan 14'!$H66</f>
        <v>0</v>
      </c>
      <c r="R88" s="79">
        <f>'Sectoral Plan 15'!$H66</f>
        <v>0</v>
      </c>
      <c r="S88" s="79">
        <f>'Sectoral Plan 16'!$H66</f>
        <v>0</v>
      </c>
      <c r="T88" s="79">
        <f>'Sectoral Plan 17'!$H66</f>
        <v>0</v>
      </c>
      <c r="U88" s="79">
        <f>'Sectoral Plan 18'!$H66</f>
        <v>0</v>
      </c>
      <c r="V88" s="79">
        <f>'Sectoral Plan 19'!$H66</f>
        <v>0</v>
      </c>
      <c r="W88" s="79">
        <f>'Sectoral Plan 20'!$H66</f>
        <v>0</v>
      </c>
      <c r="X88" s="79">
        <f>'Sectoral Plan 21'!$H66</f>
        <v>0</v>
      </c>
      <c r="Y88" s="79">
        <f>'Sectoral Plan 22'!$H66</f>
        <v>0</v>
      </c>
      <c r="Z88" s="79">
        <f>'Sectoral Plan 23'!$H66</f>
        <v>0</v>
      </c>
      <c r="AA88" s="79">
        <f>'Sectoral Plan 24'!$H66</f>
        <v>0</v>
      </c>
      <c r="AB88" s="79">
        <f>'Sectoral Plan 25'!$H66</f>
        <v>0</v>
      </c>
      <c r="AC88" s="79">
        <f>'Sectoral Plan 26'!$H66</f>
        <v>0</v>
      </c>
      <c r="AD88" s="79">
        <f>'Sectoral Plan 27'!$H66</f>
        <v>0</v>
      </c>
      <c r="AE88" s="79">
        <f>'Sectoral Plan 28'!$H66</f>
        <v>0</v>
      </c>
      <c r="AF88" s="79">
        <f>'Sectoral Plan 29'!$H66</f>
        <v>0</v>
      </c>
      <c r="AG88" s="108">
        <f>'Sectoral Plan 30'!$H66</f>
        <v>0</v>
      </c>
      <c r="AH88" s="107">
        <f t="shared" si="5"/>
        <v>0</v>
      </c>
      <c r="AI88" s="79">
        <f t="shared" si="6"/>
        <v>0</v>
      </c>
      <c r="AJ88" s="79" t="str">
        <f>IF(AND($AK88=0,$AL88=0),SUM($AH88:$AI88),'developer sheet'!$D$9)</f>
        <v>N/A</v>
      </c>
      <c r="AK88" s="79">
        <f>'Long Term Vision'!C66</f>
        <v>0</v>
      </c>
      <c r="AL88" s="79" t="str">
        <f>'Long Term Vision'!D66</f>
        <v>NO</v>
      </c>
      <c r="AM88" s="79">
        <f t="shared" si="7"/>
        <v>0</v>
      </c>
      <c r="AN88" s="79">
        <f t="shared" si="8"/>
        <v>0</v>
      </c>
      <c r="AO88" s="79">
        <f t="shared" si="9"/>
        <v>0</v>
      </c>
      <c r="AP88" s="88" t="str">
        <f>IF(OR($AK88="NO",$AL88="NO"),'developer sheet'!$D$9,IF(AND($AJ88&lt;&gt;'developer sheet'!$D$9,$AJ88&lt;&gt;0),IF($AH88&gt;0,"T",IF($AI88&gt;0,"P")),'developer sheet'!$D$10))</f>
        <v>N/A</v>
      </c>
      <c r="AQ88" s="103"/>
    </row>
    <row r="89" spans="1:43" x14ac:dyDescent="0.25">
      <c r="A89" s="19">
        <v>14.7</v>
      </c>
      <c r="B89" s="107">
        <f>'Long Term Vision'!J67</f>
        <v>0</v>
      </c>
      <c r="C89" s="79">
        <f>'Mid-term Plan'!H67</f>
        <v>0</v>
      </c>
      <c r="D89" s="79">
        <f>'Sectoral Plan 1'!$H67</f>
        <v>0</v>
      </c>
      <c r="E89" s="79">
        <f>'Sectoral Plan 2'!$H67</f>
        <v>0</v>
      </c>
      <c r="F89" s="79">
        <f>'Sectoral Plan 3'!$H67</f>
        <v>0</v>
      </c>
      <c r="G89" s="79">
        <f>'Sectoral Plan 4'!$H67</f>
        <v>0</v>
      </c>
      <c r="H89" s="79">
        <f>'Sectoral Plan 5'!$H67</f>
        <v>0</v>
      </c>
      <c r="I89" s="79">
        <f>'Sectoral Plan 6'!$H67</f>
        <v>0</v>
      </c>
      <c r="J89" s="79">
        <f>'Sectoral Plan 7'!$H67</f>
        <v>0</v>
      </c>
      <c r="K89" s="79">
        <f>'Sectoral Plan 8'!$H67</f>
        <v>0</v>
      </c>
      <c r="L89" s="79">
        <f>'Sectoral Plan 9'!$H67</f>
        <v>0</v>
      </c>
      <c r="M89" s="79">
        <f>'Sectoral Plan 10'!$H67</f>
        <v>0</v>
      </c>
      <c r="N89" s="79">
        <f>'Sectoral Plan 11'!$H67</f>
        <v>0</v>
      </c>
      <c r="O89" s="79">
        <f>'Sectoral Plan 12'!$H67</f>
        <v>0</v>
      </c>
      <c r="P89" s="79">
        <f>'Sectoral Plan 13'!$H67</f>
        <v>0</v>
      </c>
      <c r="Q89" s="79">
        <f>'Sectoral Plan 14'!$H67</f>
        <v>0</v>
      </c>
      <c r="R89" s="79">
        <f>'Sectoral Plan 15'!$H67</f>
        <v>0</v>
      </c>
      <c r="S89" s="79">
        <f>'Sectoral Plan 16'!$H67</f>
        <v>0</v>
      </c>
      <c r="T89" s="79">
        <f>'Sectoral Plan 17'!$H67</f>
        <v>0</v>
      </c>
      <c r="U89" s="79">
        <f>'Sectoral Plan 18'!$H67</f>
        <v>0</v>
      </c>
      <c r="V89" s="79">
        <f>'Sectoral Plan 19'!$H67</f>
        <v>0</v>
      </c>
      <c r="W89" s="79">
        <f>'Sectoral Plan 20'!$H67</f>
        <v>0</v>
      </c>
      <c r="X89" s="79">
        <f>'Sectoral Plan 21'!$H67</f>
        <v>0</v>
      </c>
      <c r="Y89" s="79">
        <f>'Sectoral Plan 22'!$H67</f>
        <v>0</v>
      </c>
      <c r="Z89" s="79">
        <f>'Sectoral Plan 23'!$H67</f>
        <v>0</v>
      </c>
      <c r="AA89" s="79">
        <f>'Sectoral Plan 24'!$H67</f>
        <v>0</v>
      </c>
      <c r="AB89" s="79">
        <f>'Sectoral Plan 25'!$H67</f>
        <v>0</v>
      </c>
      <c r="AC89" s="79">
        <f>'Sectoral Plan 26'!$H67</f>
        <v>0</v>
      </c>
      <c r="AD89" s="79">
        <f>'Sectoral Plan 27'!$H67</f>
        <v>0</v>
      </c>
      <c r="AE89" s="79">
        <f>'Sectoral Plan 28'!$H67</f>
        <v>0</v>
      </c>
      <c r="AF89" s="79">
        <f>'Sectoral Plan 29'!$H67</f>
        <v>0</v>
      </c>
      <c r="AG89" s="108">
        <f>'Sectoral Plan 30'!$H67</f>
        <v>0</v>
      </c>
      <c r="AH89" s="107">
        <f t="shared" si="5"/>
        <v>0</v>
      </c>
      <c r="AI89" s="79">
        <f t="shared" si="6"/>
        <v>0</v>
      </c>
      <c r="AJ89" s="79" t="str">
        <f>IF(AND($AK89=0,$AL89=0),SUM($AH89:$AI89),'developer sheet'!$D$9)</f>
        <v>N/A</v>
      </c>
      <c r="AK89" s="79">
        <f>'Long Term Vision'!C67</f>
        <v>0</v>
      </c>
      <c r="AL89" s="79" t="str">
        <f>'Long Term Vision'!D67</f>
        <v>NO</v>
      </c>
      <c r="AM89" s="79">
        <f t="shared" si="7"/>
        <v>0</v>
      </c>
      <c r="AN89" s="79">
        <f t="shared" si="8"/>
        <v>0</v>
      </c>
      <c r="AO89" s="79">
        <f t="shared" si="9"/>
        <v>0</v>
      </c>
      <c r="AP89" s="88" t="str">
        <f>IF(OR($AK89="NO",$AL89="NO"),'developer sheet'!$D$9,IF(AND($AJ89&lt;&gt;'developer sheet'!$D$9,$AJ89&lt;&gt;0),IF($AH89&gt;0,"T",IF($AI89&gt;0,"P")),'developer sheet'!$D$10))</f>
        <v>N/A</v>
      </c>
      <c r="AQ89" s="103"/>
    </row>
    <row r="90" spans="1:43" x14ac:dyDescent="0.25">
      <c r="A90">
        <v>15.1</v>
      </c>
      <c r="B90" s="107">
        <f>'Long Term Vision'!J69</f>
        <v>0</v>
      </c>
      <c r="C90" s="79">
        <f>'Mid-term Plan'!H69</f>
        <v>0</v>
      </c>
      <c r="D90" s="79">
        <f>'Sectoral Plan 1'!$H69</f>
        <v>0</v>
      </c>
      <c r="E90" s="79">
        <f>'Sectoral Plan 2'!$H69</f>
        <v>0</v>
      </c>
      <c r="F90" s="79">
        <f>'Sectoral Plan 3'!$H69</f>
        <v>0</v>
      </c>
      <c r="G90" s="79">
        <f>'Sectoral Plan 4'!$H69</f>
        <v>0</v>
      </c>
      <c r="H90" s="79">
        <f>'Sectoral Plan 5'!$H69</f>
        <v>0</v>
      </c>
      <c r="I90" s="79">
        <f>'Sectoral Plan 6'!$H69</f>
        <v>0</v>
      </c>
      <c r="J90" s="79">
        <f>'Sectoral Plan 7'!$H69</f>
        <v>0</v>
      </c>
      <c r="K90" s="79">
        <f>'Sectoral Plan 8'!$H69</f>
        <v>0</v>
      </c>
      <c r="L90" s="79">
        <f>'Sectoral Plan 9'!$H69</f>
        <v>0</v>
      </c>
      <c r="M90" s="79">
        <f>'Sectoral Plan 10'!$H69</f>
        <v>0</v>
      </c>
      <c r="N90" s="79">
        <f>'Sectoral Plan 11'!$H69</f>
        <v>0</v>
      </c>
      <c r="O90" s="79">
        <f>'Sectoral Plan 12'!$H69</f>
        <v>0</v>
      </c>
      <c r="P90" s="79">
        <f>'Sectoral Plan 13'!$H69</f>
        <v>0</v>
      </c>
      <c r="Q90" s="79">
        <f>'Sectoral Plan 14'!$H69</f>
        <v>0</v>
      </c>
      <c r="R90" s="79">
        <f>'Sectoral Plan 15'!$H69</f>
        <v>0</v>
      </c>
      <c r="S90" s="79">
        <f>'Sectoral Plan 16'!$H69</f>
        <v>0</v>
      </c>
      <c r="T90" s="79">
        <f>'Sectoral Plan 17'!$H69</f>
        <v>0</v>
      </c>
      <c r="U90" s="79">
        <f>'Sectoral Plan 18'!$H69</f>
        <v>0</v>
      </c>
      <c r="V90" s="79">
        <f>'Sectoral Plan 19'!$H69</f>
        <v>0</v>
      </c>
      <c r="W90" s="79">
        <f>'Sectoral Plan 20'!$H69</f>
        <v>0</v>
      </c>
      <c r="X90" s="79">
        <f>'Sectoral Plan 21'!$H69</f>
        <v>0</v>
      </c>
      <c r="Y90" s="79">
        <f>'Sectoral Plan 22'!$H69</f>
        <v>0</v>
      </c>
      <c r="Z90" s="79">
        <f>'Sectoral Plan 23'!$H69</f>
        <v>0</v>
      </c>
      <c r="AA90" s="79">
        <f>'Sectoral Plan 24'!$H69</f>
        <v>0</v>
      </c>
      <c r="AB90" s="79">
        <f>'Sectoral Plan 25'!$H69</f>
        <v>0</v>
      </c>
      <c r="AC90" s="79">
        <f>'Sectoral Plan 26'!$H69</f>
        <v>0</v>
      </c>
      <c r="AD90" s="79">
        <f>'Sectoral Plan 27'!$H69</f>
        <v>0</v>
      </c>
      <c r="AE90" s="79">
        <f>'Sectoral Plan 28'!$H69</f>
        <v>0</v>
      </c>
      <c r="AF90" s="79">
        <f>'Sectoral Plan 29'!$H69</f>
        <v>0</v>
      </c>
      <c r="AG90" s="108">
        <f>'Sectoral Plan 30'!$H69</f>
        <v>0</v>
      </c>
      <c r="AH90" s="107">
        <f t="shared" si="5"/>
        <v>0</v>
      </c>
      <c r="AI90" s="79">
        <f t="shared" si="6"/>
        <v>0</v>
      </c>
      <c r="AJ90" s="79" t="str">
        <f>IF(AND($AK90=0,$AL90=0),SUM($AH90:$AI90),'developer sheet'!$D$9)</f>
        <v>N/A</v>
      </c>
      <c r="AK90" s="79">
        <f>'Long Term Vision'!C69</f>
        <v>0</v>
      </c>
      <c r="AL90" s="79" t="str">
        <f>'Long Term Vision'!D69</f>
        <v>NO</v>
      </c>
      <c r="AM90" s="79">
        <f t="shared" si="7"/>
        <v>0</v>
      </c>
      <c r="AN90" s="79">
        <f t="shared" si="8"/>
        <v>0</v>
      </c>
      <c r="AO90" s="79">
        <f t="shared" si="9"/>
        <v>0</v>
      </c>
      <c r="AP90" s="88" t="str">
        <f>IF(OR($AK90="NO",$AL90="NO"),'developer sheet'!$D$9,IF(AND($AJ90&lt;&gt;'developer sheet'!$D$9,$AJ90&lt;&gt;0),IF($AH90&gt;0,"T",IF($AI90&gt;0,"P")),'developer sheet'!$D$10))</f>
        <v>N/A</v>
      </c>
      <c r="AQ90" s="103"/>
    </row>
    <row r="91" spans="1:43" x14ac:dyDescent="0.25">
      <c r="A91">
        <v>15.2</v>
      </c>
      <c r="B91" s="107">
        <f>'Long Term Vision'!J70</f>
        <v>0</v>
      </c>
      <c r="C91" s="79">
        <f>'Mid-term Plan'!H70</f>
        <v>0</v>
      </c>
      <c r="D91" s="79">
        <f>'Sectoral Plan 1'!$H70</f>
        <v>0</v>
      </c>
      <c r="E91" s="79">
        <f>'Sectoral Plan 2'!$H70</f>
        <v>0</v>
      </c>
      <c r="F91" s="79">
        <f>'Sectoral Plan 3'!$H70</f>
        <v>0</v>
      </c>
      <c r="G91" s="79">
        <f>'Sectoral Plan 4'!$H70</f>
        <v>0</v>
      </c>
      <c r="H91" s="79">
        <f>'Sectoral Plan 5'!$H70</f>
        <v>0</v>
      </c>
      <c r="I91" s="79">
        <f>'Sectoral Plan 6'!$H70</f>
        <v>0</v>
      </c>
      <c r="J91" s="79">
        <f>'Sectoral Plan 7'!$H70</f>
        <v>0</v>
      </c>
      <c r="K91" s="79">
        <f>'Sectoral Plan 8'!$H70</f>
        <v>0</v>
      </c>
      <c r="L91" s="79">
        <f>'Sectoral Plan 9'!$H70</f>
        <v>0</v>
      </c>
      <c r="M91" s="79">
        <f>'Sectoral Plan 10'!$H70</f>
        <v>0</v>
      </c>
      <c r="N91" s="79">
        <f>'Sectoral Plan 11'!$H70</f>
        <v>0</v>
      </c>
      <c r="O91" s="79">
        <f>'Sectoral Plan 12'!$H70</f>
        <v>0</v>
      </c>
      <c r="P91" s="79">
        <f>'Sectoral Plan 13'!$H70</f>
        <v>0</v>
      </c>
      <c r="Q91" s="79">
        <f>'Sectoral Plan 14'!$H70</f>
        <v>0</v>
      </c>
      <c r="R91" s="79">
        <f>'Sectoral Plan 15'!$H70</f>
        <v>0</v>
      </c>
      <c r="S91" s="79">
        <f>'Sectoral Plan 16'!$H70</f>
        <v>0</v>
      </c>
      <c r="T91" s="79">
        <f>'Sectoral Plan 17'!$H70</f>
        <v>0</v>
      </c>
      <c r="U91" s="79">
        <f>'Sectoral Plan 18'!$H70</f>
        <v>0</v>
      </c>
      <c r="V91" s="79">
        <f>'Sectoral Plan 19'!$H70</f>
        <v>0</v>
      </c>
      <c r="W91" s="79">
        <f>'Sectoral Plan 20'!$H70</f>
        <v>0</v>
      </c>
      <c r="X91" s="79">
        <f>'Sectoral Plan 21'!$H70</f>
        <v>0</v>
      </c>
      <c r="Y91" s="79">
        <f>'Sectoral Plan 22'!$H70</f>
        <v>0</v>
      </c>
      <c r="Z91" s="79">
        <f>'Sectoral Plan 23'!$H70</f>
        <v>0</v>
      </c>
      <c r="AA91" s="79">
        <f>'Sectoral Plan 24'!$H70</f>
        <v>0</v>
      </c>
      <c r="AB91" s="79">
        <f>'Sectoral Plan 25'!$H70</f>
        <v>0</v>
      </c>
      <c r="AC91" s="79">
        <f>'Sectoral Plan 26'!$H70</f>
        <v>0</v>
      </c>
      <c r="AD91" s="79">
        <f>'Sectoral Plan 27'!$H70</f>
        <v>0</v>
      </c>
      <c r="AE91" s="79">
        <f>'Sectoral Plan 28'!$H70</f>
        <v>0</v>
      </c>
      <c r="AF91" s="79">
        <f>'Sectoral Plan 29'!$H70</f>
        <v>0</v>
      </c>
      <c r="AG91" s="108">
        <f>'Sectoral Plan 30'!$H70</f>
        <v>0</v>
      </c>
      <c r="AH91" s="107">
        <f t="shared" si="5"/>
        <v>0</v>
      </c>
      <c r="AI91" s="79">
        <f t="shared" si="6"/>
        <v>0</v>
      </c>
      <c r="AJ91" s="79" t="str">
        <f>IF(AND($AK91=0,$AL91=0),SUM($AH91:$AI91),'developer sheet'!$D$9)</f>
        <v>N/A</v>
      </c>
      <c r="AK91" s="79">
        <f>'Long Term Vision'!C70</f>
        <v>0</v>
      </c>
      <c r="AL91" s="79" t="str">
        <f>'Long Term Vision'!D70</f>
        <v>NO</v>
      </c>
      <c r="AM91" s="79">
        <f t="shared" si="7"/>
        <v>0</v>
      </c>
      <c r="AN91" s="79">
        <f t="shared" si="8"/>
        <v>0</v>
      </c>
      <c r="AO91" s="79">
        <f t="shared" si="9"/>
        <v>0</v>
      </c>
      <c r="AP91" s="88" t="str">
        <f>IF(OR($AK91="NO",$AL91="NO"),'developer sheet'!$D$9,IF(AND($AJ91&lt;&gt;'developer sheet'!$D$9,$AJ91&lt;&gt;0),IF($AH91&gt;0,"T",IF($AI91&gt;0,"P")),'developer sheet'!$D$10))</f>
        <v>N/A</v>
      </c>
      <c r="AQ91" s="103"/>
    </row>
    <row r="92" spans="1:43" x14ac:dyDescent="0.25">
      <c r="A92" s="19">
        <v>15.3</v>
      </c>
      <c r="B92" s="107">
        <f>'Long Term Vision'!J71</f>
        <v>0</v>
      </c>
      <c r="C92" s="79">
        <f>'Mid-term Plan'!H71</f>
        <v>0</v>
      </c>
      <c r="D92" s="79">
        <f>'Sectoral Plan 1'!$H71</f>
        <v>0</v>
      </c>
      <c r="E92" s="79">
        <f>'Sectoral Plan 2'!$H71</f>
        <v>0</v>
      </c>
      <c r="F92" s="79">
        <f>'Sectoral Plan 3'!$H71</f>
        <v>0</v>
      </c>
      <c r="G92" s="79">
        <f>'Sectoral Plan 4'!$H71</f>
        <v>0</v>
      </c>
      <c r="H92" s="79">
        <f>'Sectoral Plan 5'!$H71</f>
        <v>0</v>
      </c>
      <c r="I92" s="79">
        <f>'Sectoral Plan 6'!$H71</f>
        <v>0</v>
      </c>
      <c r="J92" s="79">
        <f>'Sectoral Plan 7'!$H71</f>
        <v>0</v>
      </c>
      <c r="K92" s="79">
        <f>'Sectoral Plan 8'!$H71</f>
        <v>0</v>
      </c>
      <c r="L92" s="79">
        <f>'Sectoral Plan 9'!$H71</f>
        <v>0</v>
      </c>
      <c r="M92" s="79">
        <f>'Sectoral Plan 10'!$H71</f>
        <v>0</v>
      </c>
      <c r="N92" s="79">
        <f>'Sectoral Plan 11'!$H71</f>
        <v>0</v>
      </c>
      <c r="O92" s="79">
        <f>'Sectoral Plan 12'!$H71</f>
        <v>0</v>
      </c>
      <c r="P92" s="79">
        <f>'Sectoral Plan 13'!$H71</f>
        <v>0</v>
      </c>
      <c r="Q92" s="79">
        <f>'Sectoral Plan 14'!$H71</f>
        <v>0</v>
      </c>
      <c r="R92" s="79">
        <f>'Sectoral Plan 15'!$H71</f>
        <v>0</v>
      </c>
      <c r="S92" s="79">
        <f>'Sectoral Plan 16'!$H71</f>
        <v>0</v>
      </c>
      <c r="T92" s="79">
        <f>'Sectoral Plan 17'!$H71</f>
        <v>0</v>
      </c>
      <c r="U92" s="79">
        <f>'Sectoral Plan 18'!$H71</f>
        <v>0</v>
      </c>
      <c r="V92" s="79">
        <f>'Sectoral Plan 19'!$H71</f>
        <v>0</v>
      </c>
      <c r="W92" s="79">
        <f>'Sectoral Plan 20'!$H71</f>
        <v>0</v>
      </c>
      <c r="X92" s="79">
        <f>'Sectoral Plan 21'!$H71</f>
        <v>0</v>
      </c>
      <c r="Y92" s="79">
        <f>'Sectoral Plan 22'!$H71</f>
        <v>0</v>
      </c>
      <c r="Z92" s="79">
        <f>'Sectoral Plan 23'!$H71</f>
        <v>0</v>
      </c>
      <c r="AA92" s="79">
        <f>'Sectoral Plan 24'!$H71</f>
        <v>0</v>
      </c>
      <c r="AB92" s="79">
        <f>'Sectoral Plan 25'!$H71</f>
        <v>0</v>
      </c>
      <c r="AC92" s="79">
        <f>'Sectoral Plan 26'!$H71</f>
        <v>0</v>
      </c>
      <c r="AD92" s="79">
        <f>'Sectoral Plan 27'!$H71</f>
        <v>0</v>
      </c>
      <c r="AE92" s="79">
        <f>'Sectoral Plan 28'!$H71</f>
        <v>0</v>
      </c>
      <c r="AF92" s="79">
        <f>'Sectoral Plan 29'!$H71</f>
        <v>0</v>
      </c>
      <c r="AG92" s="108">
        <f>'Sectoral Plan 30'!$H71</f>
        <v>0</v>
      </c>
      <c r="AH92" s="107">
        <f t="shared" si="5"/>
        <v>0</v>
      </c>
      <c r="AI92" s="79">
        <f t="shared" si="6"/>
        <v>0</v>
      </c>
      <c r="AJ92" s="79" t="str">
        <f>IF(AND($AK92=0,$AL92=0),SUM($AH92:$AI92),'developer sheet'!$D$9)</f>
        <v>N/A</v>
      </c>
      <c r="AK92" s="79">
        <f>'Long Term Vision'!C71</f>
        <v>0</v>
      </c>
      <c r="AL92" s="79" t="str">
        <f>'Long Term Vision'!D71</f>
        <v>NO</v>
      </c>
      <c r="AM92" s="79">
        <f t="shared" si="7"/>
        <v>0</v>
      </c>
      <c r="AN92" s="79">
        <f t="shared" si="8"/>
        <v>0</v>
      </c>
      <c r="AO92" s="79">
        <f t="shared" si="9"/>
        <v>0</v>
      </c>
      <c r="AP92" s="88" t="str">
        <f>IF(OR($AK92="NO",$AL92="NO"),'developer sheet'!$D$9,IF(AND($AJ92&lt;&gt;'developer sheet'!$D$9,$AJ92&lt;&gt;0),IF($AH92&gt;0,"T",IF($AI92&gt;0,"P")),'developer sheet'!$D$10))</f>
        <v>N/A</v>
      </c>
      <c r="AQ92" s="103"/>
    </row>
    <row r="93" spans="1:43" x14ac:dyDescent="0.25">
      <c r="A93" s="19">
        <v>15.4</v>
      </c>
      <c r="B93" s="107">
        <f>'Long Term Vision'!J72</f>
        <v>0</v>
      </c>
      <c r="C93" s="79">
        <f>'Mid-term Plan'!H72</f>
        <v>0</v>
      </c>
      <c r="D93" s="79">
        <f>'Sectoral Plan 1'!$H72</f>
        <v>0</v>
      </c>
      <c r="E93" s="79">
        <f>'Sectoral Plan 2'!$H72</f>
        <v>0</v>
      </c>
      <c r="F93" s="79">
        <f>'Sectoral Plan 3'!$H72</f>
        <v>0</v>
      </c>
      <c r="G93" s="79">
        <f>'Sectoral Plan 4'!$H72</f>
        <v>0</v>
      </c>
      <c r="H93" s="79">
        <f>'Sectoral Plan 5'!$H72</f>
        <v>0</v>
      </c>
      <c r="I93" s="79">
        <f>'Sectoral Plan 6'!$H72</f>
        <v>0</v>
      </c>
      <c r="J93" s="79">
        <f>'Sectoral Plan 7'!$H72</f>
        <v>0</v>
      </c>
      <c r="K93" s="79">
        <f>'Sectoral Plan 8'!$H72</f>
        <v>0</v>
      </c>
      <c r="L93" s="79">
        <f>'Sectoral Plan 9'!$H72</f>
        <v>0</v>
      </c>
      <c r="M93" s="79">
        <f>'Sectoral Plan 10'!$H72</f>
        <v>0</v>
      </c>
      <c r="N93" s="79">
        <f>'Sectoral Plan 11'!$H72</f>
        <v>0</v>
      </c>
      <c r="O93" s="79">
        <f>'Sectoral Plan 12'!$H72</f>
        <v>0</v>
      </c>
      <c r="P93" s="79">
        <f>'Sectoral Plan 13'!$H72</f>
        <v>0</v>
      </c>
      <c r="Q93" s="79">
        <f>'Sectoral Plan 14'!$H72</f>
        <v>0</v>
      </c>
      <c r="R93" s="79">
        <f>'Sectoral Plan 15'!$H72</f>
        <v>0</v>
      </c>
      <c r="S93" s="79">
        <f>'Sectoral Plan 16'!$H72</f>
        <v>0</v>
      </c>
      <c r="T93" s="79">
        <f>'Sectoral Plan 17'!$H72</f>
        <v>0</v>
      </c>
      <c r="U93" s="79">
        <f>'Sectoral Plan 18'!$H72</f>
        <v>0</v>
      </c>
      <c r="V93" s="79">
        <f>'Sectoral Plan 19'!$H72</f>
        <v>0</v>
      </c>
      <c r="W93" s="79">
        <f>'Sectoral Plan 20'!$H72</f>
        <v>0</v>
      </c>
      <c r="X93" s="79">
        <f>'Sectoral Plan 21'!$H72</f>
        <v>0</v>
      </c>
      <c r="Y93" s="79">
        <f>'Sectoral Plan 22'!$H72</f>
        <v>0</v>
      </c>
      <c r="Z93" s="79">
        <f>'Sectoral Plan 23'!$H72</f>
        <v>0</v>
      </c>
      <c r="AA93" s="79">
        <f>'Sectoral Plan 24'!$H72</f>
        <v>0</v>
      </c>
      <c r="AB93" s="79">
        <f>'Sectoral Plan 25'!$H72</f>
        <v>0</v>
      </c>
      <c r="AC93" s="79">
        <f>'Sectoral Plan 26'!$H72</f>
        <v>0</v>
      </c>
      <c r="AD93" s="79">
        <f>'Sectoral Plan 27'!$H72</f>
        <v>0</v>
      </c>
      <c r="AE93" s="79">
        <f>'Sectoral Plan 28'!$H72</f>
        <v>0</v>
      </c>
      <c r="AF93" s="79">
        <f>'Sectoral Plan 29'!$H72</f>
        <v>0</v>
      </c>
      <c r="AG93" s="108">
        <f>'Sectoral Plan 30'!$H72</f>
        <v>0</v>
      </c>
      <c r="AH93" s="107">
        <f t="shared" si="5"/>
        <v>0</v>
      </c>
      <c r="AI93" s="79">
        <f t="shared" si="6"/>
        <v>0</v>
      </c>
      <c r="AJ93" s="79" t="str">
        <f>IF(AND($AK93=0,$AL93=0),SUM($AH93:$AI93),'developer sheet'!$D$9)</f>
        <v>N/A</v>
      </c>
      <c r="AK93" s="79">
        <f>'Long Term Vision'!C72</f>
        <v>0</v>
      </c>
      <c r="AL93" s="79" t="str">
        <f>'Long Term Vision'!D72</f>
        <v>NO</v>
      </c>
      <c r="AM93" s="79">
        <f t="shared" si="7"/>
        <v>0</v>
      </c>
      <c r="AN93" s="79">
        <f t="shared" si="8"/>
        <v>0</v>
      </c>
      <c r="AO93" s="79">
        <f t="shared" si="9"/>
        <v>0</v>
      </c>
      <c r="AP93" s="88" t="str">
        <f>IF(OR($AK93="NO",$AL93="NO"),'developer sheet'!$D$9,IF(AND($AJ93&lt;&gt;'developer sheet'!$D$9,$AJ93&lt;&gt;0),IF($AH93&gt;0,"T",IF($AI93&gt;0,"P")),'developer sheet'!$D$10))</f>
        <v>N/A</v>
      </c>
      <c r="AQ93" s="103"/>
    </row>
    <row r="94" spans="1:43" x14ac:dyDescent="0.25">
      <c r="A94" s="19">
        <v>15.5</v>
      </c>
      <c r="B94" s="107">
        <f>'Long Term Vision'!J73</f>
        <v>0</v>
      </c>
      <c r="C94" s="79">
        <f>'Mid-term Plan'!H73</f>
        <v>0</v>
      </c>
      <c r="D94" s="79">
        <f>'Sectoral Plan 1'!$H73</f>
        <v>0</v>
      </c>
      <c r="E94" s="79">
        <f>'Sectoral Plan 2'!$H73</f>
        <v>0</v>
      </c>
      <c r="F94" s="79">
        <f>'Sectoral Plan 3'!$H73</f>
        <v>0</v>
      </c>
      <c r="G94" s="79">
        <f>'Sectoral Plan 4'!$H73</f>
        <v>0</v>
      </c>
      <c r="H94" s="79">
        <f>'Sectoral Plan 5'!$H73</f>
        <v>0</v>
      </c>
      <c r="I94" s="79">
        <f>'Sectoral Plan 6'!$H73</f>
        <v>0</v>
      </c>
      <c r="J94" s="79">
        <f>'Sectoral Plan 7'!$H73</f>
        <v>0</v>
      </c>
      <c r="K94" s="79">
        <f>'Sectoral Plan 8'!$H73</f>
        <v>0</v>
      </c>
      <c r="L94" s="79">
        <f>'Sectoral Plan 9'!$H73</f>
        <v>0</v>
      </c>
      <c r="M94" s="79">
        <f>'Sectoral Plan 10'!$H73</f>
        <v>0</v>
      </c>
      <c r="N94" s="79">
        <f>'Sectoral Plan 11'!$H73</f>
        <v>0</v>
      </c>
      <c r="O94" s="79">
        <f>'Sectoral Plan 12'!$H73</f>
        <v>0</v>
      </c>
      <c r="P94" s="79">
        <f>'Sectoral Plan 13'!$H73</f>
        <v>0</v>
      </c>
      <c r="Q94" s="79">
        <f>'Sectoral Plan 14'!$H73</f>
        <v>0</v>
      </c>
      <c r="R94" s="79">
        <f>'Sectoral Plan 15'!$H73</f>
        <v>0</v>
      </c>
      <c r="S94" s="79">
        <f>'Sectoral Plan 16'!$H73</f>
        <v>0</v>
      </c>
      <c r="T94" s="79">
        <f>'Sectoral Plan 17'!$H73</f>
        <v>0</v>
      </c>
      <c r="U94" s="79">
        <f>'Sectoral Plan 18'!$H73</f>
        <v>0</v>
      </c>
      <c r="V94" s="79">
        <f>'Sectoral Plan 19'!$H73</f>
        <v>0</v>
      </c>
      <c r="W94" s="79">
        <f>'Sectoral Plan 20'!$H73</f>
        <v>0</v>
      </c>
      <c r="X94" s="79">
        <f>'Sectoral Plan 21'!$H73</f>
        <v>0</v>
      </c>
      <c r="Y94" s="79">
        <f>'Sectoral Plan 22'!$H73</f>
        <v>0</v>
      </c>
      <c r="Z94" s="79">
        <f>'Sectoral Plan 23'!$H73</f>
        <v>0</v>
      </c>
      <c r="AA94" s="79">
        <f>'Sectoral Plan 24'!$H73</f>
        <v>0</v>
      </c>
      <c r="AB94" s="79">
        <f>'Sectoral Plan 25'!$H73</f>
        <v>0</v>
      </c>
      <c r="AC94" s="79">
        <f>'Sectoral Plan 26'!$H73</f>
        <v>0</v>
      </c>
      <c r="AD94" s="79">
        <f>'Sectoral Plan 27'!$H73</f>
        <v>0</v>
      </c>
      <c r="AE94" s="79">
        <f>'Sectoral Plan 28'!$H73</f>
        <v>0</v>
      </c>
      <c r="AF94" s="79">
        <f>'Sectoral Plan 29'!$H73</f>
        <v>0</v>
      </c>
      <c r="AG94" s="108">
        <f>'Sectoral Plan 30'!$H73</f>
        <v>0</v>
      </c>
      <c r="AH94" s="107">
        <f t="shared" si="5"/>
        <v>0</v>
      </c>
      <c r="AI94" s="79">
        <f t="shared" si="6"/>
        <v>0</v>
      </c>
      <c r="AJ94" s="79" t="str">
        <f>IF(AND($AK94=0,$AL94=0),SUM($AH94:$AI94),'developer sheet'!$D$9)</f>
        <v>N/A</v>
      </c>
      <c r="AK94" s="79">
        <f>'Long Term Vision'!C73</f>
        <v>0</v>
      </c>
      <c r="AL94" s="79" t="str">
        <f>'Long Term Vision'!D73</f>
        <v>NO</v>
      </c>
      <c r="AM94" s="79">
        <f t="shared" si="7"/>
        <v>0</v>
      </c>
      <c r="AN94" s="79">
        <f t="shared" si="8"/>
        <v>0</v>
      </c>
      <c r="AO94" s="79">
        <f t="shared" si="9"/>
        <v>0</v>
      </c>
      <c r="AP94" s="88" t="str">
        <f>IF(OR($AK94="NO",$AL94="NO"),'developer sheet'!$D$9,IF(AND($AJ94&lt;&gt;'developer sheet'!$D$9,$AJ94&lt;&gt;0),IF($AH94&gt;0,"T",IF($AI94&gt;0,"P")),'developer sheet'!$D$10))</f>
        <v>N/A</v>
      </c>
      <c r="AQ94" s="103"/>
    </row>
    <row r="95" spans="1:43" x14ac:dyDescent="0.25">
      <c r="A95" s="19">
        <v>15.6</v>
      </c>
      <c r="B95" s="107">
        <f>'Long Term Vision'!J74</f>
        <v>0</v>
      </c>
      <c r="C95" s="79">
        <f>'Mid-term Plan'!H74</f>
        <v>0</v>
      </c>
      <c r="D95" s="79">
        <f>'Sectoral Plan 1'!$H74</f>
        <v>0</v>
      </c>
      <c r="E95" s="79">
        <f>'Sectoral Plan 2'!$H74</f>
        <v>0</v>
      </c>
      <c r="F95" s="79">
        <f>'Sectoral Plan 3'!$H74</f>
        <v>0</v>
      </c>
      <c r="G95" s="79">
        <f>'Sectoral Plan 4'!$H74</f>
        <v>0</v>
      </c>
      <c r="H95" s="79">
        <f>'Sectoral Plan 5'!$H74</f>
        <v>0</v>
      </c>
      <c r="I95" s="79">
        <f>'Sectoral Plan 6'!$H74</f>
        <v>0</v>
      </c>
      <c r="J95" s="79">
        <f>'Sectoral Plan 7'!$H74</f>
        <v>0</v>
      </c>
      <c r="K95" s="79">
        <f>'Sectoral Plan 8'!$H74</f>
        <v>0</v>
      </c>
      <c r="L95" s="79">
        <f>'Sectoral Plan 9'!$H74</f>
        <v>0</v>
      </c>
      <c r="M95" s="79">
        <f>'Sectoral Plan 10'!$H74</f>
        <v>0</v>
      </c>
      <c r="N95" s="79">
        <f>'Sectoral Plan 11'!$H74</f>
        <v>0</v>
      </c>
      <c r="O95" s="79">
        <f>'Sectoral Plan 12'!$H74</f>
        <v>0</v>
      </c>
      <c r="P95" s="79">
        <f>'Sectoral Plan 13'!$H74</f>
        <v>0</v>
      </c>
      <c r="Q95" s="79">
        <f>'Sectoral Plan 14'!$H74</f>
        <v>0</v>
      </c>
      <c r="R95" s="79">
        <f>'Sectoral Plan 15'!$H74</f>
        <v>0</v>
      </c>
      <c r="S95" s="79">
        <f>'Sectoral Plan 16'!$H74</f>
        <v>0</v>
      </c>
      <c r="T95" s="79">
        <f>'Sectoral Plan 17'!$H74</f>
        <v>0</v>
      </c>
      <c r="U95" s="79">
        <f>'Sectoral Plan 18'!$H74</f>
        <v>0</v>
      </c>
      <c r="V95" s="79">
        <f>'Sectoral Plan 19'!$H74</f>
        <v>0</v>
      </c>
      <c r="W95" s="79">
        <f>'Sectoral Plan 20'!$H74</f>
        <v>0</v>
      </c>
      <c r="X95" s="79">
        <f>'Sectoral Plan 21'!$H74</f>
        <v>0</v>
      </c>
      <c r="Y95" s="79">
        <f>'Sectoral Plan 22'!$H74</f>
        <v>0</v>
      </c>
      <c r="Z95" s="79">
        <f>'Sectoral Plan 23'!$H74</f>
        <v>0</v>
      </c>
      <c r="AA95" s="79">
        <f>'Sectoral Plan 24'!$H74</f>
        <v>0</v>
      </c>
      <c r="AB95" s="79">
        <f>'Sectoral Plan 25'!$H74</f>
        <v>0</v>
      </c>
      <c r="AC95" s="79">
        <f>'Sectoral Plan 26'!$H74</f>
        <v>0</v>
      </c>
      <c r="AD95" s="79">
        <f>'Sectoral Plan 27'!$H74</f>
        <v>0</v>
      </c>
      <c r="AE95" s="79">
        <f>'Sectoral Plan 28'!$H74</f>
        <v>0</v>
      </c>
      <c r="AF95" s="79">
        <f>'Sectoral Plan 29'!$H74</f>
        <v>0</v>
      </c>
      <c r="AG95" s="108">
        <f>'Sectoral Plan 30'!$H74</f>
        <v>0</v>
      </c>
      <c r="AH95" s="107">
        <f t="shared" si="5"/>
        <v>0</v>
      </c>
      <c r="AI95" s="79">
        <f t="shared" si="6"/>
        <v>0</v>
      </c>
      <c r="AJ95" s="79" t="str">
        <f>IF(AND($AK95=0,$AL95=0),SUM($AH95:$AI95),'developer sheet'!$D$9)</f>
        <v>N/A</v>
      </c>
      <c r="AK95" s="79">
        <f>'Long Term Vision'!C74</f>
        <v>0</v>
      </c>
      <c r="AL95" s="79" t="str">
        <f>'Long Term Vision'!D74</f>
        <v>NO</v>
      </c>
      <c r="AM95" s="79">
        <f t="shared" si="7"/>
        <v>0</v>
      </c>
      <c r="AN95" s="79">
        <f t="shared" si="8"/>
        <v>0</v>
      </c>
      <c r="AO95" s="79">
        <f t="shared" si="9"/>
        <v>0</v>
      </c>
      <c r="AP95" s="88" t="str">
        <f>IF(OR($AK95="NO",$AL95="NO"),'developer sheet'!$D$9,IF(AND($AJ95&lt;&gt;'developer sheet'!$D$9,$AJ95&lt;&gt;0),IF($AH95&gt;0,"T",IF($AI95&gt;0,"P")),'developer sheet'!$D$10))</f>
        <v>N/A</v>
      </c>
      <c r="AQ95" s="103"/>
    </row>
    <row r="96" spans="1:43" x14ac:dyDescent="0.25">
      <c r="A96" s="19">
        <v>15.7</v>
      </c>
      <c r="B96" s="107">
        <f>'Long Term Vision'!J75</f>
        <v>0</v>
      </c>
      <c r="C96" s="79">
        <f>'Mid-term Plan'!H75</f>
        <v>0</v>
      </c>
      <c r="D96" s="79">
        <f>'Sectoral Plan 1'!$H75</f>
        <v>0</v>
      </c>
      <c r="E96" s="79">
        <f>'Sectoral Plan 2'!$H75</f>
        <v>0</v>
      </c>
      <c r="F96" s="79">
        <f>'Sectoral Plan 3'!$H75</f>
        <v>0</v>
      </c>
      <c r="G96" s="79">
        <f>'Sectoral Plan 4'!$H75</f>
        <v>0</v>
      </c>
      <c r="H96" s="79">
        <f>'Sectoral Plan 5'!$H75</f>
        <v>0</v>
      </c>
      <c r="I96" s="79">
        <f>'Sectoral Plan 6'!$H75</f>
        <v>0</v>
      </c>
      <c r="J96" s="79">
        <f>'Sectoral Plan 7'!$H75</f>
        <v>0</v>
      </c>
      <c r="K96" s="79">
        <f>'Sectoral Plan 8'!$H75</f>
        <v>0</v>
      </c>
      <c r="L96" s="79">
        <f>'Sectoral Plan 9'!$H75</f>
        <v>0</v>
      </c>
      <c r="M96" s="79">
        <f>'Sectoral Plan 10'!$H75</f>
        <v>0</v>
      </c>
      <c r="N96" s="79">
        <f>'Sectoral Plan 11'!$H75</f>
        <v>0</v>
      </c>
      <c r="O96" s="79">
        <f>'Sectoral Plan 12'!$H75</f>
        <v>0</v>
      </c>
      <c r="P96" s="79">
        <f>'Sectoral Plan 13'!$H75</f>
        <v>0</v>
      </c>
      <c r="Q96" s="79">
        <f>'Sectoral Plan 14'!$H75</f>
        <v>0</v>
      </c>
      <c r="R96" s="79">
        <f>'Sectoral Plan 15'!$H75</f>
        <v>0</v>
      </c>
      <c r="S96" s="79">
        <f>'Sectoral Plan 16'!$H75</f>
        <v>0</v>
      </c>
      <c r="T96" s="79">
        <f>'Sectoral Plan 17'!$H75</f>
        <v>0</v>
      </c>
      <c r="U96" s="79">
        <f>'Sectoral Plan 18'!$H75</f>
        <v>0</v>
      </c>
      <c r="V96" s="79">
        <f>'Sectoral Plan 19'!$H75</f>
        <v>0</v>
      </c>
      <c r="W96" s="79">
        <f>'Sectoral Plan 20'!$H75</f>
        <v>0</v>
      </c>
      <c r="X96" s="79">
        <f>'Sectoral Plan 21'!$H75</f>
        <v>0</v>
      </c>
      <c r="Y96" s="79">
        <f>'Sectoral Plan 22'!$H75</f>
        <v>0</v>
      </c>
      <c r="Z96" s="79">
        <f>'Sectoral Plan 23'!$H75</f>
        <v>0</v>
      </c>
      <c r="AA96" s="79">
        <f>'Sectoral Plan 24'!$H75</f>
        <v>0</v>
      </c>
      <c r="AB96" s="79">
        <f>'Sectoral Plan 25'!$H75</f>
        <v>0</v>
      </c>
      <c r="AC96" s="79">
        <f>'Sectoral Plan 26'!$H75</f>
        <v>0</v>
      </c>
      <c r="AD96" s="79">
        <f>'Sectoral Plan 27'!$H75</f>
        <v>0</v>
      </c>
      <c r="AE96" s="79">
        <f>'Sectoral Plan 28'!$H75</f>
        <v>0</v>
      </c>
      <c r="AF96" s="79">
        <f>'Sectoral Plan 29'!$H75</f>
        <v>0</v>
      </c>
      <c r="AG96" s="108">
        <f>'Sectoral Plan 30'!$H75</f>
        <v>0</v>
      </c>
      <c r="AH96" s="107">
        <f t="shared" si="5"/>
        <v>0</v>
      </c>
      <c r="AI96" s="79">
        <f t="shared" si="6"/>
        <v>0</v>
      </c>
      <c r="AJ96" s="79" t="str">
        <f>IF(AND($AK96=0,$AL96=0),SUM($AH96:$AI96),'developer sheet'!$D$9)</f>
        <v>N/A</v>
      </c>
      <c r="AK96" s="79">
        <f>'Long Term Vision'!C75</f>
        <v>0</v>
      </c>
      <c r="AL96" s="79" t="str">
        <f>'Long Term Vision'!D75</f>
        <v>NO</v>
      </c>
      <c r="AM96" s="79">
        <f t="shared" si="7"/>
        <v>0</v>
      </c>
      <c r="AN96" s="79">
        <f t="shared" si="8"/>
        <v>0</v>
      </c>
      <c r="AO96" s="79">
        <f t="shared" si="9"/>
        <v>0</v>
      </c>
      <c r="AP96" s="88" t="str">
        <f>IF(OR($AK96="NO",$AL96="NO"),'developer sheet'!$D$9,IF(AND($AJ96&lt;&gt;'developer sheet'!$D$9,$AJ96&lt;&gt;0),IF($AH96&gt;0,"T",IF($AI96&gt;0,"P")),'developer sheet'!$D$10))</f>
        <v>N/A</v>
      </c>
      <c r="AQ96" s="103"/>
    </row>
    <row r="97" spans="1:43" x14ac:dyDescent="0.25">
      <c r="A97" s="19">
        <v>15.8</v>
      </c>
      <c r="B97" s="107">
        <f>'Long Term Vision'!J76</f>
        <v>0</v>
      </c>
      <c r="C97" s="79">
        <f>'Mid-term Plan'!H76</f>
        <v>0</v>
      </c>
      <c r="D97" s="79">
        <f>'Sectoral Plan 1'!$H76</f>
        <v>0</v>
      </c>
      <c r="E97" s="79">
        <f>'Sectoral Plan 2'!$H76</f>
        <v>0</v>
      </c>
      <c r="F97" s="79">
        <f>'Sectoral Plan 3'!$H76</f>
        <v>0</v>
      </c>
      <c r="G97" s="79">
        <f>'Sectoral Plan 4'!$H76</f>
        <v>0</v>
      </c>
      <c r="H97" s="79">
        <f>'Sectoral Plan 5'!$H76</f>
        <v>0</v>
      </c>
      <c r="I97" s="79">
        <f>'Sectoral Plan 6'!$H76</f>
        <v>0</v>
      </c>
      <c r="J97" s="79">
        <f>'Sectoral Plan 7'!$H76</f>
        <v>0</v>
      </c>
      <c r="K97" s="79">
        <f>'Sectoral Plan 8'!$H76</f>
        <v>0</v>
      </c>
      <c r="L97" s="79">
        <f>'Sectoral Plan 9'!$H76</f>
        <v>0</v>
      </c>
      <c r="M97" s="79">
        <f>'Sectoral Plan 10'!$H76</f>
        <v>0</v>
      </c>
      <c r="N97" s="79">
        <f>'Sectoral Plan 11'!$H76</f>
        <v>0</v>
      </c>
      <c r="O97" s="79">
        <f>'Sectoral Plan 12'!$H76</f>
        <v>0</v>
      </c>
      <c r="P97" s="79">
        <f>'Sectoral Plan 13'!$H76</f>
        <v>0</v>
      </c>
      <c r="Q97" s="79">
        <f>'Sectoral Plan 14'!$H76</f>
        <v>0</v>
      </c>
      <c r="R97" s="79">
        <f>'Sectoral Plan 15'!$H76</f>
        <v>0</v>
      </c>
      <c r="S97" s="79">
        <f>'Sectoral Plan 16'!$H76</f>
        <v>0</v>
      </c>
      <c r="T97" s="79">
        <f>'Sectoral Plan 17'!$H76</f>
        <v>0</v>
      </c>
      <c r="U97" s="79">
        <f>'Sectoral Plan 18'!$H76</f>
        <v>0</v>
      </c>
      <c r="V97" s="79">
        <f>'Sectoral Plan 19'!$H76</f>
        <v>0</v>
      </c>
      <c r="W97" s="79">
        <f>'Sectoral Plan 20'!$H76</f>
        <v>0</v>
      </c>
      <c r="X97" s="79">
        <f>'Sectoral Plan 21'!$H76</f>
        <v>0</v>
      </c>
      <c r="Y97" s="79">
        <f>'Sectoral Plan 22'!$H76</f>
        <v>0</v>
      </c>
      <c r="Z97" s="79">
        <f>'Sectoral Plan 23'!$H76</f>
        <v>0</v>
      </c>
      <c r="AA97" s="79">
        <f>'Sectoral Plan 24'!$H76</f>
        <v>0</v>
      </c>
      <c r="AB97" s="79">
        <f>'Sectoral Plan 25'!$H76</f>
        <v>0</v>
      </c>
      <c r="AC97" s="79">
        <f>'Sectoral Plan 26'!$H76</f>
        <v>0</v>
      </c>
      <c r="AD97" s="79">
        <f>'Sectoral Plan 27'!$H76</f>
        <v>0</v>
      </c>
      <c r="AE97" s="79">
        <f>'Sectoral Plan 28'!$H76</f>
        <v>0</v>
      </c>
      <c r="AF97" s="79">
        <f>'Sectoral Plan 29'!$H76</f>
        <v>0</v>
      </c>
      <c r="AG97" s="108">
        <f>'Sectoral Plan 30'!$H76</f>
        <v>0</v>
      </c>
      <c r="AH97" s="107">
        <f t="shared" si="5"/>
        <v>0</v>
      </c>
      <c r="AI97" s="79">
        <f t="shared" si="6"/>
        <v>0</v>
      </c>
      <c r="AJ97" s="79" t="str">
        <f>IF(AND($AK97=0,$AL97=0),SUM($AH97:$AI97),'developer sheet'!$D$9)</f>
        <v>N/A</v>
      </c>
      <c r="AK97" s="79">
        <f>'Long Term Vision'!C76</f>
        <v>0</v>
      </c>
      <c r="AL97" s="79" t="str">
        <f>'Long Term Vision'!D76</f>
        <v>NO</v>
      </c>
      <c r="AM97" s="79">
        <f t="shared" si="7"/>
        <v>0</v>
      </c>
      <c r="AN97" s="79">
        <f t="shared" si="8"/>
        <v>0</v>
      </c>
      <c r="AO97" s="79">
        <f t="shared" si="9"/>
        <v>0</v>
      </c>
      <c r="AP97" s="88" t="str">
        <f>IF(OR($AK97="NO",$AL97="NO"),'developer sheet'!$D$9,IF(AND($AJ97&lt;&gt;'developer sheet'!$D$9,$AJ97&lt;&gt;0),IF($AH97&gt;0,"T",IF($AI97&gt;0,"P")),'developer sheet'!$D$10))</f>
        <v>N/A</v>
      </c>
      <c r="AQ97" s="103"/>
    </row>
    <row r="98" spans="1:43" s="19" customFormat="1" x14ac:dyDescent="0.25">
      <c r="A98" s="19">
        <v>15.9</v>
      </c>
      <c r="B98" s="107">
        <f>'Long Term Vision'!J77</f>
        <v>0</v>
      </c>
      <c r="C98" s="79">
        <f>'Mid-term Plan'!H77</f>
        <v>0</v>
      </c>
      <c r="D98" s="79">
        <f>'Sectoral Plan 1'!$H77</f>
        <v>0</v>
      </c>
      <c r="E98" s="79">
        <f>'Sectoral Plan 2'!$H77</f>
        <v>0</v>
      </c>
      <c r="F98" s="79">
        <f>'Sectoral Plan 3'!$H77</f>
        <v>0</v>
      </c>
      <c r="G98" s="79">
        <f>'Sectoral Plan 4'!$H77</f>
        <v>0</v>
      </c>
      <c r="H98" s="79">
        <f>'Sectoral Plan 5'!$H77</f>
        <v>0</v>
      </c>
      <c r="I98" s="79">
        <f>'Sectoral Plan 6'!$H77</f>
        <v>0</v>
      </c>
      <c r="J98" s="79">
        <f>'Sectoral Plan 7'!$H77</f>
        <v>0</v>
      </c>
      <c r="K98" s="79">
        <f>'Sectoral Plan 8'!$H77</f>
        <v>0</v>
      </c>
      <c r="L98" s="79">
        <f>'Sectoral Plan 9'!$H77</f>
        <v>0</v>
      </c>
      <c r="M98" s="79">
        <f>'Sectoral Plan 10'!$H77</f>
        <v>0</v>
      </c>
      <c r="N98" s="79">
        <f>'Sectoral Plan 11'!$H77</f>
        <v>0</v>
      </c>
      <c r="O98" s="79">
        <f>'Sectoral Plan 12'!$H77</f>
        <v>0</v>
      </c>
      <c r="P98" s="79">
        <f>'Sectoral Plan 13'!$H77</f>
        <v>0</v>
      </c>
      <c r="Q98" s="79">
        <f>'Sectoral Plan 14'!$H77</f>
        <v>0</v>
      </c>
      <c r="R98" s="79">
        <f>'Sectoral Plan 15'!$H77</f>
        <v>0</v>
      </c>
      <c r="S98" s="79">
        <f>'Sectoral Plan 16'!$H77</f>
        <v>0</v>
      </c>
      <c r="T98" s="79">
        <f>'Sectoral Plan 17'!$H77</f>
        <v>0</v>
      </c>
      <c r="U98" s="79">
        <f>'Sectoral Plan 18'!$H77</f>
        <v>0</v>
      </c>
      <c r="V98" s="79">
        <f>'Sectoral Plan 19'!$H77</f>
        <v>0</v>
      </c>
      <c r="W98" s="79">
        <f>'Sectoral Plan 20'!$H77</f>
        <v>0</v>
      </c>
      <c r="X98" s="79">
        <f>'Sectoral Plan 21'!$H77</f>
        <v>0</v>
      </c>
      <c r="Y98" s="79">
        <f>'Sectoral Plan 22'!$H77</f>
        <v>0</v>
      </c>
      <c r="Z98" s="79">
        <f>'Sectoral Plan 23'!$H77</f>
        <v>0</v>
      </c>
      <c r="AA98" s="79">
        <f>'Sectoral Plan 24'!$H77</f>
        <v>0</v>
      </c>
      <c r="AB98" s="79">
        <f>'Sectoral Plan 25'!$H77</f>
        <v>0</v>
      </c>
      <c r="AC98" s="79">
        <f>'Sectoral Plan 26'!$H77</f>
        <v>0</v>
      </c>
      <c r="AD98" s="79">
        <f>'Sectoral Plan 27'!$H77</f>
        <v>0</v>
      </c>
      <c r="AE98" s="79">
        <f>'Sectoral Plan 28'!$H77</f>
        <v>0</v>
      </c>
      <c r="AF98" s="79">
        <f>'Sectoral Plan 29'!$H77</f>
        <v>0</v>
      </c>
      <c r="AG98" s="108">
        <f>'Sectoral Plan 30'!$H77</f>
        <v>0</v>
      </c>
      <c r="AH98" s="107">
        <f t="shared" ref="AH98" si="10">COUNTIF(B98:AG98,"T")</f>
        <v>0</v>
      </c>
      <c r="AI98" s="79">
        <f t="shared" ref="AI98" si="11">COUNTIF(B98:AG98,"P")</f>
        <v>0</v>
      </c>
      <c r="AJ98" s="79" t="str">
        <f>IF(AND($AK98=0,$AL98=0),SUM($AH98:$AI98),'developer sheet'!$D$9)</f>
        <v>N/A</v>
      </c>
      <c r="AK98" s="79">
        <f>'Long Term Vision'!C77</f>
        <v>0</v>
      </c>
      <c r="AL98" s="79" t="str">
        <f>'Long Term Vision'!D77</f>
        <v>NO</v>
      </c>
      <c r="AM98" s="79">
        <f t="shared" si="7"/>
        <v>0</v>
      </c>
      <c r="AN98" s="79">
        <f t="shared" si="8"/>
        <v>0</v>
      </c>
      <c r="AO98" s="79">
        <f t="shared" si="9"/>
        <v>0</v>
      </c>
      <c r="AP98" s="88" t="str">
        <f>IF(OR($AK98="NO",$AL98="NO"),'developer sheet'!$D$9,IF(AND($AJ98&lt;&gt;'developer sheet'!$D$9,$AJ98&lt;&gt;0),IF($AH98&gt;0,"T",IF($AI98&gt;0,"P")),'developer sheet'!$D$10))</f>
        <v>N/A</v>
      </c>
      <c r="AQ98" s="103"/>
    </row>
    <row r="99" spans="1:43" x14ac:dyDescent="0.25">
      <c r="A99">
        <v>16.100000000000001</v>
      </c>
      <c r="B99" s="107">
        <f>'Long Term Vision'!J116</f>
        <v>0</v>
      </c>
      <c r="C99" s="79">
        <f>'Mid-term Plan'!H116</f>
        <v>0</v>
      </c>
      <c r="D99" s="79">
        <f>'Sectoral Plan 1'!$H116</f>
        <v>0</v>
      </c>
      <c r="E99" s="79">
        <f>'Sectoral Plan 2'!$H116</f>
        <v>0</v>
      </c>
      <c r="F99" s="79">
        <f>'Sectoral Plan 3'!$H116</f>
        <v>0</v>
      </c>
      <c r="G99" s="79">
        <f>'Sectoral Plan 4'!$H116</f>
        <v>0</v>
      </c>
      <c r="H99" s="79">
        <f>'Sectoral Plan 5'!$H116</f>
        <v>0</v>
      </c>
      <c r="I99" s="79">
        <f>'Sectoral Plan 6'!$H116</f>
        <v>0</v>
      </c>
      <c r="J99" s="79">
        <f>'Sectoral Plan 7'!$H116</f>
        <v>0</v>
      </c>
      <c r="K99" s="79">
        <f>'Sectoral Plan 8'!$H116</f>
        <v>0</v>
      </c>
      <c r="L99" s="79">
        <f>'Sectoral Plan 9'!$H116</f>
        <v>0</v>
      </c>
      <c r="M99" s="79">
        <f>'Sectoral Plan 10'!$H116</f>
        <v>0</v>
      </c>
      <c r="N99" s="79">
        <f>'Sectoral Plan 11'!$H116</f>
        <v>0</v>
      </c>
      <c r="O99" s="79">
        <f>'Sectoral Plan 12'!$H116</f>
        <v>0</v>
      </c>
      <c r="P99" s="79">
        <f>'Sectoral Plan 13'!$H116</f>
        <v>0</v>
      </c>
      <c r="Q99" s="79">
        <f>'Sectoral Plan 14'!$H116</f>
        <v>0</v>
      </c>
      <c r="R99" s="79">
        <f>'Sectoral Plan 15'!$H116</f>
        <v>0</v>
      </c>
      <c r="S99" s="79">
        <f>'Sectoral Plan 16'!$H116</f>
        <v>0</v>
      </c>
      <c r="T99" s="79">
        <f>'Sectoral Plan 17'!$H116</f>
        <v>0</v>
      </c>
      <c r="U99" s="79">
        <f>'Sectoral Plan 18'!$H116</f>
        <v>0</v>
      </c>
      <c r="V99" s="79">
        <f>'Sectoral Plan 19'!$H116</f>
        <v>0</v>
      </c>
      <c r="W99" s="79">
        <f>'Sectoral Plan 20'!$H116</f>
        <v>0</v>
      </c>
      <c r="X99" s="79">
        <f>'Sectoral Plan 21'!$H116</f>
        <v>0</v>
      </c>
      <c r="Y99" s="79">
        <f>'Sectoral Plan 22'!$H116</f>
        <v>0</v>
      </c>
      <c r="Z99" s="79">
        <f>'Sectoral Plan 23'!$H116</f>
        <v>0</v>
      </c>
      <c r="AA99" s="79">
        <f>'Sectoral Plan 24'!$H116</f>
        <v>0</v>
      </c>
      <c r="AB99" s="79">
        <f>'Sectoral Plan 25'!$H116</f>
        <v>0</v>
      </c>
      <c r="AC99" s="79">
        <f>'Sectoral Plan 26'!$H116</f>
        <v>0</v>
      </c>
      <c r="AD99" s="79">
        <f>'Sectoral Plan 27'!$H116</f>
        <v>0</v>
      </c>
      <c r="AE99" s="79">
        <f>'Sectoral Plan 28'!$H116</f>
        <v>0</v>
      </c>
      <c r="AF99" s="79">
        <f>'Sectoral Plan 29'!$H116</f>
        <v>0</v>
      </c>
      <c r="AG99" s="108">
        <f>'Sectoral Plan 30'!$H116</f>
        <v>0</v>
      </c>
      <c r="AH99" s="107">
        <f t="shared" si="5"/>
        <v>0</v>
      </c>
      <c r="AI99" s="79">
        <f t="shared" si="6"/>
        <v>0</v>
      </c>
      <c r="AJ99" s="79" t="str">
        <f>IF(AND($AK99=0,$AL99=0),SUM($AH99:$AI99),'developer sheet'!$D$9)</f>
        <v>N/A</v>
      </c>
      <c r="AK99" s="79">
        <f>'Long Term Vision'!C116</f>
        <v>0</v>
      </c>
      <c r="AL99" s="79" t="str">
        <f>'Long Term Vision'!D116</f>
        <v>NO</v>
      </c>
      <c r="AM99" s="79">
        <f t="shared" si="7"/>
        <v>0</v>
      </c>
      <c r="AN99" s="79">
        <f t="shared" si="8"/>
        <v>0</v>
      </c>
      <c r="AO99" s="79">
        <f t="shared" si="9"/>
        <v>0</v>
      </c>
      <c r="AP99" s="88" t="str">
        <f>IF(OR($AK99="NO",$AL99="NO"),'developer sheet'!$D$9,IF(AND($AJ99&lt;&gt;'developer sheet'!$D$9,$AJ99&lt;&gt;0),IF($AH99&gt;0,"T",IF($AI99&gt;0,"P")),'developer sheet'!$D$10))</f>
        <v>N/A</v>
      </c>
      <c r="AQ99" s="103"/>
    </row>
    <row r="100" spans="1:43" x14ac:dyDescent="0.25">
      <c r="A100">
        <v>16.2</v>
      </c>
      <c r="B100" s="107">
        <f>'Long Term Vision'!J117</f>
        <v>0</v>
      </c>
      <c r="C100" s="79">
        <f>'Mid-term Plan'!H117</f>
        <v>0</v>
      </c>
      <c r="D100" s="79">
        <f>'Sectoral Plan 1'!$H117</f>
        <v>0</v>
      </c>
      <c r="E100" s="79">
        <f>'Sectoral Plan 2'!$H117</f>
        <v>0</v>
      </c>
      <c r="F100" s="79">
        <f>'Sectoral Plan 3'!$H117</f>
        <v>0</v>
      </c>
      <c r="G100" s="79">
        <f>'Sectoral Plan 4'!$H117</f>
        <v>0</v>
      </c>
      <c r="H100" s="79">
        <f>'Sectoral Plan 5'!$H117</f>
        <v>0</v>
      </c>
      <c r="I100" s="79">
        <f>'Sectoral Plan 6'!$H117</f>
        <v>0</v>
      </c>
      <c r="J100" s="79">
        <f>'Sectoral Plan 7'!$H117</f>
        <v>0</v>
      </c>
      <c r="K100" s="79">
        <f>'Sectoral Plan 8'!$H117</f>
        <v>0</v>
      </c>
      <c r="L100" s="79">
        <f>'Sectoral Plan 9'!$H117</f>
        <v>0</v>
      </c>
      <c r="M100" s="79">
        <f>'Sectoral Plan 10'!$H117</f>
        <v>0</v>
      </c>
      <c r="N100" s="79">
        <f>'Sectoral Plan 11'!$H117</f>
        <v>0</v>
      </c>
      <c r="O100" s="79">
        <f>'Sectoral Plan 12'!$H117</f>
        <v>0</v>
      </c>
      <c r="P100" s="79">
        <f>'Sectoral Plan 13'!$H117</f>
        <v>0</v>
      </c>
      <c r="Q100" s="79">
        <f>'Sectoral Plan 14'!$H117</f>
        <v>0</v>
      </c>
      <c r="R100" s="79">
        <f>'Sectoral Plan 15'!$H117</f>
        <v>0</v>
      </c>
      <c r="S100" s="79">
        <f>'Sectoral Plan 16'!$H117</f>
        <v>0</v>
      </c>
      <c r="T100" s="79">
        <f>'Sectoral Plan 17'!$H117</f>
        <v>0</v>
      </c>
      <c r="U100" s="79">
        <f>'Sectoral Plan 18'!$H117</f>
        <v>0</v>
      </c>
      <c r="V100" s="79">
        <f>'Sectoral Plan 19'!$H117</f>
        <v>0</v>
      </c>
      <c r="W100" s="79">
        <f>'Sectoral Plan 20'!$H117</f>
        <v>0</v>
      </c>
      <c r="X100" s="79">
        <f>'Sectoral Plan 21'!$H117</f>
        <v>0</v>
      </c>
      <c r="Y100" s="79">
        <f>'Sectoral Plan 22'!$H117</f>
        <v>0</v>
      </c>
      <c r="Z100" s="79">
        <f>'Sectoral Plan 23'!$H117</f>
        <v>0</v>
      </c>
      <c r="AA100" s="79">
        <f>'Sectoral Plan 24'!$H117</f>
        <v>0</v>
      </c>
      <c r="AB100" s="79">
        <f>'Sectoral Plan 25'!$H117</f>
        <v>0</v>
      </c>
      <c r="AC100" s="79">
        <f>'Sectoral Plan 26'!$H117</f>
        <v>0</v>
      </c>
      <c r="AD100" s="79">
        <f>'Sectoral Plan 27'!$H117</f>
        <v>0</v>
      </c>
      <c r="AE100" s="79">
        <f>'Sectoral Plan 28'!$H117</f>
        <v>0</v>
      </c>
      <c r="AF100" s="79">
        <f>'Sectoral Plan 29'!$H117</f>
        <v>0</v>
      </c>
      <c r="AG100" s="108">
        <f>'Sectoral Plan 30'!$H117</f>
        <v>0</v>
      </c>
      <c r="AH100" s="107">
        <f t="shared" si="5"/>
        <v>0</v>
      </c>
      <c r="AI100" s="79">
        <f t="shared" si="6"/>
        <v>0</v>
      </c>
      <c r="AJ100" s="79" t="str">
        <f>IF(AND($AK100=0,$AL100=0),SUM($AH100:$AI100),'developer sheet'!$D$9)</f>
        <v>N/A</v>
      </c>
      <c r="AK100" s="79">
        <f>'Long Term Vision'!C117</f>
        <v>0</v>
      </c>
      <c r="AL100" s="79" t="str">
        <f>'Long Term Vision'!D117</f>
        <v>NO</v>
      </c>
      <c r="AM100" s="79">
        <f t="shared" si="7"/>
        <v>0</v>
      </c>
      <c r="AN100" s="79">
        <f t="shared" si="8"/>
        <v>0</v>
      </c>
      <c r="AO100" s="79">
        <f t="shared" si="9"/>
        <v>0</v>
      </c>
      <c r="AP100" s="88" t="str">
        <f>IF(OR($AK100="NO",$AL100="NO"),'developer sheet'!$D$9,IF(AND($AJ100&lt;&gt;'developer sheet'!$D$9,$AJ100&lt;&gt;0),IF($AH100&gt;0,"T",IF($AI100&gt;0,"P")),'developer sheet'!$D$10))</f>
        <v>N/A</v>
      </c>
      <c r="AQ100" s="103"/>
    </row>
    <row r="101" spans="1:43" x14ac:dyDescent="0.25">
      <c r="A101" s="19">
        <v>16.3</v>
      </c>
      <c r="B101" s="107">
        <f>'Long Term Vision'!J118</f>
        <v>0</v>
      </c>
      <c r="C101" s="79">
        <f>'Mid-term Plan'!H118</f>
        <v>0</v>
      </c>
      <c r="D101" s="79">
        <f>'Sectoral Plan 1'!$H118</f>
        <v>0</v>
      </c>
      <c r="E101" s="79">
        <f>'Sectoral Plan 2'!$H118</f>
        <v>0</v>
      </c>
      <c r="F101" s="79" t="str">
        <f>'Sectoral Plan 3'!$H118</f>
        <v>P</v>
      </c>
      <c r="G101" s="79" t="str">
        <f>'Sectoral Plan 4'!$H118</f>
        <v>P</v>
      </c>
      <c r="H101" s="79">
        <f>'Sectoral Plan 5'!$H118</f>
        <v>0</v>
      </c>
      <c r="I101" s="79">
        <f>'Sectoral Plan 6'!$H118</f>
        <v>0</v>
      </c>
      <c r="J101" s="79">
        <f>'Sectoral Plan 7'!$H118</f>
        <v>0</v>
      </c>
      <c r="K101" s="79">
        <f>'Sectoral Plan 8'!$H118</f>
        <v>0</v>
      </c>
      <c r="L101" s="79">
        <f>'Sectoral Plan 9'!$H118</f>
        <v>0</v>
      </c>
      <c r="M101" s="79">
        <f>'Sectoral Plan 10'!$H118</f>
        <v>0</v>
      </c>
      <c r="N101" s="79">
        <f>'Sectoral Plan 11'!$H118</f>
        <v>0</v>
      </c>
      <c r="O101" s="79">
        <f>'Sectoral Plan 12'!$H118</f>
        <v>0</v>
      </c>
      <c r="P101" s="79">
        <f>'Sectoral Plan 13'!$H118</f>
        <v>0</v>
      </c>
      <c r="Q101" s="79">
        <f>'Sectoral Plan 14'!$H118</f>
        <v>0</v>
      </c>
      <c r="R101" s="79">
        <f>'Sectoral Plan 15'!$H118</f>
        <v>0</v>
      </c>
      <c r="S101" s="79">
        <f>'Sectoral Plan 16'!$H118</f>
        <v>0</v>
      </c>
      <c r="T101" s="79">
        <f>'Sectoral Plan 17'!$H118</f>
        <v>0</v>
      </c>
      <c r="U101" s="79">
        <f>'Sectoral Plan 18'!$H118</f>
        <v>0</v>
      </c>
      <c r="V101" s="79">
        <f>'Sectoral Plan 19'!$H118</f>
        <v>0</v>
      </c>
      <c r="W101" s="79">
        <f>'Sectoral Plan 20'!$H118</f>
        <v>0</v>
      </c>
      <c r="X101" s="79">
        <f>'Sectoral Plan 21'!$H118</f>
        <v>0</v>
      </c>
      <c r="Y101" s="79">
        <f>'Sectoral Plan 22'!$H118</f>
        <v>0</v>
      </c>
      <c r="Z101" s="79">
        <f>'Sectoral Plan 23'!$H118</f>
        <v>0</v>
      </c>
      <c r="AA101" s="79">
        <f>'Sectoral Plan 24'!$H118</f>
        <v>0</v>
      </c>
      <c r="AB101" s="79">
        <f>'Sectoral Plan 25'!$H118</f>
        <v>0</v>
      </c>
      <c r="AC101" s="79">
        <f>'Sectoral Plan 26'!$H118</f>
        <v>0</v>
      </c>
      <c r="AD101" s="79">
        <f>'Sectoral Plan 27'!$H118</f>
        <v>0</v>
      </c>
      <c r="AE101" s="79">
        <f>'Sectoral Plan 28'!$H118</f>
        <v>0</v>
      </c>
      <c r="AF101" s="79">
        <f>'Sectoral Plan 29'!$H118</f>
        <v>0</v>
      </c>
      <c r="AG101" s="108">
        <f>'Sectoral Plan 30'!$H118</f>
        <v>0</v>
      </c>
      <c r="AH101" s="107">
        <f t="shared" si="5"/>
        <v>0</v>
      </c>
      <c r="AI101" s="79">
        <f t="shared" si="6"/>
        <v>2</v>
      </c>
      <c r="AJ101" s="79">
        <f>IF(AND($AK101=0,$AL101=0),SUM($AH101:$AI101),'developer sheet'!$D$9)</f>
        <v>2</v>
      </c>
      <c r="AK101" s="79">
        <f>'Long Term Vision'!C118</f>
        <v>0</v>
      </c>
      <c r="AL101" s="79">
        <f>'Long Term Vision'!D118</f>
        <v>0</v>
      </c>
      <c r="AM101" s="79">
        <f t="shared" si="7"/>
        <v>1</v>
      </c>
      <c r="AN101" s="79">
        <f t="shared" si="8"/>
        <v>1</v>
      </c>
      <c r="AO101" s="79">
        <f t="shared" si="9"/>
        <v>0</v>
      </c>
      <c r="AP101" s="88" t="str">
        <f>IF(OR($AK101="NO",$AL101="NO"),'developer sheet'!$D$9,IF(AND($AJ101&lt;&gt;'developer sheet'!$D$9,$AJ101&lt;&gt;0),IF($AH101&gt;0,"T",IF($AI101&gt;0,"P")),'developer sheet'!$D$10))</f>
        <v>P</v>
      </c>
      <c r="AQ101" s="103"/>
    </row>
    <row r="102" spans="1:43" x14ac:dyDescent="0.25">
      <c r="A102" s="19">
        <v>16.399999999999999</v>
      </c>
      <c r="B102" s="107">
        <f>'Long Term Vision'!J119</f>
        <v>0</v>
      </c>
      <c r="C102" s="79">
        <f>'Mid-term Plan'!H119</f>
        <v>0</v>
      </c>
      <c r="D102" s="79">
        <f>'Sectoral Plan 1'!$H119</f>
        <v>0</v>
      </c>
      <c r="E102" s="79">
        <f>'Sectoral Plan 2'!$H119</f>
        <v>0</v>
      </c>
      <c r="F102" s="79">
        <f>'Sectoral Plan 3'!$H119</f>
        <v>0</v>
      </c>
      <c r="G102" s="79">
        <f>'Sectoral Plan 4'!$H119</f>
        <v>0</v>
      </c>
      <c r="H102" s="79">
        <f>'Sectoral Plan 5'!$H119</f>
        <v>0</v>
      </c>
      <c r="I102" s="79">
        <f>'Sectoral Plan 6'!$H119</f>
        <v>0</v>
      </c>
      <c r="J102" s="79">
        <f>'Sectoral Plan 7'!$H119</f>
        <v>0</v>
      </c>
      <c r="K102" s="79">
        <f>'Sectoral Plan 8'!$H119</f>
        <v>0</v>
      </c>
      <c r="L102" s="79">
        <f>'Sectoral Plan 9'!$H119</f>
        <v>0</v>
      </c>
      <c r="M102" s="79">
        <f>'Sectoral Plan 10'!$H119</f>
        <v>0</v>
      </c>
      <c r="N102" s="79">
        <f>'Sectoral Plan 11'!$H119</f>
        <v>0</v>
      </c>
      <c r="O102" s="79">
        <f>'Sectoral Plan 12'!$H119</f>
        <v>0</v>
      </c>
      <c r="P102" s="79">
        <f>'Sectoral Plan 13'!$H119</f>
        <v>0</v>
      </c>
      <c r="Q102" s="79">
        <f>'Sectoral Plan 14'!$H119</f>
        <v>0</v>
      </c>
      <c r="R102" s="79">
        <f>'Sectoral Plan 15'!$H119</f>
        <v>0</v>
      </c>
      <c r="S102" s="79">
        <f>'Sectoral Plan 16'!$H119</f>
        <v>0</v>
      </c>
      <c r="T102" s="79">
        <f>'Sectoral Plan 17'!$H119</f>
        <v>0</v>
      </c>
      <c r="U102" s="79">
        <f>'Sectoral Plan 18'!$H119</f>
        <v>0</v>
      </c>
      <c r="V102" s="79">
        <f>'Sectoral Plan 19'!$H119</f>
        <v>0</v>
      </c>
      <c r="W102" s="79">
        <f>'Sectoral Plan 20'!$H119</f>
        <v>0</v>
      </c>
      <c r="X102" s="79">
        <f>'Sectoral Plan 21'!$H119</f>
        <v>0</v>
      </c>
      <c r="Y102" s="79">
        <f>'Sectoral Plan 22'!$H119</f>
        <v>0</v>
      </c>
      <c r="Z102" s="79">
        <f>'Sectoral Plan 23'!$H119</f>
        <v>0</v>
      </c>
      <c r="AA102" s="79">
        <f>'Sectoral Plan 24'!$H119</f>
        <v>0</v>
      </c>
      <c r="AB102" s="79">
        <f>'Sectoral Plan 25'!$H119</f>
        <v>0</v>
      </c>
      <c r="AC102" s="79">
        <f>'Sectoral Plan 26'!$H119</f>
        <v>0</v>
      </c>
      <c r="AD102" s="79">
        <f>'Sectoral Plan 27'!$H119</f>
        <v>0</v>
      </c>
      <c r="AE102" s="79">
        <f>'Sectoral Plan 28'!$H119</f>
        <v>0</v>
      </c>
      <c r="AF102" s="79">
        <f>'Sectoral Plan 29'!$H119</f>
        <v>0</v>
      </c>
      <c r="AG102" s="108">
        <f>'Sectoral Plan 30'!$H119</f>
        <v>0</v>
      </c>
      <c r="AH102" s="107">
        <f t="shared" si="5"/>
        <v>0</v>
      </c>
      <c r="AI102" s="79">
        <f t="shared" si="6"/>
        <v>0</v>
      </c>
      <c r="AJ102" s="79" t="str">
        <f>IF(AND($AK102=0,$AL102=0),SUM($AH102:$AI102),'developer sheet'!$D$9)</f>
        <v>N/A</v>
      </c>
      <c r="AK102" s="79">
        <f>'Long Term Vision'!C119</f>
        <v>0</v>
      </c>
      <c r="AL102" s="79" t="str">
        <f>'Long Term Vision'!D119</f>
        <v>NO</v>
      </c>
      <c r="AM102" s="79">
        <f t="shared" si="7"/>
        <v>0</v>
      </c>
      <c r="AN102" s="79">
        <f t="shared" si="8"/>
        <v>0</v>
      </c>
      <c r="AO102" s="79">
        <f t="shared" si="9"/>
        <v>0</v>
      </c>
      <c r="AP102" s="88" t="str">
        <f>IF(OR($AK102="NO",$AL102="NO"),'developer sheet'!$D$9,IF(AND($AJ102&lt;&gt;'developer sheet'!$D$9,$AJ102&lt;&gt;0),IF($AH102&gt;0,"T",IF($AI102&gt;0,"P")),'developer sheet'!$D$10))</f>
        <v>N/A</v>
      </c>
      <c r="AQ102" s="103"/>
    </row>
    <row r="103" spans="1:43" x14ac:dyDescent="0.25">
      <c r="A103" s="19">
        <v>16.5</v>
      </c>
      <c r="B103" s="107">
        <f>'Long Term Vision'!J120</f>
        <v>0</v>
      </c>
      <c r="C103" s="79">
        <f>'Mid-term Plan'!H120</f>
        <v>0</v>
      </c>
      <c r="D103" s="79">
        <f>'Sectoral Plan 1'!$H120</f>
        <v>0</v>
      </c>
      <c r="E103" s="79">
        <f>'Sectoral Plan 2'!$H120</f>
        <v>0</v>
      </c>
      <c r="F103" s="79">
        <f>'Sectoral Plan 3'!$H120</f>
        <v>0</v>
      </c>
      <c r="G103" s="79">
        <f>'Sectoral Plan 4'!$H120</f>
        <v>0</v>
      </c>
      <c r="H103" s="79">
        <f>'Sectoral Plan 5'!$H120</f>
        <v>0</v>
      </c>
      <c r="I103" s="79">
        <f>'Sectoral Plan 6'!$H120</f>
        <v>0</v>
      </c>
      <c r="J103" s="79">
        <f>'Sectoral Plan 7'!$H120</f>
        <v>0</v>
      </c>
      <c r="K103" s="79">
        <f>'Sectoral Plan 8'!$H120</f>
        <v>0</v>
      </c>
      <c r="L103" s="79">
        <f>'Sectoral Plan 9'!$H120</f>
        <v>0</v>
      </c>
      <c r="M103" s="79">
        <f>'Sectoral Plan 10'!$H120</f>
        <v>0</v>
      </c>
      <c r="N103" s="79">
        <f>'Sectoral Plan 11'!$H120</f>
        <v>0</v>
      </c>
      <c r="O103" s="79">
        <f>'Sectoral Plan 12'!$H120</f>
        <v>0</v>
      </c>
      <c r="P103" s="79">
        <f>'Sectoral Plan 13'!$H120</f>
        <v>0</v>
      </c>
      <c r="Q103" s="79">
        <f>'Sectoral Plan 14'!$H120</f>
        <v>0</v>
      </c>
      <c r="R103" s="79">
        <f>'Sectoral Plan 15'!$H120</f>
        <v>0</v>
      </c>
      <c r="S103" s="79">
        <f>'Sectoral Plan 16'!$H120</f>
        <v>0</v>
      </c>
      <c r="T103" s="79">
        <f>'Sectoral Plan 17'!$H120</f>
        <v>0</v>
      </c>
      <c r="U103" s="79">
        <f>'Sectoral Plan 18'!$H120</f>
        <v>0</v>
      </c>
      <c r="V103" s="79">
        <f>'Sectoral Plan 19'!$H120</f>
        <v>0</v>
      </c>
      <c r="W103" s="79">
        <f>'Sectoral Plan 20'!$H120</f>
        <v>0</v>
      </c>
      <c r="X103" s="79">
        <f>'Sectoral Plan 21'!$H120</f>
        <v>0</v>
      </c>
      <c r="Y103" s="79">
        <f>'Sectoral Plan 22'!$H120</f>
        <v>0</v>
      </c>
      <c r="Z103" s="79">
        <f>'Sectoral Plan 23'!$H120</f>
        <v>0</v>
      </c>
      <c r="AA103" s="79">
        <f>'Sectoral Plan 24'!$H120</f>
        <v>0</v>
      </c>
      <c r="AB103" s="79">
        <f>'Sectoral Plan 25'!$H120</f>
        <v>0</v>
      </c>
      <c r="AC103" s="79">
        <f>'Sectoral Plan 26'!$H120</f>
        <v>0</v>
      </c>
      <c r="AD103" s="79">
        <f>'Sectoral Plan 27'!$H120</f>
        <v>0</v>
      </c>
      <c r="AE103" s="79">
        <f>'Sectoral Plan 28'!$H120</f>
        <v>0</v>
      </c>
      <c r="AF103" s="79">
        <f>'Sectoral Plan 29'!$H120</f>
        <v>0</v>
      </c>
      <c r="AG103" s="108">
        <f>'Sectoral Plan 30'!$H120</f>
        <v>0</v>
      </c>
      <c r="AH103" s="107">
        <f t="shared" si="5"/>
        <v>0</v>
      </c>
      <c r="AI103" s="79">
        <f t="shared" si="6"/>
        <v>0</v>
      </c>
      <c r="AJ103" s="79" t="str">
        <f>IF(AND($AK103=0,$AL103=0),SUM($AH103:$AI103),'developer sheet'!$D$9)</f>
        <v>N/A</v>
      </c>
      <c r="AK103" s="79">
        <f>'Long Term Vision'!C120</f>
        <v>0</v>
      </c>
      <c r="AL103" s="79" t="str">
        <f>'Long Term Vision'!D120</f>
        <v>NO</v>
      </c>
      <c r="AM103" s="79">
        <f t="shared" si="7"/>
        <v>0</v>
      </c>
      <c r="AN103" s="79">
        <f t="shared" si="8"/>
        <v>0</v>
      </c>
      <c r="AO103" s="79">
        <f t="shared" si="9"/>
        <v>0</v>
      </c>
      <c r="AP103" s="88" t="str">
        <f>IF(OR($AK103="NO",$AL103="NO"),'developer sheet'!$D$9,IF(AND($AJ103&lt;&gt;'developer sheet'!$D$9,$AJ103&lt;&gt;0),IF($AH103&gt;0,"T",IF($AI103&gt;0,"P")),'developer sheet'!$D$10))</f>
        <v>N/A</v>
      </c>
      <c r="AQ103" s="103"/>
    </row>
    <row r="104" spans="1:43" x14ac:dyDescent="0.25">
      <c r="A104" s="19">
        <v>16.600000000000001</v>
      </c>
      <c r="B104" s="107">
        <f>'Long Term Vision'!J121</f>
        <v>0</v>
      </c>
      <c r="C104" s="79">
        <f>'Mid-term Plan'!H121</f>
        <v>0</v>
      </c>
      <c r="D104" s="79">
        <f>'Sectoral Plan 1'!$H121</f>
        <v>0</v>
      </c>
      <c r="E104" s="79">
        <f>'Sectoral Plan 2'!$H121</f>
        <v>0</v>
      </c>
      <c r="F104" s="79">
        <f>'Sectoral Plan 3'!$H121</f>
        <v>0</v>
      </c>
      <c r="G104" s="79">
        <f>'Sectoral Plan 4'!$H121</f>
        <v>0</v>
      </c>
      <c r="H104" s="79">
        <f>'Sectoral Plan 5'!$H121</f>
        <v>0</v>
      </c>
      <c r="I104" s="79">
        <f>'Sectoral Plan 6'!$H121</f>
        <v>0</v>
      </c>
      <c r="J104" s="79">
        <f>'Sectoral Plan 7'!$H121</f>
        <v>0</v>
      </c>
      <c r="K104" s="79">
        <f>'Sectoral Plan 8'!$H121</f>
        <v>0</v>
      </c>
      <c r="L104" s="79">
        <f>'Sectoral Plan 9'!$H121</f>
        <v>0</v>
      </c>
      <c r="M104" s="79">
        <f>'Sectoral Plan 10'!$H121</f>
        <v>0</v>
      </c>
      <c r="N104" s="79">
        <f>'Sectoral Plan 11'!$H121</f>
        <v>0</v>
      </c>
      <c r="O104" s="79">
        <f>'Sectoral Plan 12'!$H121</f>
        <v>0</v>
      </c>
      <c r="P104" s="79">
        <f>'Sectoral Plan 13'!$H121</f>
        <v>0</v>
      </c>
      <c r="Q104" s="79">
        <f>'Sectoral Plan 14'!$H121</f>
        <v>0</v>
      </c>
      <c r="R104" s="79">
        <f>'Sectoral Plan 15'!$H121</f>
        <v>0</v>
      </c>
      <c r="S104" s="79">
        <f>'Sectoral Plan 16'!$H121</f>
        <v>0</v>
      </c>
      <c r="T104" s="79">
        <f>'Sectoral Plan 17'!$H121</f>
        <v>0</v>
      </c>
      <c r="U104" s="79">
        <f>'Sectoral Plan 18'!$H121</f>
        <v>0</v>
      </c>
      <c r="V104" s="79">
        <f>'Sectoral Plan 19'!$H121</f>
        <v>0</v>
      </c>
      <c r="W104" s="79">
        <f>'Sectoral Plan 20'!$H121</f>
        <v>0</v>
      </c>
      <c r="X104" s="79">
        <f>'Sectoral Plan 21'!$H121</f>
        <v>0</v>
      </c>
      <c r="Y104" s="79">
        <f>'Sectoral Plan 22'!$H121</f>
        <v>0</v>
      </c>
      <c r="Z104" s="79">
        <f>'Sectoral Plan 23'!$H121</f>
        <v>0</v>
      </c>
      <c r="AA104" s="79">
        <f>'Sectoral Plan 24'!$H121</f>
        <v>0</v>
      </c>
      <c r="AB104" s="79">
        <f>'Sectoral Plan 25'!$H121</f>
        <v>0</v>
      </c>
      <c r="AC104" s="79">
        <f>'Sectoral Plan 26'!$H121</f>
        <v>0</v>
      </c>
      <c r="AD104" s="79">
        <f>'Sectoral Plan 27'!$H121</f>
        <v>0</v>
      </c>
      <c r="AE104" s="79">
        <f>'Sectoral Plan 28'!$H121</f>
        <v>0</v>
      </c>
      <c r="AF104" s="79">
        <f>'Sectoral Plan 29'!$H121</f>
        <v>0</v>
      </c>
      <c r="AG104" s="108">
        <f>'Sectoral Plan 30'!$H121</f>
        <v>0</v>
      </c>
      <c r="AH104" s="107">
        <f t="shared" si="5"/>
        <v>0</v>
      </c>
      <c r="AI104" s="79">
        <f t="shared" si="6"/>
        <v>0</v>
      </c>
      <c r="AJ104" s="79" t="str">
        <f>IF(AND($AK104=0,$AL104=0),SUM($AH104:$AI104),'developer sheet'!$D$9)</f>
        <v>N/A</v>
      </c>
      <c r="AK104" s="79">
        <f>'Long Term Vision'!C121</f>
        <v>0</v>
      </c>
      <c r="AL104" s="79" t="str">
        <f>'Long Term Vision'!D121</f>
        <v>NO</v>
      </c>
      <c r="AM104" s="79">
        <f t="shared" si="7"/>
        <v>0</v>
      </c>
      <c r="AN104" s="79">
        <f t="shared" si="8"/>
        <v>0</v>
      </c>
      <c r="AO104" s="79">
        <f t="shared" si="9"/>
        <v>0</v>
      </c>
      <c r="AP104" s="88" t="str">
        <f>IF(OR($AK104="NO",$AL104="NO"),'developer sheet'!$D$9,IF(AND($AJ104&lt;&gt;'developer sheet'!$D$9,$AJ104&lt;&gt;0),IF($AH104&gt;0,"T",IF($AI104&gt;0,"P")),'developer sheet'!$D$10))</f>
        <v>N/A</v>
      </c>
      <c r="AQ104" s="103"/>
    </row>
    <row r="105" spans="1:43" x14ac:dyDescent="0.25">
      <c r="A105" s="19">
        <v>16.7</v>
      </c>
      <c r="B105" s="107">
        <f>'Long Term Vision'!J122</f>
        <v>0</v>
      </c>
      <c r="C105" s="79">
        <f>'Mid-term Plan'!H122</f>
        <v>0</v>
      </c>
      <c r="D105" s="79">
        <f>'Sectoral Plan 1'!$H122</f>
        <v>0</v>
      </c>
      <c r="E105" s="79">
        <f>'Sectoral Plan 2'!$H122</f>
        <v>0</v>
      </c>
      <c r="F105" s="79">
        <f>'Sectoral Plan 3'!$H122</f>
        <v>0</v>
      </c>
      <c r="G105" s="79">
        <f>'Sectoral Plan 4'!$H122</f>
        <v>0</v>
      </c>
      <c r="H105" s="79">
        <f>'Sectoral Plan 5'!$H122</f>
        <v>0</v>
      </c>
      <c r="I105" s="79">
        <f>'Sectoral Plan 6'!$H122</f>
        <v>0</v>
      </c>
      <c r="J105" s="79">
        <f>'Sectoral Plan 7'!$H122</f>
        <v>0</v>
      </c>
      <c r="K105" s="79">
        <f>'Sectoral Plan 8'!$H122</f>
        <v>0</v>
      </c>
      <c r="L105" s="79">
        <f>'Sectoral Plan 9'!$H122</f>
        <v>0</v>
      </c>
      <c r="M105" s="79">
        <f>'Sectoral Plan 10'!$H122</f>
        <v>0</v>
      </c>
      <c r="N105" s="79">
        <f>'Sectoral Plan 11'!$H122</f>
        <v>0</v>
      </c>
      <c r="O105" s="79">
        <f>'Sectoral Plan 12'!$H122</f>
        <v>0</v>
      </c>
      <c r="P105" s="79">
        <f>'Sectoral Plan 13'!$H122</f>
        <v>0</v>
      </c>
      <c r="Q105" s="79">
        <f>'Sectoral Plan 14'!$H122</f>
        <v>0</v>
      </c>
      <c r="R105" s="79">
        <f>'Sectoral Plan 15'!$H122</f>
        <v>0</v>
      </c>
      <c r="S105" s="79">
        <f>'Sectoral Plan 16'!$H122</f>
        <v>0</v>
      </c>
      <c r="T105" s="79">
        <f>'Sectoral Plan 17'!$H122</f>
        <v>0</v>
      </c>
      <c r="U105" s="79">
        <f>'Sectoral Plan 18'!$H122</f>
        <v>0</v>
      </c>
      <c r="V105" s="79">
        <f>'Sectoral Plan 19'!$H122</f>
        <v>0</v>
      </c>
      <c r="W105" s="79">
        <f>'Sectoral Plan 20'!$H122</f>
        <v>0</v>
      </c>
      <c r="X105" s="79">
        <f>'Sectoral Plan 21'!$H122</f>
        <v>0</v>
      </c>
      <c r="Y105" s="79">
        <f>'Sectoral Plan 22'!$H122</f>
        <v>0</v>
      </c>
      <c r="Z105" s="79">
        <f>'Sectoral Plan 23'!$H122</f>
        <v>0</v>
      </c>
      <c r="AA105" s="79">
        <f>'Sectoral Plan 24'!$H122</f>
        <v>0</v>
      </c>
      <c r="AB105" s="79">
        <f>'Sectoral Plan 25'!$H122</f>
        <v>0</v>
      </c>
      <c r="AC105" s="79">
        <f>'Sectoral Plan 26'!$H122</f>
        <v>0</v>
      </c>
      <c r="AD105" s="79">
        <f>'Sectoral Plan 27'!$H122</f>
        <v>0</v>
      </c>
      <c r="AE105" s="79">
        <f>'Sectoral Plan 28'!$H122</f>
        <v>0</v>
      </c>
      <c r="AF105" s="79">
        <f>'Sectoral Plan 29'!$H122</f>
        <v>0</v>
      </c>
      <c r="AG105" s="108">
        <f>'Sectoral Plan 30'!$H122</f>
        <v>0</v>
      </c>
      <c r="AH105" s="107">
        <f t="shared" si="5"/>
        <v>0</v>
      </c>
      <c r="AI105" s="79">
        <f t="shared" si="6"/>
        <v>0</v>
      </c>
      <c r="AJ105" s="79" t="str">
        <f>IF(AND($AK105=0,$AL105=0),SUM($AH105:$AI105),'developer sheet'!$D$9)</f>
        <v>N/A</v>
      </c>
      <c r="AK105" s="79">
        <f>'Long Term Vision'!C122</f>
        <v>0</v>
      </c>
      <c r="AL105" s="79" t="str">
        <f>'Long Term Vision'!D122</f>
        <v>NO</v>
      </c>
      <c r="AM105" s="79">
        <f t="shared" si="7"/>
        <v>0</v>
      </c>
      <c r="AN105" s="79">
        <f t="shared" si="8"/>
        <v>0</v>
      </c>
      <c r="AO105" s="79">
        <f t="shared" si="9"/>
        <v>0</v>
      </c>
      <c r="AP105" s="88" t="str">
        <f>IF(OR($AK105="NO",$AL105="NO"),'developer sheet'!$D$9,IF(AND($AJ105&lt;&gt;'developer sheet'!$D$9,$AJ105&lt;&gt;0),IF($AH105&gt;0,"T",IF($AI105&gt;0,"P")),'developer sheet'!$D$10))</f>
        <v>N/A</v>
      </c>
      <c r="AQ105" s="103"/>
    </row>
    <row r="106" spans="1:43" x14ac:dyDescent="0.25">
      <c r="A106" s="19">
        <v>16.8</v>
      </c>
      <c r="B106" s="107">
        <f>'Long Term Vision'!J123</f>
        <v>0</v>
      </c>
      <c r="C106" s="79">
        <f>'Mid-term Plan'!H123</f>
        <v>0</v>
      </c>
      <c r="D106" s="79">
        <f>'Sectoral Plan 1'!$H123</f>
        <v>0</v>
      </c>
      <c r="E106" s="79">
        <f>'Sectoral Plan 2'!$H123</f>
        <v>0</v>
      </c>
      <c r="F106" s="79">
        <f>'Sectoral Plan 3'!$H123</f>
        <v>0</v>
      </c>
      <c r="G106" s="79">
        <f>'Sectoral Plan 4'!$H123</f>
        <v>0</v>
      </c>
      <c r="H106" s="79">
        <f>'Sectoral Plan 5'!$H123</f>
        <v>0</v>
      </c>
      <c r="I106" s="79">
        <f>'Sectoral Plan 6'!$H123</f>
        <v>0</v>
      </c>
      <c r="J106" s="79">
        <f>'Sectoral Plan 7'!$H123</f>
        <v>0</v>
      </c>
      <c r="K106" s="79">
        <f>'Sectoral Plan 8'!$H123</f>
        <v>0</v>
      </c>
      <c r="L106" s="79">
        <f>'Sectoral Plan 9'!$H123</f>
        <v>0</v>
      </c>
      <c r="M106" s="79">
        <f>'Sectoral Plan 10'!$H123</f>
        <v>0</v>
      </c>
      <c r="N106" s="79">
        <f>'Sectoral Plan 11'!$H123</f>
        <v>0</v>
      </c>
      <c r="O106" s="79">
        <f>'Sectoral Plan 12'!$H123</f>
        <v>0</v>
      </c>
      <c r="P106" s="79">
        <f>'Sectoral Plan 13'!$H123</f>
        <v>0</v>
      </c>
      <c r="Q106" s="79">
        <f>'Sectoral Plan 14'!$H123</f>
        <v>0</v>
      </c>
      <c r="R106" s="79">
        <f>'Sectoral Plan 15'!$H123</f>
        <v>0</v>
      </c>
      <c r="S106" s="79">
        <f>'Sectoral Plan 16'!$H123</f>
        <v>0</v>
      </c>
      <c r="T106" s="79">
        <f>'Sectoral Plan 17'!$H123</f>
        <v>0</v>
      </c>
      <c r="U106" s="79">
        <f>'Sectoral Plan 18'!$H123</f>
        <v>0</v>
      </c>
      <c r="V106" s="79">
        <f>'Sectoral Plan 19'!$H123</f>
        <v>0</v>
      </c>
      <c r="W106" s="79">
        <f>'Sectoral Plan 20'!$H123</f>
        <v>0</v>
      </c>
      <c r="X106" s="79">
        <f>'Sectoral Plan 21'!$H123</f>
        <v>0</v>
      </c>
      <c r="Y106" s="79">
        <f>'Sectoral Plan 22'!$H123</f>
        <v>0</v>
      </c>
      <c r="Z106" s="79">
        <f>'Sectoral Plan 23'!$H123</f>
        <v>0</v>
      </c>
      <c r="AA106" s="79">
        <f>'Sectoral Plan 24'!$H123</f>
        <v>0</v>
      </c>
      <c r="AB106" s="79">
        <f>'Sectoral Plan 25'!$H123</f>
        <v>0</v>
      </c>
      <c r="AC106" s="79">
        <f>'Sectoral Plan 26'!$H123</f>
        <v>0</v>
      </c>
      <c r="AD106" s="79">
        <f>'Sectoral Plan 27'!$H123</f>
        <v>0</v>
      </c>
      <c r="AE106" s="79">
        <f>'Sectoral Plan 28'!$H123</f>
        <v>0</v>
      </c>
      <c r="AF106" s="79">
        <f>'Sectoral Plan 29'!$H123</f>
        <v>0</v>
      </c>
      <c r="AG106" s="108">
        <f>'Sectoral Plan 30'!$H123</f>
        <v>0</v>
      </c>
      <c r="AH106" s="107">
        <f t="shared" si="5"/>
        <v>0</v>
      </c>
      <c r="AI106" s="79">
        <f t="shared" si="6"/>
        <v>0</v>
      </c>
      <c r="AJ106" s="79" t="str">
        <f>IF(AND($AK106=0,$AL106=0),SUM($AH106:$AI106),'developer sheet'!$D$9)</f>
        <v>N/A</v>
      </c>
      <c r="AK106" s="79" t="str">
        <f>'Long Term Vision'!C123</f>
        <v>NO</v>
      </c>
      <c r="AL106" s="79" t="str">
        <f>'Long Term Vision'!D123</f>
        <v>NO</v>
      </c>
      <c r="AM106" s="79">
        <f t="shared" si="7"/>
        <v>0</v>
      </c>
      <c r="AN106" s="79">
        <f t="shared" si="8"/>
        <v>0</v>
      </c>
      <c r="AO106" s="79">
        <f t="shared" si="9"/>
        <v>0</v>
      </c>
      <c r="AP106" s="88" t="str">
        <f>IF(OR($AK106="NO",$AL106="NO"),'developer sheet'!$D$9,IF(AND($AJ106&lt;&gt;'developer sheet'!$D$9,$AJ106&lt;&gt;0),IF($AH106&gt;0,"T",IF($AI106&gt;0,"P")),'developer sheet'!$D$10))</f>
        <v>N/A</v>
      </c>
      <c r="AQ106" s="103"/>
    </row>
    <row r="107" spans="1:43" x14ac:dyDescent="0.25">
      <c r="A107" s="19">
        <v>16.899999999999999</v>
      </c>
      <c r="B107" s="107">
        <f>'Long Term Vision'!J124</f>
        <v>0</v>
      </c>
      <c r="C107" s="79">
        <f>'Mid-term Plan'!H124</f>
        <v>0</v>
      </c>
      <c r="D107" s="79">
        <f>'Sectoral Plan 1'!$H124</f>
        <v>0</v>
      </c>
      <c r="E107" s="79">
        <f>'Sectoral Plan 2'!$H124</f>
        <v>0</v>
      </c>
      <c r="F107" s="79">
        <f>'Sectoral Plan 3'!$H124</f>
        <v>0</v>
      </c>
      <c r="G107" s="79">
        <f>'Sectoral Plan 4'!$H124</f>
        <v>0</v>
      </c>
      <c r="H107" s="79">
        <f>'Sectoral Plan 5'!$H124</f>
        <v>0</v>
      </c>
      <c r="I107" s="79">
        <f>'Sectoral Plan 6'!$H124</f>
        <v>0</v>
      </c>
      <c r="J107" s="79">
        <f>'Sectoral Plan 7'!$H124</f>
        <v>0</v>
      </c>
      <c r="K107" s="79">
        <f>'Sectoral Plan 8'!$H124</f>
        <v>0</v>
      </c>
      <c r="L107" s="79">
        <f>'Sectoral Plan 9'!$H124</f>
        <v>0</v>
      </c>
      <c r="M107" s="79">
        <f>'Sectoral Plan 10'!$H124</f>
        <v>0</v>
      </c>
      <c r="N107" s="79">
        <f>'Sectoral Plan 11'!$H124</f>
        <v>0</v>
      </c>
      <c r="O107" s="79">
        <f>'Sectoral Plan 12'!$H124</f>
        <v>0</v>
      </c>
      <c r="P107" s="79">
        <f>'Sectoral Plan 13'!$H124</f>
        <v>0</v>
      </c>
      <c r="Q107" s="79">
        <f>'Sectoral Plan 14'!$H124</f>
        <v>0</v>
      </c>
      <c r="R107" s="79">
        <f>'Sectoral Plan 15'!$H124</f>
        <v>0</v>
      </c>
      <c r="S107" s="79">
        <f>'Sectoral Plan 16'!$H124</f>
        <v>0</v>
      </c>
      <c r="T107" s="79">
        <f>'Sectoral Plan 17'!$H124</f>
        <v>0</v>
      </c>
      <c r="U107" s="79">
        <f>'Sectoral Plan 18'!$H124</f>
        <v>0</v>
      </c>
      <c r="V107" s="79">
        <f>'Sectoral Plan 19'!$H124</f>
        <v>0</v>
      </c>
      <c r="W107" s="79">
        <f>'Sectoral Plan 20'!$H124</f>
        <v>0</v>
      </c>
      <c r="X107" s="79">
        <f>'Sectoral Plan 21'!$H124</f>
        <v>0</v>
      </c>
      <c r="Y107" s="79">
        <f>'Sectoral Plan 22'!$H124</f>
        <v>0</v>
      </c>
      <c r="Z107" s="79">
        <f>'Sectoral Plan 23'!$H124</f>
        <v>0</v>
      </c>
      <c r="AA107" s="79">
        <f>'Sectoral Plan 24'!$H124</f>
        <v>0</v>
      </c>
      <c r="AB107" s="79">
        <f>'Sectoral Plan 25'!$H124</f>
        <v>0</v>
      </c>
      <c r="AC107" s="79">
        <f>'Sectoral Plan 26'!$H124</f>
        <v>0</v>
      </c>
      <c r="AD107" s="79">
        <f>'Sectoral Plan 27'!$H124</f>
        <v>0</v>
      </c>
      <c r="AE107" s="79">
        <f>'Sectoral Plan 28'!$H124</f>
        <v>0</v>
      </c>
      <c r="AF107" s="79">
        <f>'Sectoral Plan 29'!$H124</f>
        <v>0</v>
      </c>
      <c r="AG107" s="108">
        <f>'Sectoral Plan 30'!$H124</f>
        <v>0</v>
      </c>
      <c r="AH107" s="107">
        <f t="shared" si="5"/>
        <v>0</v>
      </c>
      <c r="AI107" s="79">
        <f t="shared" si="6"/>
        <v>0</v>
      </c>
      <c r="AJ107" s="79" t="str">
        <f>IF(AND($AK107=0,$AL107=0),SUM($AH107:$AI107),'developer sheet'!$D$9)</f>
        <v>N/A</v>
      </c>
      <c r="AK107" s="79">
        <f>'Long Term Vision'!C124</f>
        <v>0</v>
      </c>
      <c r="AL107" s="79" t="str">
        <f>'Long Term Vision'!D124</f>
        <v>NO</v>
      </c>
      <c r="AM107" s="79">
        <f t="shared" si="7"/>
        <v>0</v>
      </c>
      <c r="AN107" s="79">
        <f t="shared" si="8"/>
        <v>0</v>
      </c>
      <c r="AO107" s="79">
        <f t="shared" si="9"/>
        <v>0</v>
      </c>
      <c r="AP107" s="88" t="str">
        <f>IF(OR($AK107="NO",$AL107="NO"),'developer sheet'!$D$9,IF(AND($AJ107&lt;&gt;'developer sheet'!$D$9,$AJ107&lt;&gt;0),IF($AH107&gt;0,"T",IF($AI107&gt;0,"P")),'developer sheet'!$D$10))</f>
        <v>N/A</v>
      </c>
      <c r="AQ107" s="103"/>
    </row>
    <row r="108" spans="1:43" x14ac:dyDescent="0.25">
      <c r="A108" s="60">
        <v>16.100000000000001</v>
      </c>
      <c r="B108" s="107">
        <f>'Long Term Vision'!J125</f>
        <v>0</v>
      </c>
      <c r="C108" s="79">
        <f>'Mid-term Plan'!H125</f>
        <v>0</v>
      </c>
      <c r="D108" s="79">
        <f>'Sectoral Plan 1'!$H125</f>
        <v>0</v>
      </c>
      <c r="E108" s="79">
        <f>'Sectoral Plan 2'!$H125</f>
        <v>0</v>
      </c>
      <c r="F108" s="79">
        <f>'Sectoral Plan 3'!$H125</f>
        <v>0</v>
      </c>
      <c r="G108" s="79">
        <f>'Sectoral Plan 4'!$H125</f>
        <v>0</v>
      </c>
      <c r="H108" s="79">
        <f>'Sectoral Plan 5'!$H125</f>
        <v>0</v>
      </c>
      <c r="I108" s="79">
        <f>'Sectoral Plan 6'!$H125</f>
        <v>0</v>
      </c>
      <c r="J108" s="79">
        <f>'Sectoral Plan 7'!$H125</f>
        <v>0</v>
      </c>
      <c r="K108" s="79">
        <f>'Sectoral Plan 8'!$H125</f>
        <v>0</v>
      </c>
      <c r="L108" s="79">
        <f>'Sectoral Plan 9'!$H125</f>
        <v>0</v>
      </c>
      <c r="M108" s="79">
        <f>'Sectoral Plan 10'!$H125</f>
        <v>0</v>
      </c>
      <c r="N108" s="79">
        <f>'Sectoral Plan 11'!$H125</f>
        <v>0</v>
      </c>
      <c r="O108" s="79">
        <f>'Sectoral Plan 12'!$H125</f>
        <v>0</v>
      </c>
      <c r="P108" s="79">
        <f>'Sectoral Plan 13'!$H125</f>
        <v>0</v>
      </c>
      <c r="Q108" s="79">
        <f>'Sectoral Plan 14'!$H125</f>
        <v>0</v>
      </c>
      <c r="R108" s="79">
        <f>'Sectoral Plan 15'!$H125</f>
        <v>0</v>
      </c>
      <c r="S108" s="79">
        <f>'Sectoral Plan 16'!$H125</f>
        <v>0</v>
      </c>
      <c r="T108" s="79">
        <f>'Sectoral Plan 17'!$H125</f>
        <v>0</v>
      </c>
      <c r="U108" s="79">
        <f>'Sectoral Plan 18'!$H125</f>
        <v>0</v>
      </c>
      <c r="V108" s="79">
        <f>'Sectoral Plan 19'!$H125</f>
        <v>0</v>
      </c>
      <c r="W108" s="79">
        <f>'Sectoral Plan 20'!$H125</f>
        <v>0</v>
      </c>
      <c r="X108" s="79">
        <f>'Sectoral Plan 21'!$H125</f>
        <v>0</v>
      </c>
      <c r="Y108" s="79">
        <f>'Sectoral Plan 22'!$H125</f>
        <v>0</v>
      </c>
      <c r="Z108" s="79">
        <f>'Sectoral Plan 23'!$H125</f>
        <v>0</v>
      </c>
      <c r="AA108" s="79">
        <f>'Sectoral Plan 24'!$H125</f>
        <v>0</v>
      </c>
      <c r="AB108" s="79">
        <f>'Sectoral Plan 25'!$H125</f>
        <v>0</v>
      </c>
      <c r="AC108" s="79">
        <f>'Sectoral Plan 26'!$H125</f>
        <v>0</v>
      </c>
      <c r="AD108" s="79">
        <f>'Sectoral Plan 27'!$H125</f>
        <v>0</v>
      </c>
      <c r="AE108" s="79">
        <f>'Sectoral Plan 28'!$H125</f>
        <v>0</v>
      </c>
      <c r="AF108" s="79">
        <f>'Sectoral Plan 29'!$H125</f>
        <v>0</v>
      </c>
      <c r="AG108" s="108">
        <f>'Sectoral Plan 30'!$H125</f>
        <v>0</v>
      </c>
      <c r="AH108" s="107">
        <f t="shared" si="5"/>
        <v>0</v>
      </c>
      <c r="AI108" s="79">
        <f t="shared" si="6"/>
        <v>0</v>
      </c>
      <c r="AJ108" s="79" t="str">
        <f>IF(AND($AK108=0,$AL108=0),SUM($AH108:$AI108),'developer sheet'!$D$9)</f>
        <v>N/A</v>
      </c>
      <c r="AK108" s="79">
        <f>'Long Term Vision'!C125</f>
        <v>0</v>
      </c>
      <c r="AL108" s="79" t="str">
        <f>'Long Term Vision'!D125</f>
        <v>NO</v>
      </c>
      <c r="AM108" s="79">
        <f t="shared" si="7"/>
        <v>0</v>
      </c>
      <c r="AN108" s="79">
        <f t="shared" si="8"/>
        <v>0</v>
      </c>
      <c r="AO108" s="79">
        <f t="shared" si="9"/>
        <v>0</v>
      </c>
      <c r="AP108" s="88" t="str">
        <f>IF(OR($AK108="NO",$AL108="NO"),'developer sheet'!$D$9,IF(AND($AJ108&lt;&gt;'developer sheet'!$D$9,$AJ108&lt;&gt;0),IF($AH108&gt;0,"T",IF($AI108&gt;0,"P")),'developer sheet'!$D$10))</f>
        <v>N/A</v>
      </c>
      <c r="AQ108" s="103"/>
    </row>
    <row r="109" spans="1:43" x14ac:dyDescent="0.25">
      <c r="A109">
        <v>17.100000000000001</v>
      </c>
      <c r="B109" s="107">
        <f>'Long Term Vision'!J127</f>
        <v>0</v>
      </c>
      <c r="C109" s="79">
        <f>'Mid-term Plan'!H127</f>
        <v>0</v>
      </c>
      <c r="D109" s="79">
        <f>'Sectoral Plan 1'!$H127</f>
        <v>0</v>
      </c>
      <c r="E109" s="79">
        <f>'Sectoral Plan 2'!$H127</f>
        <v>0</v>
      </c>
      <c r="F109" s="79">
        <f>'Sectoral Plan 3'!$H127</f>
        <v>0</v>
      </c>
      <c r="G109" s="79">
        <f>'Sectoral Plan 4'!$H127</f>
        <v>0</v>
      </c>
      <c r="H109" s="79">
        <f>'Sectoral Plan 5'!$H127</f>
        <v>0</v>
      </c>
      <c r="I109" s="79">
        <f>'Sectoral Plan 6'!$H127</f>
        <v>0</v>
      </c>
      <c r="J109" s="79">
        <f>'Sectoral Plan 7'!$H127</f>
        <v>0</v>
      </c>
      <c r="K109" s="79">
        <f>'Sectoral Plan 8'!$H127</f>
        <v>0</v>
      </c>
      <c r="L109" s="79">
        <f>'Sectoral Plan 9'!$H127</f>
        <v>0</v>
      </c>
      <c r="M109" s="79">
        <f>'Sectoral Plan 10'!$H127</f>
        <v>0</v>
      </c>
      <c r="N109" s="79">
        <f>'Sectoral Plan 11'!$H127</f>
        <v>0</v>
      </c>
      <c r="O109" s="79">
        <f>'Sectoral Plan 12'!$H127</f>
        <v>0</v>
      </c>
      <c r="P109" s="79">
        <f>'Sectoral Plan 13'!$H127</f>
        <v>0</v>
      </c>
      <c r="Q109" s="79">
        <f>'Sectoral Plan 14'!$H127</f>
        <v>0</v>
      </c>
      <c r="R109" s="79">
        <f>'Sectoral Plan 15'!$H127</f>
        <v>0</v>
      </c>
      <c r="S109" s="79">
        <f>'Sectoral Plan 16'!$H127</f>
        <v>0</v>
      </c>
      <c r="T109" s="79">
        <f>'Sectoral Plan 17'!$H127</f>
        <v>0</v>
      </c>
      <c r="U109" s="79">
        <f>'Sectoral Plan 18'!$H127</f>
        <v>0</v>
      </c>
      <c r="V109" s="79">
        <f>'Sectoral Plan 19'!$H127</f>
        <v>0</v>
      </c>
      <c r="W109" s="79">
        <f>'Sectoral Plan 20'!$H127</f>
        <v>0</v>
      </c>
      <c r="X109" s="79">
        <f>'Sectoral Plan 21'!$H127</f>
        <v>0</v>
      </c>
      <c r="Y109" s="79">
        <f>'Sectoral Plan 22'!$H127</f>
        <v>0</v>
      </c>
      <c r="Z109" s="79">
        <f>'Sectoral Plan 23'!$H127</f>
        <v>0</v>
      </c>
      <c r="AA109" s="79">
        <f>'Sectoral Plan 24'!$H127</f>
        <v>0</v>
      </c>
      <c r="AB109" s="79">
        <f>'Sectoral Plan 25'!$H127</f>
        <v>0</v>
      </c>
      <c r="AC109" s="79">
        <f>'Sectoral Plan 26'!$H127</f>
        <v>0</v>
      </c>
      <c r="AD109" s="79">
        <f>'Sectoral Plan 27'!$H127</f>
        <v>0</v>
      </c>
      <c r="AE109" s="79">
        <f>'Sectoral Plan 28'!$H127</f>
        <v>0</v>
      </c>
      <c r="AF109" s="79">
        <f>'Sectoral Plan 29'!$H127</f>
        <v>0</v>
      </c>
      <c r="AG109" s="108">
        <f>'Sectoral Plan 30'!$H127</f>
        <v>0</v>
      </c>
      <c r="AH109" s="107">
        <f t="shared" si="5"/>
        <v>0</v>
      </c>
      <c r="AI109" s="79">
        <f t="shared" si="6"/>
        <v>0</v>
      </c>
      <c r="AJ109" s="79" t="str">
        <f>IF(AND($AK109=0,$AL109=0),SUM($AH109:$AI109),'developer sheet'!$D$9)</f>
        <v>N/A</v>
      </c>
      <c r="AK109" s="79">
        <f>'Long Term Vision'!C127</f>
        <v>0</v>
      </c>
      <c r="AL109" s="79" t="str">
        <f>'Long Term Vision'!D127</f>
        <v>NO</v>
      </c>
      <c r="AM109" s="79">
        <f t="shared" si="7"/>
        <v>0</v>
      </c>
      <c r="AN109" s="79">
        <f t="shared" si="8"/>
        <v>0</v>
      </c>
      <c r="AO109" s="79">
        <f t="shared" si="9"/>
        <v>0</v>
      </c>
      <c r="AP109" s="88" t="str">
        <f>IF(OR($AK109="NO",$AL109="NO"),'developer sheet'!$D$9,IF(AND($AJ109&lt;&gt;'developer sheet'!$D$9,$AJ109&lt;&gt;0),IF($AH109&gt;0,"T",IF($AI109&gt;0,"P")),'developer sheet'!$D$10))</f>
        <v>N/A</v>
      </c>
      <c r="AQ109" s="103"/>
    </row>
    <row r="110" spans="1:43" x14ac:dyDescent="0.25">
      <c r="A110">
        <v>17.2</v>
      </c>
      <c r="B110" s="107">
        <f>'Long Term Vision'!J128</f>
        <v>0</v>
      </c>
      <c r="C110" s="79">
        <f>'Mid-term Plan'!H128</f>
        <v>0</v>
      </c>
      <c r="D110" s="79">
        <f>'Sectoral Plan 1'!$H128</f>
        <v>0</v>
      </c>
      <c r="E110" s="79">
        <f>'Sectoral Plan 2'!$H128</f>
        <v>0</v>
      </c>
      <c r="F110" s="79">
        <f>'Sectoral Plan 3'!$H128</f>
        <v>0</v>
      </c>
      <c r="G110" s="79">
        <f>'Sectoral Plan 4'!$H128</f>
        <v>0</v>
      </c>
      <c r="H110" s="79">
        <f>'Sectoral Plan 5'!$H128</f>
        <v>0</v>
      </c>
      <c r="I110" s="79">
        <f>'Sectoral Plan 6'!$H128</f>
        <v>0</v>
      </c>
      <c r="J110" s="79">
        <f>'Sectoral Plan 7'!$H128</f>
        <v>0</v>
      </c>
      <c r="K110" s="79">
        <f>'Sectoral Plan 8'!$H128</f>
        <v>0</v>
      </c>
      <c r="L110" s="79">
        <f>'Sectoral Plan 9'!$H128</f>
        <v>0</v>
      </c>
      <c r="M110" s="79">
        <f>'Sectoral Plan 10'!$H128</f>
        <v>0</v>
      </c>
      <c r="N110" s="79">
        <f>'Sectoral Plan 11'!$H128</f>
        <v>0</v>
      </c>
      <c r="O110" s="79">
        <f>'Sectoral Plan 12'!$H128</f>
        <v>0</v>
      </c>
      <c r="P110" s="79">
        <f>'Sectoral Plan 13'!$H128</f>
        <v>0</v>
      </c>
      <c r="Q110" s="79">
        <f>'Sectoral Plan 14'!$H128</f>
        <v>0</v>
      </c>
      <c r="R110" s="79">
        <f>'Sectoral Plan 15'!$H128</f>
        <v>0</v>
      </c>
      <c r="S110" s="79">
        <f>'Sectoral Plan 16'!$H128</f>
        <v>0</v>
      </c>
      <c r="T110" s="79">
        <f>'Sectoral Plan 17'!$H128</f>
        <v>0</v>
      </c>
      <c r="U110" s="79">
        <f>'Sectoral Plan 18'!$H128</f>
        <v>0</v>
      </c>
      <c r="V110" s="79">
        <f>'Sectoral Plan 19'!$H128</f>
        <v>0</v>
      </c>
      <c r="W110" s="79">
        <f>'Sectoral Plan 20'!$H128</f>
        <v>0</v>
      </c>
      <c r="X110" s="79">
        <f>'Sectoral Plan 21'!$H128</f>
        <v>0</v>
      </c>
      <c r="Y110" s="79">
        <f>'Sectoral Plan 22'!$H128</f>
        <v>0</v>
      </c>
      <c r="Z110" s="79">
        <f>'Sectoral Plan 23'!$H128</f>
        <v>0</v>
      </c>
      <c r="AA110" s="79">
        <f>'Sectoral Plan 24'!$H128</f>
        <v>0</v>
      </c>
      <c r="AB110" s="79">
        <f>'Sectoral Plan 25'!$H128</f>
        <v>0</v>
      </c>
      <c r="AC110" s="79">
        <f>'Sectoral Plan 26'!$H128</f>
        <v>0</v>
      </c>
      <c r="AD110" s="79">
        <f>'Sectoral Plan 27'!$H128</f>
        <v>0</v>
      </c>
      <c r="AE110" s="79">
        <f>'Sectoral Plan 28'!$H128</f>
        <v>0</v>
      </c>
      <c r="AF110" s="79">
        <f>'Sectoral Plan 29'!$H128</f>
        <v>0</v>
      </c>
      <c r="AG110" s="108">
        <f>'Sectoral Plan 30'!$H128</f>
        <v>0</v>
      </c>
      <c r="AH110" s="107">
        <f t="shared" si="5"/>
        <v>0</v>
      </c>
      <c r="AI110" s="79">
        <f t="shared" si="6"/>
        <v>0</v>
      </c>
      <c r="AJ110" s="79" t="str">
        <f>IF(AND($AK110=0,$AL110=0),SUM($AH110:$AI110),'developer sheet'!$D$9)</f>
        <v>N/A</v>
      </c>
      <c r="AK110" s="79" t="str">
        <f>'Long Term Vision'!C128</f>
        <v>NO</v>
      </c>
      <c r="AL110" s="79" t="str">
        <f>'Long Term Vision'!D128</f>
        <v>NO</v>
      </c>
      <c r="AM110" s="79">
        <f t="shared" si="7"/>
        <v>0</v>
      </c>
      <c r="AN110" s="79">
        <f t="shared" si="8"/>
        <v>0</v>
      </c>
      <c r="AO110" s="79">
        <f t="shared" si="9"/>
        <v>0</v>
      </c>
      <c r="AP110" s="88" t="str">
        <f>IF(OR($AK110="NO",$AL110="NO"),'developer sheet'!$D$9,IF(AND($AJ110&lt;&gt;'developer sheet'!$D$9,$AJ110&lt;&gt;0),IF($AH110&gt;0,"T",IF($AI110&gt;0,"P")),'developer sheet'!$D$10))</f>
        <v>N/A</v>
      </c>
      <c r="AQ110" s="103"/>
    </row>
    <row r="111" spans="1:43" x14ac:dyDescent="0.25">
      <c r="A111" s="19">
        <v>17.3</v>
      </c>
      <c r="B111" s="107">
        <f>'Long Term Vision'!J129</f>
        <v>0</v>
      </c>
      <c r="C111" s="79">
        <f>'Mid-term Plan'!H129</f>
        <v>0</v>
      </c>
      <c r="D111" s="79">
        <f>'Sectoral Plan 1'!$H129</f>
        <v>0</v>
      </c>
      <c r="E111" s="79">
        <f>'Sectoral Plan 2'!$H129</f>
        <v>0</v>
      </c>
      <c r="F111" s="79">
        <f>'Sectoral Plan 3'!$H129</f>
        <v>0</v>
      </c>
      <c r="G111" s="79">
        <f>'Sectoral Plan 4'!$H129</f>
        <v>0</v>
      </c>
      <c r="H111" s="79">
        <f>'Sectoral Plan 5'!$H129</f>
        <v>0</v>
      </c>
      <c r="I111" s="79">
        <f>'Sectoral Plan 6'!$H129</f>
        <v>0</v>
      </c>
      <c r="J111" s="79">
        <f>'Sectoral Plan 7'!$H129</f>
        <v>0</v>
      </c>
      <c r="K111" s="79">
        <f>'Sectoral Plan 8'!$H129</f>
        <v>0</v>
      </c>
      <c r="L111" s="79">
        <f>'Sectoral Plan 9'!$H129</f>
        <v>0</v>
      </c>
      <c r="M111" s="79">
        <f>'Sectoral Plan 10'!$H129</f>
        <v>0</v>
      </c>
      <c r="N111" s="79">
        <f>'Sectoral Plan 11'!$H129</f>
        <v>0</v>
      </c>
      <c r="O111" s="79">
        <f>'Sectoral Plan 12'!$H129</f>
        <v>0</v>
      </c>
      <c r="P111" s="79">
        <f>'Sectoral Plan 13'!$H129</f>
        <v>0</v>
      </c>
      <c r="Q111" s="79">
        <f>'Sectoral Plan 14'!$H129</f>
        <v>0</v>
      </c>
      <c r="R111" s="79">
        <f>'Sectoral Plan 15'!$H129</f>
        <v>0</v>
      </c>
      <c r="S111" s="79">
        <f>'Sectoral Plan 16'!$H129</f>
        <v>0</v>
      </c>
      <c r="T111" s="79">
        <f>'Sectoral Plan 17'!$H129</f>
        <v>0</v>
      </c>
      <c r="U111" s="79">
        <f>'Sectoral Plan 18'!$H129</f>
        <v>0</v>
      </c>
      <c r="V111" s="79">
        <f>'Sectoral Plan 19'!$H129</f>
        <v>0</v>
      </c>
      <c r="W111" s="79">
        <f>'Sectoral Plan 20'!$H129</f>
        <v>0</v>
      </c>
      <c r="X111" s="79">
        <f>'Sectoral Plan 21'!$H129</f>
        <v>0</v>
      </c>
      <c r="Y111" s="79">
        <f>'Sectoral Plan 22'!$H129</f>
        <v>0</v>
      </c>
      <c r="Z111" s="79">
        <f>'Sectoral Plan 23'!$H129</f>
        <v>0</v>
      </c>
      <c r="AA111" s="79">
        <f>'Sectoral Plan 24'!$H129</f>
        <v>0</v>
      </c>
      <c r="AB111" s="79">
        <f>'Sectoral Plan 25'!$H129</f>
        <v>0</v>
      </c>
      <c r="AC111" s="79">
        <f>'Sectoral Plan 26'!$H129</f>
        <v>0</v>
      </c>
      <c r="AD111" s="79">
        <f>'Sectoral Plan 27'!$H129</f>
        <v>0</v>
      </c>
      <c r="AE111" s="79">
        <f>'Sectoral Plan 28'!$H129</f>
        <v>0</v>
      </c>
      <c r="AF111" s="79">
        <f>'Sectoral Plan 29'!$H129</f>
        <v>0</v>
      </c>
      <c r="AG111" s="108">
        <f>'Sectoral Plan 30'!$H129</f>
        <v>0</v>
      </c>
      <c r="AH111" s="107">
        <f t="shared" si="5"/>
        <v>0</v>
      </c>
      <c r="AI111" s="79">
        <f t="shared" si="6"/>
        <v>0</v>
      </c>
      <c r="AJ111" s="79" t="str">
        <f>IF(AND($AK111=0,$AL111=0),SUM($AH111:$AI111),'developer sheet'!$D$9)</f>
        <v>N/A</v>
      </c>
      <c r="AK111" s="79">
        <f>'Long Term Vision'!C129</f>
        <v>0</v>
      </c>
      <c r="AL111" s="79" t="str">
        <f>'Long Term Vision'!D129</f>
        <v>NO</v>
      </c>
      <c r="AM111" s="79">
        <f t="shared" si="7"/>
        <v>0</v>
      </c>
      <c r="AN111" s="79">
        <f t="shared" si="8"/>
        <v>0</v>
      </c>
      <c r="AO111" s="79">
        <f t="shared" si="9"/>
        <v>0</v>
      </c>
      <c r="AP111" s="88" t="str">
        <f>IF(OR($AK111="NO",$AL111="NO"),'developer sheet'!$D$9,IF(AND($AJ111&lt;&gt;'developer sheet'!$D$9,$AJ111&lt;&gt;0),IF($AH111&gt;0,"T",IF($AI111&gt;0,"P")),'developer sheet'!$D$10))</f>
        <v>N/A</v>
      </c>
      <c r="AQ111" s="103"/>
    </row>
    <row r="112" spans="1:43" x14ac:dyDescent="0.25">
      <c r="A112" s="19">
        <v>17.399999999999999</v>
      </c>
      <c r="B112" s="107">
        <f>'Long Term Vision'!J130</f>
        <v>0</v>
      </c>
      <c r="C112" s="79">
        <f>'Mid-term Plan'!H130</f>
        <v>0</v>
      </c>
      <c r="D112" s="79">
        <f>'Sectoral Plan 1'!$H130</f>
        <v>0</v>
      </c>
      <c r="E112" s="79">
        <f>'Sectoral Plan 2'!$H130</f>
        <v>0</v>
      </c>
      <c r="F112" s="79">
        <f>'Sectoral Plan 3'!$H130</f>
        <v>0</v>
      </c>
      <c r="G112" s="79">
        <f>'Sectoral Plan 4'!$H130</f>
        <v>0</v>
      </c>
      <c r="H112" s="79">
        <f>'Sectoral Plan 5'!$H130</f>
        <v>0</v>
      </c>
      <c r="I112" s="79">
        <f>'Sectoral Plan 6'!$H130</f>
        <v>0</v>
      </c>
      <c r="J112" s="79">
        <f>'Sectoral Plan 7'!$H130</f>
        <v>0</v>
      </c>
      <c r="K112" s="79">
        <f>'Sectoral Plan 8'!$H130</f>
        <v>0</v>
      </c>
      <c r="L112" s="79">
        <f>'Sectoral Plan 9'!$H130</f>
        <v>0</v>
      </c>
      <c r="M112" s="79">
        <f>'Sectoral Plan 10'!$H130</f>
        <v>0</v>
      </c>
      <c r="N112" s="79">
        <f>'Sectoral Plan 11'!$H130</f>
        <v>0</v>
      </c>
      <c r="O112" s="79">
        <f>'Sectoral Plan 12'!$H130</f>
        <v>0</v>
      </c>
      <c r="P112" s="79">
        <f>'Sectoral Plan 13'!$H130</f>
        <v>0</v>
      </c>
      <c r="Q112" s="79">
        <f>'Sectoral Plan 14'!$H130</f>
        <v>0</v>
      </c>
      <c r="R112" s="79">
        <f>'Sectoral Plan 15'!$H130</f>
        <v>0</v>
      </c>
      <c r="S112" s="79">
        <f>'Sectoral Plan 16'!$H130</f>
        <v>0</v>
      </c>
      <c r="T112" s="79">
        <f>'Sectoral Plan 17'!$H130</f>
        <v>0</v>
      </c>
      <c r="U112" s="79">
        <f>'Sectoral Plan 18'!$H130</f>
        <v>0</v>
      </c>
      <c r="V112" s="79">
        <f>'Sectoral Plan 19'!$H130</f>
        <v>0</v>
      </c>
      <c r="W112" s="79">
        <f>'Sectoral Plan 20'!$H130</f>
        <v>0</v>
      </c>
      <c r="X112" s="79">
        <f>'Sectoral Plan 21'!$H130</f>
        <v>0</v>
      </c>
      <c r="Y112" s="79">
        <f>'Sectoral Plan 22'!$H130</f>
        <v>0</v>
      </c>
      <c r="Z112" s="79">
        <f>'Sectoral Plan 23'!$H130</f>
        <v>0</v>
      </c>
      <c r="AA112" s="79">
        <f>'Sectoral Plan 24'!$H130</f>
        <v>0</v>
      </c>
      <c r="AB112" s="79">
        <f>'Sectoral Plan 25'!$H130</f>
        <v>0</v>
      </c>
      <c r="AC112" s="79">
        <f>'Sectoral Plan 26'!$H130</f>
        <v>0</v>
      </c>
      <c r="AD112" s="79">
        <f>'Sectoral Plan 27'!$H130</f>
        <v>0</v>
      </c>
      <c r="AE112" s="79">
        <f>'Sectoral Plan 28'!$H130</f>
        <v>0</v>
      </c>
      <c r="AF112" s="79">
        <f>'Sectoral Plan 29'!$H130</f>
        <v>0</v>
      </c>
      <c r="AG112" s="108">
        <f>'Sectoral Plan 30'!$H130</f>
        <v>0</v>
      </c>
      <c r="AH112" s="107">
        <f t="shared" si="5"/>
        <v>0</v>
      </c>
      <c r="AI112" s="79">
        <f t="shared" si="6"/>
        <v>0</v>
      </c>
      <c r="AJ112" s="79" t="str">
        <f>IF(AND($AK112=0,$AL112=0),SUM($AH112:$AI112),'developer sheet'!$D$9)</f>
        <v>N/A</v>
      </c>
      <c r="AK112" s="79" t="str">
        <f>'Long Term Vision'!C130</f>
        <v>NO</v>
      </c>
      <c r="AL112" s="79" t="str">
        <f>'Long Term Vision'!D130</f>
        <v>NO</v>
      </c>
      <c r="AM112" s="79">
        <f t="shared" si="7"/>
        <v>0</v>
      </c>
      <c r="AN112" s="79">
        <f t="shared" si="8"/>
        <v>0</v>
      </c>
      <c r="AO112" s="79">
        <f t="shared" si="9"/>
        <v>0</v>
      </c>
      <c r="AP112" s="88" t="str">
        <f>IF(OR($AK112="NO",$AL112="NO"),'developer sheet'!$D$9,IF(AND($AJ112&lt;&gt;'developer sheet'!$D$9,$AJ112&lt;&gt;0),IF($AH112&gt;0,"T",IF($AI112&gt;0,"P")),'developer sheet'!$D$10))</f>
        <v>N/A</v>
      </c>
      <c r="AQ112" s="103"/>
    </row>
    <row r="113" spans="1:43" x14ac:dyDescent="0.25">
      <c r="A113" s="19">
        <v>17.5</v>
      </c>
      <c r="B113" s="107">
        <f>'Long Term Vision'!J131</f>
        <v>0</v>
      </c>
      <c r="C113" s="79">
        <f>'Mid-term Plan'!H131</f>
        <v>0</v>
      </c>
      <c r="D113" s="79">
        <f>'Sectoral Plan 1'!$H131</f>
        <v>0</v>
      </c>
      <c r="E113" s="79">
        <f>'Sectoral Plan 2'!$H131</f>
        <v>0</v>
      </c>
      <c r="F113" s="79">
        <f>'Sectoral Plan 3'!$H131</f>
        <v>0</v>
      </c>
      <c r="G113" s="79">
        <f>'Sectoral Plan 4'!$H131</f>
        <v>0</v>
      </c>
      <c r="H113" s="79">
        <f>'Sectoral Plan 5'!$H131</f>
        <v>0</v>
      </c>
      <c r="I113" s="79">
        <f>'Sectoral Plan 6'!$H131</f>
        <v>0</v>
      </c>
      <c r="J113" s="79">
        <f>'Sectoral Plan 7'!$H131</f>
        <v>0</v>
      </c>
      <c r="K113" s="79">
        <f>'Sectoral Plan 8'!$H131</f>
        <v>0</v>
      </c>
      <c r="L113" s="79">
        <f>'Sectoral Plan 9'!$H131</f>
        <v>0</v>
      </c>
      <c r="M113" s="79">
        <f>'Sectoral Plan 10'!$H131</f>
        <v>0</v>
      </c>
      <c r="N113" s="79">
        <f>'Sectoral Plan 11'!$H131</f>
        <v>0</v>
      </c>
      <c r="O113" s="79">
        <f>'Sectoral Plan 12'!$H131</f>
        <v>0</v>
      </c>
      <c r="P113" s="79">
        <f>'Sectoral Plan 13'!$H131</f>
        <v>0</v>
      </c>
      <c r="Q113" s="79">
        <f>'Sectoral Plan 14'!$H131</f>
        <v>0</v>
      </c>
      <c r="R113" s="79">
        <f>'Sectoral Plan 15'!$H131</f>
        <v>0</v>
      </c>
      <c r="S113" s="79">
        <f>'Sectoral Plan 16'!$H131</f>
        <v>0</v>
      </c>
      <c r="T113" s="79">
        <f>'Sectoral Plan 17'!$H131</f>
        <v>0</v>
      </c>
      <c r="U113" s="79">
        <f>'Sectoral Plan 18'!$H131</f>
        <v>0</v>
      </c>
      <c r="V113" s="79">
        <f>'Sectoral Plan 19'!$H131</f>
        <v>0</v>
      </c>
      <c r="W113" s="79">
        <f>'Sectoral Plan 20'!$H131</f>
        <v>0</v>
      </c>
      <c r="X113" s="79">
        <f>'Sectoral Plan 21'!$H131</f>
        <v>0</v>
      </c>
      <c r="Y113" s="79">
        <f>'Sectoral Plan 22'!$H131</f>
        <v>0</v>
      </c>
      <c r="Z113" s="79">
        <f>'Sectoral Plan 23'!$H131</f>
        <v>0</v>
      </c>
      <c r="AA113" s="79">
        <f>'Sectoral Plan 24'!$H131</f>
        <v>0</v>
      </c>
      <c r="AB113" s="79">
        <f>'Sectoral Plan 25'!$H131</f>
        <v>0</v>
      </c>
      <c r="AC113" s="79">
        <f>'Sectoral Plan 26'!$H131</f>
        <v>0</v>
      </c>
      <c r="AD113" s="79">
        <f>'Sectoral Plan 27'!$H131</f>
        <v>0</v>
      </c>
      <c r="AE113" s="79">
        <f>'Sectoral Plan 28'!$H131</f>
        <v>0</v>
      </c>
      <c r="AF113" s="79">
        <f>'Sectoral Plan 29'!$H131</f>
        <v>0</v>
      </c>
      <c r="AG113" s="108">
        <f>'Sectoral Plan 30'!$H131</f>
        <v>0</v>
      </c>
      <c r="AH113" s="107">
        <f t="shared" si="5"/>
        <v>0</v>
      </c>
      <c r="AI113" s="79">
        <f t="shared" si="6"/>
        <v>0</v>
      </c>
      <c r="AJ113" s="79" t="str">
        <f>IF(AND($AK113=0,$AL113=0),SUM($AH113:$AI113),'developer sheet'!$D$9)</f>
        <v>N/A</v>
      </c>
      <c r="AK113" s="79">
        <f>'Long Term Vision'!C131</f>
        <v>0</v>
      </c>
      <c r="AL113" s="79" t="str">
        <f>'Long Term Vision'!D131</f>
        <v>NO</v>
      </c>
      <c r="AM113" s="79">
        <f t="shared" si="7"/>
        <v>0</v>
      </c>
      <c r="AN113" s="79">
        <f t="shared" si="8"/>
        <v>0</v>
      </c>
      <c r="AO113" s="79">
        <f t="shared" si="9"/>
        <v>0</v>
      </c>
      <c r="AP113" s="88" t="str">
        <f>IF(OR($AK113="NO",$AL113="NO"),'developer sheet'!$D$9,IF(AND($AJ113&lt;&gt;'developer sheet'!$D$9,$AJ113&lt;&gt;0),IF($AH113&gt;0,"T",IF($AI113&gt;0,"P")),'developer sheet'!$D$10))</f>
        <v>N/A</v>
      </c>
      <c r="AQ113" s="103"/>
    </row>
    <row r="114" spans="1:43" x14ac:dyDescent="0.25">
      <c r="A114" s="19">
        <v>17.600000000000001</v>
      </c>
      <c r="B114" s="107">
        <f>'Long Term Vision'!J132</f>
        <v>0</v>
      </c>
      <c r="C114" s="79">
        <f>'Mid-term Plan'!H132</f>
        <v>0</v>
      </c>
      <c r="D114" s="79">
        <f>'Sectoral Plan 1'!$H132</f>
        <v>0</v>
      </c>
      <c r="E114" s="79">
        <f>'Sectoral Plan 2'!$H132</f>
        <v>0</v>
      </c>
      <c r="F114" s="79">
        <f>'Sectoral Plan 3'!$H132</f>
        <v>0</v>
      </c>
      <c r="G114" s="79">
        <f>'Sectoral Plan 4'!$H132</f>
        <v>0</v>
      </c>
      <c r="H114" s="79">
        <f>'Sectoral Plan 5'!$H132</f>
        <v>0</v>
      </c>
      <c r="I114" s="79">
        <f>'Sectoral Plan 6'!$H132</f>
        <v>0</v>
      </c>
      <c r="J114" s="79">
        <f>'Sectoral Plan 7'!$H132</f>
        <v>0</v>
      </c>
      <c r="K114" s="79">
        <f>'Sectoral Plan 8'!$H132</f>
        <v>0</v>
      </c>
      <c r="L114" s="79">
        <f>'Sectoral Plan 9'!$H132</f>
        <v>0</v>
      </c>
      <c r="M114" s="79">
        <f>'Sectoral Plan 10'!$H132</f>
        <v>0</v>
      </c>
      <c r="N114" s="79">
        <f>'Sectoral Plan 11'!$H132</f>
        <v>0</v>
      </c>
      <c r="O114" s="79">
        <f>'Sectoral Plan 12'!$H132</f>
        <v>0</v>
      </c>
      <c r="P114" s="79">
        <f>'Sectoral Plan 13'!$H132</f>
        <v>0</v>
      </c>
      <c r="Q114" s="79">
        <f>'Sectoral Plan 14'!$H132</f>
        <v>0</v>
      </c>
      <c r="R114" s="79">
        <f>'Sectoral Plan 15'!$H132</f>
        <v>0</v>
      </c>
      <c r="S114" s="79">
        <f>'Sectoral Plan 16'!$H132</f>
        <v>0</v>
      </c>
      <c r="T114" s="79">
        <f>'Sectoral Plan 17'!$H132</f>
        <v>0</v>
      </c>
      <c r="U114" s="79">
        <f>'Sectoral Plan 18'!$H132</f>
        <v>0</v>
      </c>
      <c r="V114" s="79">
        <f>'Sectoral Plan 19'!$H132</f>
        <v>0</v>
      </c>
      <c r="W114" s="79">
        <f>'Sectoral Plan 20'!$H132</f>
        <v>0</v>
      </c>
      <c r="X114" s="79">
        <f>'Sectoral Plan 21'!$H132</f>
        <v>0</v>
      </c>
      <c r="Y114" s="79">
        <f>'Sectoral Plan 22'!$H132</f>
        <v>0</v>
      </c>
      <c r="Z114" s="79">
        <f>'Sectoral Plan 23'!$H132</f>
        <v>0</v>
      </c>
      <c r="AA114" s="79">
        <f>'Sectoral Plan 24'!$H132</f>
        <v>0</v>
      </c>
      <c r="AB114" s="79">
        <f>'Sectoral Plan 25'!$H132</f>
        <v>0</v>
      </c>
      <c r="AC114" s="79">
        <f>'Sectoral Plan 26'!$H132</f>
        <v>0</v>
      </c>
      <c r="AD114" s="79">
        <f>'Sectoral Plan 27'!$H132</f>
        <v>0</v>
      </c>
      <c r="AE114" s="79">
        <f>'Sectoral Plan 28'!$H132</f>
        <v>0</v>
      </c>
      <c r="AF114" s="79">
        <f>'Sectoral Plan 29'!$H132</f>
        <v>0</v>
      </c>
      <c r="AG114" s="108">
        <f>'Sectoral Plan 30'!$H132</f>
        <v>0</v>
      </c>
      <c r="AH114" s="107">
        <f t="shared" si="5"/>
        <v>0</v>
      </c>
      <c r="AI114" s="79">
        <f t="shared" si="6"/>
        <v>0</v>
      </c>
      <c r="AJ114" s="79" t="str">
        <f>IF(AND($AK114=0,$AL114=0),SUM($AH114:$AI114),'developer sheet'!$D$9)</f>
        <v>N/A</v>
      </c>
      <c r="AK114" s="79">
        <f>'Long Term Vision'!C132</f>
        <v>0</v>
      </c>
      <c r="AL114" s="79" t="str">
        <f>'Long Term Vision'!D132</f>
        <v>NO</v>
      </c>
      <c r="AM114" s="79">
        <f t="shared" si="7"/>
        <v>0</v>
      </c>
      <c r="AN114" s="79">
        <f t="shared" si="8"/>
        <v>0</v>
      </c>
      <c r="AO114" s="79">
        <f t="shared" si="9"/>
        <v>0</v>
      </c>
      <c r="AP114" s="88" t="str">
        <f>IF(OR($AK114="NO",$AL114="NO"),'developer sheet'!$D$9,IF(AND($AJ114&lt;&gt;'developer sheet'!$D$9,$AJ114&lt;&gt;0),IF($AH114&gt;0,"T",IF($AI114&gt;0,"P")),'developer sheet'!$D$10))</f>
        <v>N/A</v>
      </c>
      <c r="AQ114" s="103"/>
    </row>
    <row r="115" spans="1:43" x14ac:dyDescent="0.25">
      <c r="A115" s="19">
        <v>17.7</v>
      </c>
      <c r="B115" s="107">
        <f>'Long Term Vision'!J133</f>
        <v>0</v>
      </c>
      <c r="C115" s="79">
        <f>'Mid-term Plan'!H133</f>
        <v>0</v>
      </c>
      <c r="D115" s="79">
        <f>'Sectoral Plan 1'!$H133</f>
        <v>0</v>
      </c>
      <c r="E115" s="79">
        <f>'Sectoral Plan 2'!$H133</f>
        <v>0</v>
      </c>
      <c r="F115" s="79">
        <f>'Sectoral Plan 3'!$H133</f>
        <v>0</v>
      </c>
      <c r="G115" s="79">
        <f>'Sectoral Plan 4'!$H133</f>
        <v>0</v>
      </c>
      <c r="H115" s="79">
        <f>'Sectoral Plan 5'!$H133</f>
        <v>0</v>
      </c>
      <c r="I115" s="79">
        <f>'Sectoral Plan 6'!$H133</f>
        <v>0</v>
      </c>
      <c r="J115" s="79">
        <f>'Sectoral Plan 7'!$H133</f>
        <v>0</v>
      </c>
      <c r="K115" s="79">
        <f>'Sectoral Plan 8'!$H133</f>
        <v>0</v>
      </c>
      <c r="L115" s="79">
        <f>'Sectoral Plan 9'!$H133</f>
        <v>0</v>
      </c>
      <c r="M115" s="79">
        <f>'Sectoral Plan 10'!$H133</f>
        <v>0</v>
      </c>
      <c r="N115" s="79">
        <f>'Sectoral Plan 11'!$H133</f>
        <v>0</v>
      </c>
      <c r="O115" s="79">
        <f>'Sectoral Plan 12'!$H133</f>
        <v>0</v>
      </c>
      <c r="P115" s="79">
        <f>'Sectoral Plan 13'!$H133</f>
        <v>0</v>
      </c>
      <c r="Q115" s="79">
        <f>'Sectoral Plan 14'!$H133</f>
        <v>0</v>
      </c>
      <c r="R115" s="79">
        <f>'Sectoral Plan 15'!$H133</f>
        <v>0</v>
      </c>
      <c r="S115" s="79">
        <f>'Sectoral Plan 16'!$H133</f>
        <v>0</v>
      </c>
      <c r="T115" s="79">
        <f>'Sectoral Plan 17'!$H133</f>
        <v>0</v>
      </c>
      <c r="U115" s="79">
        <f>'Sectoral Plan 18'!$H133</f>
        <v>0</v>
      </c>
      <c r="V115" s="79">
        <f>'Sectoral Plan 19'!$H133</f>
        <v>0</v>
      </c>
      <c r="W115" s="79">
        <f>'Sectoral Plan 20'!$H133</f>
        <v>0</v>
      </c>
      <c r="X115" s="79">
        <f>'Sectoral Plan 21'!$H133</f>
        <v>0</v>
      </c>
      <c r="Y115" s="79">
        <f>'Sectoral Plan 22'!$H133</f>
        <v>0</v>
      </c>
      <c r="Z115" s="79">
        <f>'Sectoral Plan 23'!$H133</f>
        <v>0</v>
      </c>
      <c r="AA115" s="79">
        <f>'Sectoral Plan 24'!$H133</f>
        <v>0</v>
      </c>
      <c r="AB115" s="79">
        <f>'Sectoral Plan 25'!$H133</f>
        <v>0</v>
      </c>
      <c r="AC115" s="79">
        <f>'Sectoral Plan 26'!$H133</f>
        <v>0</v>
      </c>
      <c r="AD115" s="79">
        <f>'Sectoral Plan 27'!$H133</f>
        <v>0</v>
      </c>
      <c r="AE115" s="79">
        <f>'Sectoral Plan 28'!$H133</f>
        <v>0</v>
      </c>
      <c r="AF115" s="79">
        <f>'Sectoral Plan 29'!$H133</f>
        <v>0</v>
      </c>
      <c r="AG115" s="108">
        <f>'Sectoral Plan 30'!$H133</f>
        <v>0</v>
      </c>
      <c r="AH115" s="107">
        <f t="shared" si="5"/>
        <v>0</v>
      </c>
      <c r="AI115" s="79">
        <f t="shared" si="6"/>
        <v>0</v>
      </c>
      <c r="AJ115" s="79" t="str">
        <f>IF(AND($AK115=0,$AL115=0),SUM($AH115:$AI115),'developer sheet'!$D$9)</f>
        <v>N/A</v>
      </c>
      <c r="AK115" s="79">
        <f>'Long Term Vision'!C133</f>
        <v>0</v>
      </c>
      <c r="AL115" s="79" t="str">
        <f>'Long Term Vision'!D133</f>
        <v>NO</v>
      </c>
      <c r="AM115" s="79">
        <f t="shared" si="7"/>
        <v>0</v>
      </c>
      <c r="AN115" s="79">
        <f t="shared" si="8"/>
        <v>0</v>
      </c>
      <c r="AO115" s="79">
        <f t="shared" si="9"/>
        <v>0</v>
      </c>
      <c r="AP115" s="88" t="str">
        <f>IF(OR($AK115="NO",$AL115="NO"),'developer sheet'!$D$9,IF(AND($AJ115&lt;&gt;'developer sheet'!$D$9,$AJ115&lt;&gt;0),IF($AH115&gt;0,"T",IF($AI115&gt;0,"P")),'developer sheet'!$D$10))</f>
        <v>N/A</v>
      </c>
      <c r="AQ115" s="103"/>
    </row>
    <row r="116" spans="1:43" x14ac:dyDescent="0.25">
      <c r="A116" s="19">
        <v>17.8</v>
      </c>
      <c r="B116" s="107">
        <f>'Long Term Vision'!J134</f>
        <v>0</v>
      </c>
      <c r="C116" s="79">
        <f>'Mid-term Plan'!H134</f>
        <v>0</v>
      </c>
      <c r="D116" s="79">
        <f>'Sectoral Plan 1'!$H134</f>
        <v>0</v>
      </c>
      <c r="E116" s="79">
        <f>'Sectoral Plan 2'!$H134</f>
        <v>0</v>
      </c>
      <c r="F116" s="79">
        <f>'Sectoral Plan 3'!$H134</f>
        <v>0</v>
      </c>
      <c r="G116" s="79">
        <f>'Sectoral Plan 4'!$H134</f>
        <v>0</v>
      </c>
      <c r="H116" s="79">
        <f>'Sectoral Plan 5'!$H134</f>
        <v>0</v>
      </c>
      <c r="I116" s="79">
        <f>'Sectoral Plan 6'!$H134</f>
        <v>0</v>
      </c>
      <c r="J116" s="79">
        <f>'Sectoral Plan 7'!$H134</f>
        <v>0</v>
      </c>
      <c r="K116" s="79">
        <f>'Sectoral Plan 8'!$H134</f>
        <v>0</v>
      </c>
      <c r="L116" s="79">
        <f>'Sectoral Plan 9'!$H134</f>
        <v>0</v>
      </c>
      <c r="M116" s="79">
        <f>'Sectoral Plan 10'!$H134</f>
        <v>0</v>
      </c>
      <c r="N116" s="79">
        <f>'Sectoral Plan 11'!$H134</f>
        <v>0</v>
      </c>
      <c r="O116" s="79">
        <f>'Sectoral Plan 12'!$H134</f>
        <v>0</v>
      </c>
      <c r="P116" s="79">
        <f>'Sectoral Plan 13'!$H134</f>
        <v>0</v>
      </c>
      <c r="Q116" s="79">
        <f>'Sectoral Plan 14'!$H134</f>
        <v>0</v>
      </c>
      <c r="R116" s="79">
        <f>'Sectoral Plan 15'!$H134</f>
        <v>0</v>
      </c>
      <c r="S116" s="79">
        <f>'Sectoral Plan 16'!$H134</f>
        <v>0</v>
      </c>
      <c r="T116" s="79">
        <f>'Sectoral Plan 17'!$H134</f>
        <v>0</v>
      </c>
      <c r="U116" s="79">
        <f>'Sectoral Plan 18'!$H134</f>
        <v>0</v>
      </c>
      <c r="V116" s="79">
        <f>'Sectoral Plan 19'!$H134</f>
        <v>0</v>
      </c>
      <c r="W116" s="79">
        <f>'Sectoral Plan 20'!$H134</f>
        <v>0</v>
      </c>
      <c r="X116" s="79">
        <f>'Sectoral Plan 21'!$H134</f>
        <v>0</v>
      </c>
      <c r="Y116" s="79">
        <f>'Sectoral Plan 22'!$H134</f>
        <v>0</v>
      </c>
      <c r="Z116" s="79">
        <f>'Sectoral Plan 23'!$H134</f>
        <v>0</v>
      </c>
      <c r="AA116" s="79">
        <f>'Sectoral Plan 24'!$H134</f>
        <v>0</v>
      </c>
      <c r="AB116" s="79">
        <f>'Sectoral Plan 25'!$H134</f>
        <v>0</v>
      </c>
      <c r="AC116" s="79">
        <f>'Sectoral Plan 26'!$H134</f>
        <v>0</v>
      </c>
      <c r="AD116" s="79">
        <f>'Sectoral Plan 27'!$H134</f>
        <v>0</v>
      </c>
      <c r="AE116" s="79">
        <f>'Sectoral Plan 28'!$H134</f>
        <v>0</v>
      </c>
      <c r="AF116" s="79">
        <f>'Sectoral Plan 29'!$H134</f>
        <v>0</v>
      </c>
      <c r="AG116" s="108">
        <f>'Sectoral Plan 30'!$H134</f>
        <v>0</v>
      </c>
      <c r="AH116" s="107">
        <f t="shared" si="5"/>
        <v>0</v>
      </c>
      <c r="AI116" s="79">
        <f t="shared" si="6"/>
        <v>0</v>
      </c>
      <c r="AJ116" s="79" t="str">
        <f>IF(AND($AK116=0,$AL116=0),SUM($AH116:$AI116),'developer sheet'!$D$9)</f>
        <v>N/A</v>
      </c>
      <c r="AK116" s="79">
        <f>'Long Term Vision'!C134</f>
        <v>0</v>
      </c>
      <c r="AL116" s="79" t="str">
        <f>'Long Term Vision'!D134</f>
        <v>NO</v>
      </c>
      <c r="AM116" s="79">
        <f t="shared" si="7"/>
        <v>0</v>
      </c>
      <c r="AN116" s="79">
        <f t="shared" si="8"/>
        <v>0</v>
      </c>
      <c r="AO116" s="79">
        <f t="shared" si="9"/>
        <v>0</v>
      </c>
      <c r="AP116" s="88" t="str">
        <f>IF(OR($AK116="NO",$AL116="NO"),'developer sheet'!$D$9,IF(AND($AJ116&lt;&gt;'developer sheet'!$D$9,$AJ116&lt;&gt;0),IF($AH116&gt;0,"T",IF($AI116&gt;0,"P")),'developer sheet'!$D$10))</f>
        <v>N/A</v>
      </c>
      <c r="AQ116" s="103"/>
    </row>
    <row r="117" spans="1:43" x14ac:dyDescent="0.25">
      <c r="A117" s="19">
        <v>17.899999999999999</v>
      </c>
      <c r="B117" s="107">
        <f>'Long Term Vision'!J135</f>
        <v>0</v>
      </c>
      <c r="C117" s="79">
        <f>'Mid-term Plan'!H135</f>
        <v>0</v>
      </c>
      <c r="D117" s="79">
        <f>'Sectoral Plan 1'!$H135</f>
        <v>0</v>
      </c>
      <c r="E117" s="79">
        <f>'Sectoral Plan 2'!$H135</f>
        <v>0</v>
      </c>
      <c r="F117" s="79">
        <f>'Sectoral Plan 3'!$H135</f>
        <v>0</v>
      </c>
      <c r="G117" s="79">
        <f>'Sectoral Plan 4'!$H135</f>
        <v>0</v>
      </c>
      <c r="H117" s="79">
        <f>'Sectoral Plan 5'!$H135</f>
        <v>0</v>
      </c>
      <c r="I117" s="79">
        <f>'Sectoral Plan 6'!$H135</f>
        <v>0</v>
      </c>
      <c r="J117" s="79">
        <f>'Sectoral Plan 7'!$H135</f>
        <v>0</v>
      </c>
      <c r="K117" s="79">
        <f>'Sectoral Plan 8'!$H135</f>
        <v>0</v>
      </c>
      <c r="L117" s="79">
        <f>'Sectoral Plan 9'!$H135</f>
        <v>0</v>
      </c>
      <c r="M117" s="79">
        <f>'Sectoral Plan 10'!$H135</f>
        <v>0</v>
      </c>
      <c r="N117" s="79">
        <f>'Sectoral Plan 11'!$H135</f>
        <v>0</v>
      </c>
      <c r="O117" s="79">
        <f>'Sectoral Plan 12'!$H135</f>
        <v>0</v>
      </c>
      <c r="P117" s="79">
        <f>'Sectoral Plan 13'!$H135</f>
        <v>0</v>
      </c>
      <c r="Q117" s="79">
        <f>'Sectoral Plan 14'!$H135</f>
        <v>0</v>
      </c>
      <c r="R117" s="79">
        <f>'Sectoral Plan 15'!$H135</f>
        <v>0</v>
      </c>
      <c r="S117" s="79">
        <f>'Sectoral Plan 16'!$H135</f>
        <v>0</v>
      </c>
      <c r="T117" s="79">
        <f>'Sectoral Plan 17'!$H135</f>
        <v>0</v>
      </c>
      <c r="U117" s="79">
        <f>'Sectoral Plan 18'!$H135</f>
        <v>0</v>
      </c>
      <c r="V117" s="79">
        <f>'Sectoral Plan 19'!$H135</f>
        <v>0</v>
      </c>
      <c r="W117" s="79">
        <f>'Sectoral Plan 20'!$H135</f>
        <v>0</v>
      </c>
      <c r="X117" s="79">
        <f>'Sectoral Plan 21'!$H135</f>
        <v>0</v>
      </c>
      <c r="Y117" s="79">
        <f>'Sectoral Plan 22'!$H135</f>
        <v>0</v>
      </c>
      <c r="Z117" s="79">
        <f>'Sectoral Plan 23'!$H135</f>
        <v>0</v>
      </c>
      <c r="AA117" s="79">
        <f>'Sectoral Plan 24'!$H135</f>
        <v>0</v>
      </c>
      <c r="AB117" s="79">
        <f>'Sectoral Plan 25'!$H135</f>
        <v>0</v>
      </c>
      <c r="AC117" s="79">
        <f>'Sectoral Plan 26'!$H135</f>
        <v>0</v>
      </c>
      <c r="AD117" s="79">
        <f>'Sectoral Plan 27'!$H135</f>
        <v>0</v>
      </c>
      <c r="AE117" s="79">
        <f>'Sectoral Plan 28'!$H135</f>
        <v>0</v>
      </c>
      <c r="AF117" s="79">
        <f>'Sectoral Plan 29'!$H135</f>
        <v>0</v>
      </c>
      <c r="AG117" s="108">
        <f>'Sectoral Plan 30'!$H135</f>
        <v>0</v>
      </c>
      <c r="AH117" s="107">
        <f t="shared" si="5"/>
        <v>0</v>
      </c>
      <c r="AI117" s="79">
        <f t="shared" si="6"/>
        <v>0</v>
      </c>
      <c r="AJ117" s="79" t="str">
        <f>IF(AND($AK117=0,$AL117=0),SUM($AH117:$AI117),'developer sheet'!$D$9)</f>
        <v>N/A</v>
      </c>
      <c r="AK117" s="79">
        <f>'Long Term Vision'!C135</f>
        <v>0</v>
      </c>
      <c r="AL117" s="79" t="str">
        <f>'Long Term Vision'!D135</f>
        <v>NO</v>
      </c>
      <c r="AM117" s="79">
        <f t="shared" si="7"/>
        <v>0</v>
      </c>
      <c r="AN117" s="79">
        <f t="shared" si="8"/>
        <v>0</v>
      </c>
      <c r="AO117" s="79">
        <f t="shared" si="9"/>
        <v>0</v>
      </c>
      <c r="AP117" s="88" t="str">
        <f>IF(OR($AK117="NO",$AL117="NO"),'developer sheet'!$D$9,IF(AND($AJ117&lt;&gt;'developer sheet'!$D$9,$AJ117&lt;&gt;0),IF($AH117&gt;0,"T",IF($AI117&gt;0,"P")),'developer sheet'!$D$10))</f>
        <v>N/A</v>
      </c>
      <c r="AQ117" s="103"/>
    </row>
    <row r="118" spans="1:43" x14ac:dyDescent="0.25">
      <c r="A118" s="60">
        <v>17.100000000000001</v>
      </c>
      <c r="B118" s="107">
        <f>'Long Term Vision'!J136</f>
        <v>0</v>
      </c>
      <c r="C118" s="79">
        <f>'Mid-term Plan'!H136</f>
        <v>0</v>
      </c>
      <c r="D118" s="79">
        <f>'Sectoral Plan 1'!$H136</f>
        <v>0</v>
      </c>
      <c r="E118" s="79">
        <f>'Sectoral Plan 2'!$H136</f>
        <v>0</v>
      </c>
      <c r="F118" s="79">
        <f>'Sectoral Plan 3'!$H136</f>
        <v>0</v>
      </c>
      <c r="G118" s="79">
        <f>'Sectoral Plan 4'!$H136</f>
        <v>0</v>
      </c>
      <c r="H118" s="79">
        <f>'Sectoral Plan 5'!$H136</f>
        <v>0</v>
      </c>
      <c r="I118" s="79">
        <f>'Sectoral Plan 6'!$H136</f>
        <v>0</v>
      </c>
      <c r="J118" s="79">
        <f>'Sectoral Plan 7'!$H136</f>
        <v>0</v>
      </c>
      <c r="K118" s="79">
        <f>'Sectoral Plan 8'!$H136</f>
        <v>0</v>
      </c>
      <c r="L118" s="79">
        <f>'Sectoral Plan 9'!$H136</f>
        <v>0</v>
      </c>
      <c r="M118" s="79">
        <f>'Sectoral Plan 10'!$H136</f>
        <v>0</v>
      </c>
      <c r="N118" s="79">
        <f>'Sectoral Plan 11'!$H136</f>
        <v>0</v>
      </c>
      <c r="O118" s="79">
        <f>'Sectoral Plan 12'!$H136</f>
        <v>0</v>
      </c>
      <c r="P118" s="79">
        <f>'Sectoral Plan 13'!$H136</f>
        <v>0</v>
      </c>
      <c r="Q118" s="79">
        <f>'Sectoral Plan 14'!$H136</f>
        <v>0</v>
      </c>
      <c r="R118" s="79">
        <f>'Sectoral Plan 15'!$H136</f>
        <v>0</v>
      </c>
      <c r="S118" s="79">
        <f>'Sectoral Plan 16'!$H136</f>
        <v>0</v>
      </c>
      <c r="T118" s="79">
        <f>'Sectoral Plan 17'!$H136</f>
        <v>0</v>
      </c>
      <c r="U118" s="79">
        <f>'Sectoral Plan 18'!$H136</f>
        <v>0</v>
      </c>
      <c r="V118" s="79">
        <f>'Sectoral Plan 19'!$H136</f>
        <v>0</v>
      </c>
      <c r="W118" s="79">
        <f>'Sectoral Plan 20'!$H136</f>
        <v>0</v>
      </c>
      <c r="X118" s="79">
        <f>'Sectoral Plan 21'!$H136</f>
        <v>0</v>
      </c>
      <c r="Y118" s="79">
        <f>'Sectoral Plan 22'!$H136</f>
        <v>0</v>
      </c>
      <c r="Z118" s="79">
        <f>'Sectoral Plan 23'!$H136</f>
        <v>0</v>
      </c>
      <c r="AA118" s="79">
        <f>'Sectoral Plan 24'!$H136</f>
        <v>0</v>
      </c>
      <c r="AB118" s="79">
        <f>'Sectoral Plan 25'!$H136</f>
        <v>0</v>
      </c>
      <c r="AC118" s="79">
        <f>'Sectoral Plan 26'!$H136</f>
        <v>0</v>
      </c>
      <c r="AD118" s="79">
        <f>'Sectoral Plan 27'!$H136</f>
        <v>0</v>
      </c>
      <c r="AE118" s="79">
        <f>'Sectoral Plan 28'!$H136</f>
        <v>0</v>
      </c>
      <c r="AF118" s="79">
        <f>'Sectoral Plan 29'!$H136</f>
        <v>0</v>
      </c>
      <c r="AG118" s="108">
        <f>'Sectoral Plan 30'!$H136</f>
        <v>0</v>
      </c>
      <c r="AH118" s="107">
        <f t="shared" si="5"/>
        <v>0</v>
      </c>
      <c r="AI118" s="79">
        <f t="shared" si="6"/>
        <v>0</v>
      </c>
      <c r="AJ118" s="79" t="str">
        <f>IF(AND($AK118=0,$AL118=0),SUM($AH118:$AI118),'developer sheet'!$D$9)</f>
        <v>N/A</v>
      </c>
      <c r="AK118" s="79">
        <f>'Long Term Vision'!C136</f>
        <v>0</v>
      </c>
      <c r="AL118" s="79" t="str">
        <f>'Long Term Vision'!D136</f>
        <v>NO</v>
      </c>
      <c r="AM118" s="79">
        <f t="shared" si="7"/>
        <v>0</v>
      </c>
      <c r="AN118" s="79">
        <f t="shared" si="8"/>
        <v>0</v>
      </c>
      <c r="AO118" s="79">
        <f t="shared" si="9"/>
        <v>0</v>
      </c>
      <c r="AP118" s="88" t="str">
        <f>IF(OR($AK118="NO",$AL118="NO"),'developer sheet'!$D$9,IF(AND($AJ118&lt;&gt;'developer sheet'!$D$9,$AJ118&lt;&gt;0),IF($AH118&gt;0,"T",IF($AI118&gt;0,"P")),'developer sheet'!$D$10))</f>
        <v>N/A</v>
      </c>
      <c r="AQ118" s="103"/>
    </row>
    <row r="119" spans="1:43" x14ac:dyDescent="0.25">
      <c r="A119">
        <v>17.11</v>
      </c>
      <c r="B119" s="107">
        <f>'Long Term Vision'!J137</f>
        <v>0</v>
      </c>
      <c r="C119" s="79">
        <f>'Mid-term Plan'!H137</f>
        <v>0</v>
      </c>
      <c r="D119" s="79">
        <f>'Sectoral Plan 1'!$H137</f>
        <v>0</v>
      </c>
      <c r="E119" s="79">
        <f>'Sectoral Plan 2'!$H137</f>
        <v>0</v>
      </c>
      <c r="F119" s="79">
        <f>'Sectoral Plan 3'!$H137</f>
        <v>0</v>
      </c>
      <c r="G119" s="79">
        <f>'Sectoral Plan 4'!$H137</f>
        <v>0</v>
      </c>
      <c r="H119" s="79">
        <f>'Sectoral Plan 5'!$H137</f>
        <v>0</v>
      </c>
      <c r="I119" s="79">
        <f>'Sectoral Plan 6'!$H137</f>
        <v>0</v>
      </c>
      <c r="J119" s="79">
        <f>'Sectoral Plan 7'!$H137</f>
        <v>0</v>
      </c>
      <c r="K119" s="79">
        <f>'Sectoral Plan 8'!$H137</f>
        <v>0</v>
      </c>
      <c r="L119" s="79">
        <f>'Sectoral Plan 9'!$H137</f>
        <v>0</v>
      </c>
      <c r="M119" s="79">
        <f>'Sectoral Plan 10'!$H137</f>
        <v>0</v>
      </c>
      <c r="N119" s="79">
        <f>'Sectoral Plan 11'!$H137</f>
        <v>0</v>
      </c>
      <c r="O119" s="79">
        <f>'Sectoral Plan 12'!$H137</f>
        <v>0</v>
      </c>
      <c r="P119" s="79">
        <f>'Sectoral Plan 13'!$H137</f>
        <v>0</v>
      </c>
      <c r="Q119" s="79">
        <f>'Sectoral Plan 14'!$H137</f>
        <v>0</v>
      </c>
      <c r="R119" s="79">
        <f>'Sectoral Plan 15'!$H137</f>
        <v>0</v>
      </c>
      <c r="S119" s="79">
        <f>'Sectoral Plan 16'!$H137</f>
        <v>0</v>
      </c>
      <c r="T119" s="79">
        <f>'Sectoral Plan 17'!$H137</f>
        <v>0</v>
      </c>
      <c r="U119" s="79">
        <f>'Sectoral Plan 18'!$H137</f>
        <v>0</v>
      </c>
      <c r="V119" s="79">
        <f>'Sectoral Plan 19'!$H137</f>
        <v>0</v>
      </c>
      <c r="W119" s="79">
        <f>'Sectoral Plan 20'!$H137</f>
        <v>0</v>
      </c>
      <c r="X119" s="79">
        <f>'Sectoral Plan 21'!$H137</f>
        <v>0</v>
      </c>
      <c r="Y119" s="79">
        <f>'Sectoral Plan 22'!$H137</f>
        <v>0</v>
      </c>
      <c r="Z119" s="79">
        <f>'Sectoral Plan 23'!$H137</f>
        <v>0</v>
      </c>
      <c r="AA119" s="79">
        <f>'Sectoral Plan 24'!$H137</f>
        <v>0</v>
      </c>
      <c r="AB119" s="79">
        <f>'Sectoral Plan 25'!$H137</f>
        <v>0</v>
      </c>
      <c r="AC119" s="79">
        <f>'Sectoral Plan 26'!$H137</f>
        <v>0</v>
      </c>
      <c r="AD119" s="79">
        <f>'Sectoral Plan 27'!$H137</f>
        <v>0</v>
      </c>
      <c r="AE119" s="79">
        <f>'Sectoral Plan 28'!$H137</f>
        <v>0</v>
      </c>
      <c r="AF119" s="79">
        <f>'Sectoral Plan 29'!$H137</f>
        <v>0</v>
      </c>
      <c r="AG119" s="108">
        <f>'Sectoral Plan 30'!$H137</f>
        <v>0</v>
      </c>
      <c r="AH119" s="107">
        <f t="shared" si="5"/>
        <v>0</v>
      </c>
      <c r="AI119" s="79">
        <f t="shared" si="6"/>
        <v>0</v>
      </c>
      <c r="AJ119" s="79" t="str">
        <f>IF(AND($AK119=0,$AL119=0),SUM($AH119:$AI119),'developer sheet'!$D$9)</f>
        <v>N/A</v>
      </c>
      <c r="AK119" s="79">
        <f>'Long Term Vision'!C137</f>
        <v>0</v>
      </c>
      <c r="AL119" s="79" t="str">
        <f>'Long Term Vision'!D137</f>
        <v>NO</v>
      </c>
      <c r="AM119" s="79">
        <f t="shared" si="7"/>
        <v>0</v>
      </c>
      <c r="AN119" s="79">
        <f t="shared" si="8"/>
        <v>0</v>
      </c>
      <c r="AO119" s="79">
        <f t="shared" si="9"/>
        <v>0</v>
      </c>
      <c r="AP119" s="88" t="str">
        <f>IF(OR($AK119="NO",$AL119="NO"),'developer sheet'!$D$9,IF(AND($AJ119&lt;&gt;'developer sheet'!$D$9,$AJ119&lt;&gt;0),IF($AH119&gt;0,"T",IF($AI119&gt;0,"P")),'developer sheet'!$D$10))</f>
        <v>N/A</v>
      </c>
      <c r="AQ119" s="103"/>
    </row>
    <row r="120" spans="1:43" x14ac:dyDescent="0.25">
      <c r="A120" s="19">
        <v>17.12</v>
      </c>
      <c r="B120" s="107">
        <f>'Long Term Vision'!J138</f>
        <v>0</v>
      </c>
      <c r="C120" s="79">
        <f>'Mid-term Plan'!H138</f>
        <v>0</v>
      </c>
      <c r="D120" s="79">
        <f>'Sectoral Plan 1'!$H138</f>
        <v>0</v>
      </c>
      <c r="E120" s="79">
        <f>'Sectoral Plan 2'!$H138</f>
        <v>0</v>
      </c>
      <c r="F120" s="79">
        <f>'Sectoral Plan 3'!$H138</f>
        <v>0</v>
      </c>
      <c r="G120" s="79">
        <f>'Sectoral Plan 4'!$H138</f>
        <v>0</v>
      </c>
      <c r="H120" s="79">
        <f>'Sectoral Plan 5'!$H138</f>
        <v>0</v>
      </c>
      <c r="I120" s="79">
        <f>'Sectoral Plan 6'!$H138</f>
        <v>0</v>
      </c>
      <c r="J120" s="79">
        <f>'Sectoral Plan 7'!$H138</f>
        <v>0</v>
      </c>
      <c r="K120" s="79">
        <f>'Sectoral Plan 8'!$H138</f>
        <v>0</v>
      </c>
      <c r="L120" s="79">
        <f>'Sectoral Plan 9'!$H138</f>
        <v>0</v>
      </c>
      <c r="M120" s="79">
        <f>'Sectoral Plan 10'!$H138</f>
        <v>0</v>
      </c>
      <c r="N120" s="79">
        <f>'Sectoral Plan 11'!$H138</f>
        <v>0</v>
      </c>
      <c r="O120" s="79">
        <f>'Sectoral Plan 12'!$H138</f>
        <v>0</v>
      </c>
      <c r="P120" s="79">
        <f>'Sectoral Plan 13'!$H138</f>
        <v>0</v>
      </c>
      <c r="Q120" s="79">
        <f>'Sectoral Plan 14'!$H138</f>
        <v>0</v>
      </c>
      <c r="R120" s="79">
        <f>'Sectoral Plan 15'!$H138</f>
        <v>0</v>
      </c>
      <c r="S120" s="79">
        <f>'Sectoral Plan 16'!$H138</f>
        <v>0</v>
      </c>
      <c r="T120" s="79">
        <f>'Sectoral Plan 17'!$H138</f>
        <v>0</v>
      </c>
      <c r="U120" s="79">
        <f>'Sectoral Plan 18'!$H138</f>
        <v>0</v>
      </c>
      <c r="V120" s="79">
        <f>'Sectoral Plan 19'!$H138</f>
        <v>0</v>
      </c>
      <c r="W120" s="79">
        <f>'Sectoral Plan 20'!$H138</f>
        <v>0</v>
      </c>
      <c r="X120" s="79">
        <f>'Sectoral Plan 21'!$H138</f>
        <v>0</v>
      </c>
      <c r="Y120" s="79">
        <f>'Sectoral Plan 22'!$H138</f>
        <v>0</v>
      </c>
      <c r="Z120" s="79">
        <f>'Sectoral Plan 23'!$H138</f>
        <v>0</v>
      </c>
      <c r="AA120" s="79">
        <f>'Sectoral Plan 24'!$H138</f>
        <v>0</v>
      </c>
      <c r="AB120" s="79">
        <f>'Sectoral Plan 25'!$H138</f>
        <v>0</v>
      </c>
      <c r="AC120" s="79">
        <f>'Sectoral Plan 26'!$H138</f>
        <v>0</v>
      </c>
      <c r="AD120" s="79">
        <f>'Sectoral Plan 27'!$H138</f>
        <v>0</v>
      </c>
      <c r="AE120" s="79">
        <f>'Sectoral Plan 28'!$H138</f>
        <v>0</v>
      </c>
      <c r="AF120" s="79">
        <f>'Sectoral Plan 29'!$H138</f>
        <v>0</v>
      </c>
      <c r="AG120" s="108">
        <f>'Sectoral Plan 30'!$H138</f>
        <v>0</v>
      </c>
      <c r="AH120" s="107">
        <f t="shared" si="5"/>
        <v>0</v>
      </c>
      <c r="AI120" s="79">
        <f t="shared" si="6"/>
        <v>0</v>
      </c>
      <c r="AJ120" s="79" t="str">
        <f>IF(AND($AK120=0,$AL120=0),SUM($AH120:$AI120),'developer sheet'!$D$9)</f>
        <v>N/A</v>
      </c>
      <c r="AK120" s="79" t="str">
        <f>'Long Term Vision'!C138</f>
        <v>NO</v>
      </c>
      <c r="AL120" s="79" t="str">
        <f>'Long Term Vision'!D138</f>
        <v>NO</v>
      </c>
      <c r="AM120" s="79">
        <f t="shared" si="7"/>
        <v>0</v>
      </c>
      <c r="AN120" s="79">
        <f t="shared" si="8"/>
        <v>0</v>
      </c>
      <c r="AO120" s="79">
        <f t="shared" si="9"/>
        <v>0</v>
      </c>
      <c r="AP120" s="88" t="str">
        <f>IF(OR($AK120="NO",$AL120="NO"),'developer sheet'!$D$9,IF(AND($AJ120&lt;&gt;'developer sheet'!$D$9,$AJ120&lt;&gt;0),IF($AH120&gt;0,"T",IF($AI120&gt;0,"P")),'developer sheet'!$D$10))</f>
        <v>N/A</v>
      </c>
      <c r="AQ120" s="103"/>
    </row>
    <row r="121" spans="1:43" x14ac:dyDescent="0.25">
      <c r="A121" s="19">
        <v>17.13</v>
      </c>
      <c r="B121" s="107">
        <f>'Long Term Vision'!J139</f>
        <v>0</v>
      </c>
      <c r="C121" s="79">
        <f>'Mid-term Plan'!H139</f>
        <v>0</v>
      </c>
      <c r="D121" s="79">
        <f>'Sectoral Plan 1'!$H139</f>
        <v>0</v>
      </c>
      <c r="E121" s="79">
        <f>'Sectoral Plan 2'!$H139</f>
        <v>0</v>
      </c>
      <c r="F121" s="79">
        <f>'Sectoral Plan 3'!$H139</f>
        <v>0</v>
      </c>
      <c r="G121" s="79">
        <f>'Sectoral Plan 4'!$H139</f>
        <v>0</v>
      </c>
      <c r="H121" s="79">
        <f>'Sectoral Plan 5'!$H139</f>
        <v>0</v>
      </c>
      <c r="I121" s="79">
        <f>'Sectoral Plan 6'!$H139</f>
        <v>0</v>
      </c>
      <c r="J121" s="79">
        <f>'Sectoral Plan 7'!$H139</f>
        <v>0</v>
      </c>
      <c r="K121" s="79">
        <f>'Sectoral Plan 8'!$H139</f>
        <v>0</v>
      </c>
      <c r="L121" s="79">
        <f>'Sectoral Plan 9'!$H139</f>
        <v>0</v>
      </c>
      <c r="M121" s="79">
        <f>'Sectoral Plan 10'!$H139</f>
        <v>0</v>
      </c>
      <c r="N121" s="79">
        <f>'Sectoral Plan 11'!$H139</f>
        <v>0</v>
      </c>
      <c r="O121" s="79">
        <f>'Sectoral Plan 12'!$H139</f>
        <v>0</v>
      </c>
      <c r="P121" s="79">
        <f>'Sectoral Plan 13'!$H139</f>
        <v>0</v>
      </c>
      <c r="Q121" s="79">
        <f>'Sectoral Plan 14'!$H139</f>
        <v>0</v>
      </c>
      <c r="R121" s="79">
        <f>'Sectoral Plan 15'!$H139</f>
        <v>0</v>
      </c>
      <c r="S121" s="79">
        <f>'Sectoral Plan 16'!$H139</f>
        <v>0</v>
      </c>
      <c r="T121" s="79">
        <f>'Sectoral Plan 17'!$H139</f>
        <v>0</v>
      </c>
      <c r="U121" s="79">
        <f>'Sectoral Plan 18'!$H139</f>
        <v>0</v>
      </c>
      <c r="V121" s="79">
        <f>'Sectoral Plan 19'!$H139</f>
        <v>0</v>
      </c>
      <c r="W121" s="79">
        <f>'Sectoral Plan 20'!$H139</f>
        <v>0</v>
      </c>
      <c r="X121" s="79">
        <f>'Sectoral Plan 21'!$H139</f>
        <v>0</v>
      </c>
      <c r="Y121" s="79">
        <f>'Sectoral Plan 22'!$H139</f>
        <v>0</v>
      </c>
      <c r="Z121" s="79">
        <f>'Sectoral Plan 23'!$H139</f>
        <v>0</v>
      </c>
      <c r="AA121" s="79">
        <f>'Sectoral Plan 24'!$H139</f>
        <v>0</v>
      </c>
      <c r="AB121" s="79">
        <f>'Sectoral Plan 25'!$H139</f>
        <v>0</v>
      </c>
      <c r="AC121" s="79">
        <f>'Sectoral Plan 26'!$H139</f>
        <v>0</v>
      </c>
      <c r="AD121" s="79">
        <f>'Sectoral Plan 27'!$H139</f>
        <v>0</v>
      </c>
      <c r="AE121" s="79">
        <f>'Sectoral Plan 28'!$H139</f>
        <v>0</v>
      </c>
      <c r="AF121" s="79">
        <f>'Sectoral Plan 29'!$H139</f>
        <v>0</v>
      </c>
      <c r="AG121" s="108">
        <f>'Sectoral Plan 30'!$H139</f>
        <v>0</v>
      </c>
      <c r="AH121" s="107">
        <f t="shared" si="5"/>
        <v>0</v>
      </c>
      <c r="AI121" s="79">
        <f t="shared" si="6"/>
        <v>0</v>
      </c>
      <c r="AJ121" s="79" t="str">
        <f>IF(AND($AK121=0,$AL121=0),SUM($AH121:$AI121),'developer sheet'!$D$9)</f>
        <v>N/A</v>
      </c>
      <c r="AK121" s="79">
        <f>'Long Term Vision'!C139</f>
        <v>0</v>
      </c>
      <c r="AL121" s="79" t="str">
        <f>'Long Term Vision'!D139</f>
        <v>NO</v>
      </c>
      <c r="AM121" s="79">
        <f t="shared" si="7"/>
        <v>0</v>
      </c>
      <c r="AN121" s="79">
        <f t="shared" si="8"/>
        <v>0</v>
      </c>
      <c r="AO121" s="79">
        <f t="shared" si="9"/>
        <v>0</v>
      </c>
      <c r="AP121" s="88" t="str">
        <f>IF(OR($AK121="NO",$AL121="NO"),'developer sheet'!$D$9,IF(AND($AJ121&lt;&gt;'developer sheet'!$D$9,$AJ121&lt;&gt;0),IF($AH121&gt;0,"T",IF($AI121&gt;0,"P")),'developer sheet'!$D$10))</f>
        <v>N/A</v>
      </c>
      <c r="AQ121" s="103"/>
    </row>
    <row r="122" spans="1:43" x14ac:dyDescent="0.25">
      <c r="A122" s="19">
        <v>17.14</v>
      </c>
      <c r="B122" s="107">
        <f>'Long Term Vision'!J140</f>
        <v>0</v>
      </c>
      <c r="C122" s="79">
        <f>'Mid-term Plan'!H140</f>
        <v>0</v>
      </c>
      <c r="D122" s="79">
        <f>'Sectoral Plan 1'!$H140</f>
        <v>0</v>
      </c>
      <c r="E122" s="79">
        <f>'Sectoral Plan 2'!$H140</f>
        <v>0</v>
      </c>
      <c r="F122" s="79">
        <f>'Sectoral Plan 3'!$H140</f>
        <v>0</v>
      </c>
      <c r="G122" s="79">
        <f>'Sectoral Plan 4'!$H140</f>
        <v>0</v>
      </c>
      <c r="H122" s="79">
        <f>'Sectoral Plan 5'!$H140</f>
        <v>0</v>
      </c>
      <c r="I122" s="79">
        <f>'Sectoral Plan 6'!$H140</f>
        <v>0</v>
      </c>
      <c r="J122" s="79">
        <f>'Sectoral Plan 7'!$H140</f>
        <v>0</v>
      </c>
      <c r="K122" s="79">
        <f>'Sectoral Plan 8'!$H140</f>
        <v>0</v>
      </c>
      <c r="L122" s="79">
        <f>'Sectoral Plan 9'!$H140</f>
        <v>0</v>
      </c>
      <c r="M122" s="79">
        <f>'Sectoral Plan 10'!$H140</f>
        <v>0</v>
      </c>
      <c r="N122" s="79">
        <f>'Sectoral Plan 11'!$H140</f>
        <v>0</v>
      </c>
      <c r="O122" s="79">
        <f>'Sectoral Plan 12'!$H140</f>
        <v>0</v>
      </c>
      <c r="P122" s="79">
        <f>'Sectoral Plan 13'!$H140</f>
        <v>0</v>
      </c>
      <c r="Q122" s="79">
        <f>'Sectoral Plan 14'!$H140</f>
        <v>0</v>
      </c>
      <c r="R122" s="79">
        <f>'Sectoral Plan 15'!$H140</f>
        <v>0</v>
      </c>
      <c r="S122" s="79">
        <f>'Sectoral Plan 16'!$H140</f>
        <v>0</v>
      </c>
      <c r="T122" s="79">
        <f>'Sectoral Plan 17'!$H140</f>
        <v>0</v>
      </c>
      <c r="U122" s="79">
        <f>'Sectoral Plan 18'!$H140</f>
        <v>0</v>
      </c>
      <c r="V122" s="79">
        <f>'Sectoral Plan 19'!$H140</f>
        <v>0</v>
      </c>
      <c r="W122" s="79">
        <f>'Sectoral Plan 20'!$H140</f>
        <v>0</v>
      </c>
      <c r="X122" s="79">
        <f>'Sectoral Plan 21'!$H140</f>
        <v>0</v>
      </c>
      <c r="Y122" s="79">
        <f>'Sectoral Plan 22'!$H140</f>
        <v>0</v>
      </c>
      <c r="Z122" s="79">
        <f>'Sectoral Plan 23'!$H140</f>
        <v>0</v>
      </c>
      <c r="AA122" s="79">
        <f>'Sectoral Plan 24'!$H140</f>
        <v>0</v>
      </c>
      <c r="AB122" s="79">
        <f>'Sectoral Plan 25'!$H140</f>
        <v>0</v>
      </c>
      <c r="AC122" s="79">
        <f>'Sectoral Plan 26'!$H140</f>
        <v>0</v>
      </c>
      <c r="AD122" s="79">
        <f>'Sectoral Plan 27'!$H140</f>
        <v>0</v>
      </c>
      <c r="AE122" s="79">
        <f>'Sectoral Plan 28'!$H140</f>
        <v>0</v>
      </c>
      <c r="AF122" s="79">
        <f>'Sectoral Plan 29'!$H140</f>
        <v>0</v>
      </c>
      <c r="AG122" s="108">
        <f>'Sectoral Plan 30'!$H140</f>
        <v>0</v>
      </c>
      <c r="AH122" s="107">
        <f t="shared" si="5"/>
        <v>0</v>
      </c>
      <c r="AI122" s="79">
        <f t="shared" si="6"/>
        <v>0</v>
      </c>
      <c r="AJ122" s="79" t="str">
        <f>IF(AND($AK122=0,$AL122=0),SUM($AH122:$AI122),'developer sheet'!$D$9)</f>
        <v>N/A</v>
      </c>
      <c r="AK122" s="79">
        <f>'Long Term Vision'!C140</f>
        <v>0</v>
      </c>
      <c r="AL122" s="79" t="str">
        <f>'Long Term Vision'!D140</f>
        <v>NO</v>
      </c>
      <c r="AM122" s="79">
        <f t="shared" si="7"/>
        <v>0</v>
      </c>
      <c r="AN122" s="79">
        <f t="shared" si="8"/>
        <v>0</v>
      </c>
      <c r="AO122" s="79">
        <f t="shared" si="9"/>
        <v>0</v>
      </c>
      <c r="AP122" s="88" t="str">
        <f>IF(OR($AK122="NO",$AL122="NO"),'developer sheet'!$D$9,IF(AND($AJ122&lt;&gt;'developer sheet'!$D$9,$AJ122&lt;&gt;0),IF($AH122&gt;0,"T",IF($AI122&gt;0,"P")),'developer sheet'!$D$10))</f>
        <v>N/A</v>
      </c>
      <c r="AQ122" s="103"/>
    </row>
    <row r="123" spans="1:43" x14ac:dyDescent="0.25">
      <c r="A123" s="19">
        <v>17.149999999999999</v>
      </c>
      <c r="B123" s="107">
        <f>'Long Term Vision'!J141</f>
        <v>0</v>
      </c>
      <c r="C123" s="79">
        <f>'Mid-term Plan'!H141</f>
        <v>0</v>
      </c>
      <c r="D123" s="79">
        <f>'Sectoral Plan 1'!$H141</f>
        <v>0</v>
      </c>
      <c r="E123" s="79">
        <f>'Sectoral Plan 2'!$H141</f>
        <v>0</v>
      </c>
      <c r="F123" s="79">
        <f>'Sectoral Plan 3'!$H141</f>
        <v>0</v>
      </c>
      <c r="G123" s="79">
        <f>'Sectoral Plan 4'!$H141</f>
        <v>0</v>
      </c>
      <c r="H123" s="79">
        <f>'Sectoral Plan 5'!$H141</f>
        <v>0</v>
      </c>
      <c r="I123" s="79">
        <f>'Sectoral Plan 6'!$H141</f>
        <v>0</v>
      </c>
      <c r="J123" s="79">
        <f>'Sectoral Plan 7'!$H141</f>
        <v>0</v>
      </c>
      <c r="K123" s="79">
        <f>'Sectoral Plan 8'!$H141</f>
        <v>0</v>
      </c>
      <c r="L123" s="79">
        <f>'Sectoral Plan 9'!$H141</f>
        <v>0</v>
      </c>
      <c r="M123" s="79">
        <f>'Sectoral Plan 10'!$H141</f>
        <v>0</v>
      </c>
      <c r="N123" s="79">
        <f>'Sectoral Plan 11'!$H141</f>
        <v>0</v>
      </c>
      <c r="O123" s="79">
        <f>'Sectoral Plan 12'!$H141</f>
        <v>0</v>
      </c>
      <c r="P123" s="79">
        <f>'Sectoral Plan 13'!$H141</f>
        <v>0</v>
      </c>
      <c r="Q123" s="79">
        <f>'Sectoral Plan 14'!$H141</f>
        <v>0</v>
      </c>
      <c r="R123" s="79">
        <f>'Sectoral Plan 15'!$H141</f>
        <v>0</v>
      </c>
      <c r="S123" s="79">
        <f>'Sectoral Plan 16'!$H141</f>
        <v>0</v>
      </c>
      <c r="T123" s="79">
        <f>'Sectoral Plan 17'!$H141</f>
        <v>0</v>
      </c>
      <c r="U123" s="79">
        <f>'Sectoral Plan 18'!$H141</f>
        <v>0</v>
      </c>
      <c r="V123" s="79">
        <f>'Sectoral Plan 19'!$H141</f>
        <v>0</v>
      </c>
      <c r="W123" s="79">
        <f>'Sectoral Plan 20'!$H141</f>
        <v>0</v>
      </c>
      <c r="X123" s="79">
        <f>'Sectoral Plan 21'!$H141</f>
        <v>0</v>
      </c>
      <c r="Y123" s="79">
        <f>'Sectoral Plan 22'!$H141</f>
        <v>0</v>
      </c>
      <c r="Z123" s="79">
        <f>'Sectoral Plan 23'!$H141</f>
        <v>0</v>
      </c>
      <c r="AA123" s="79">
        <f>'Sectoral Plan 24'!$H141</f>
        <v>0</v>
      </c>
      <c r="AB123" s="79">
        <f>'Sectoral Plan 25'!$H141</f>
        <v>0</v>
      </c>
      <c r="AC123" s="79">
        <f>'Sectoral Plan 26'!$H141</f>
        <v>0</v>
      </c>
      <c r="AD123" s="79">
        <f>'Sectoral Plan 27'!$H141</f>
        <v>0</v>
      </c>
      <c r="AE123" s="79">
        <f>'Sectoral Plan 28'!$H141</f>
        <v>0</v>
      </c>
      <c r="AF123" s="79">
        <f>'Sectoral Plan 29'!$H141</f>
        <v>0</v>
      </c>
      <c r="AG123" s="108">
        <f>'Sectoral Plan 30'!$H141</f>
        <v>0</v>
      </c>
      <c r="AH123" s="107">
        <f t="shared" si="5"/>
        <v>0</v>
      </c>
      <c r="AI123" s="79">
        <f t="shared" si="6"/>
        <v>0</v>
      </c>
      <c r="AJ123" s="79" t="str">
        <f>IF(AND($AK123=0,$AL123=0),SUM($AH123:$AI123),'developer sheet'!$D$9)</f>
        <v>N/A</v>
      </c>
      <c r="AK123" s="79" t="str">
        <f>'Long Term Vision'!C141</f>
        <v>NO</v>
      </c>
      <c r="AL123" s="79" t="str">
        <f>'Long Term Vision'!D141</f>
        <v>NO</v>
      </c>
      <c r="AM123" s="79">
        <f t="shared" si="7"/>
        <v>0</v>
      </c>
      <c r="AN123" s="79">
        <f t="shared" si="8"/>
        <v>0</v>
      </c>
      <c r="AO123" s="79">
        <f t="shared" si="9"/>
        <v>0</v>
      </c>
      <c r="AP123" s="88" t="str">
        <f>IF(OR($AK123="NO",$AL123="NO"),'developer sheet'!$D$9,IF(AND($AJ123&lt;&gt;'developer sheet'!$D$9,$AJ123&lt;&gt;0),IF($AH123&gt;0,"T",IF($AI123&gt;0,"P")),'developer sheet'!$D$10))</f>
        <v>N/A</v>
      </c>
      <c r="AQ123" s="103"/>
    </row>
    <row r="124" spans="1:43" x14ac:dyDescent="0.25">
      <c r="A124" s="19">
        <v>17.16</v>
      </c>
      <c r="B124" s="107">
        <f>'Long Term Vision'!J142</f>
        <v>0</v>
      </c>
      <c r="C124" s="79">
        <f>'Mid-term Plan'!H142</f>
        <v>0</v>
      </c>
      <c r="D124" s="79">
        <f>'Sectoral Plan 1'!$H142</f>
        <v>0</v>
      </c>
      <c r="E124" s="79">
        <f>'Sectoral Plan 2'!$H142</f>
        <v>0</v>
      </c>
      <c r="F124" s="79">
        <f>'Sectoral Plan 3'!$H142</f>
        <v>0</v>
      </c>
      <c r="G124" s="79">
        <f>'Sectoral Plan 4'!$H142</f>
        <v>0</v>
      </c>
      <c r="H124" s="79">
        <f>'Sectoral Plan 5'!$H142</f>
        <v>0</v>
      </c>
      <c r="I124" s="79">
        <f>'Sectoral Plan 6'!$H142</f>
        <v>0</v>
      </c>
      <c r="J124" s="79">
        <f>'Sectoral Plan 7'!$H142</f>
        <v>0</v>
      </c>
      <c r="K124" s="79">
        <f>'Sectoral Plan 8'!$H142</f>
        <v>0</v>
      </c>
      <c r="L124" s="79">
        <f>'Sectoral Plan 9'!$H142</f>
        <v>0</v>
      </c>
      <c r="M124" s="79">
        <f>'Sectoral Plan 10'!$H142</f>
        <v>0</v>
      </c>
      <c r="N124" s="79">
        <f>'Sectoral Plan 11'!$H142</f>
        <v>0</v>
      </c>
      <c r="O124" s="79">
        <f>'Sectoral Plan 12'!$H142</f>
        <v>0</v>
      </c>
      <c r="P124" s="79">
        <f>'Sectoral Plan 13'!$H142</f>
        <v>0</v>
      </c>
      <c r="Q124" s="79">
        <f>'Sectoral Plan 14'!$H142</f>
        <v>0</v>
      </c>
      <c r="R124" s="79">
        <f>'Sectoral Plan 15'!$H142</f>
        <v>0</v>
      </c>
      <c r="S124" s="79">
        <f>'Sectoral Plan 16'!$H142</f>
        <v>0</v>
      </c>
      <c r="T124" s="79">
        <f>'Sectoral Plan 17'!$H142</f>
        <v>0</v>
      </c>
      <c r="U124" s="79">
        <f>'Sectoral Plan 18'!$H142</f>
        <v>0</v>
      </c>
      <c r="V124" s="79">
        <f>'Sectoral Plan 19'!$H142</f>
        <v>0</v>
      </c>
      <c r="W124" s="79">
        <f>'Sectoral Plan 20'!$H142</f>
        <v>0</v>
      </c>
      <c r="X124" s="79">
        <f>'Sectoral Plan 21'!$H142</f>
        <v>0</v>
      </c>
      <c r="Y124" s="79">
        <f>'Sectoral Plan 22'!$H142</f>
        <v>0</v>
      </c>
      <c r="Z124" s="79">
        <f>'Sectoral Plan 23'!$H142</f>
        <v>0</v>
      </c>
      <c r="AA124" s="79">
        <f>'Sectoral Plan 24'!$H142</f>
        <v>0</v>
      </c>
      <c r="AB124" s="79">
        <f>'Sectoral Plan 25'!$H142</f>
        <v>0</v>
      </c>
      <c r="AC124" s="79">
        <f>'Sectoral Plan 26'!$H142</f>
        <v>0</v>
      </c>
      <c r="AD124" s="79">
        <f>'Sectoral Plan 27'!$H142</f>
        <v>0</v>
      </c>
      <c r="AE124" s="79">
        <f>'Sectoral Plan 28'!$H142</f>
        <v>0</v>
      </c>
      <c r="AF124" s="79">
        <f>'Sectoral Plan 29'!$H142</f>
        <v>0</v>
      </c>
      <c r="AG124" s="108">
        <f>'Sectoral Plan 30'!$H142</f>
        <v>0</v>
      </c>
      <c r="AH124" s="107">
        <f t="shared" si="5"/>
        <v>0</v>
      </c>
      <c r="AI124" s="79">
        <f t="shared" si="6"/>
        <v>0</v>
      </c>
      <c r="AJ124" s="79" t="str">
        <f>IF(AND($AK124=0,$AL124=0),SUM($AH124:$AI124),'developer sheet'!$D$9)</f>
        <v>N/A</v>
      </c>
      <c r="AK124" s="79">
        <f>'Long Term Vision'!C142</f>
        <v>0</v>
      </c>
      <c r="AL124" s="79" t="str">
        <f>'Long Term Vision'!D142</f>
        <v>NO</v>
      </c>
      <c r="AM124" s="79">
        <f t="shared" si="7"/>
        <v>0</v>
      </c>
      <c r="AN124" s="79">
        <f t="shared" si="8"/>
        <v>0</v>
      </c>
      <c r="AO124" s="79">
        <f t="shared" si="9"/>
        <v>0</v>
      </c>
      <c r="AP124" s="88" t="str">
        <f>IF(OR($AK124="NO",$AL124="NO"),'developer sheet'!$D$9,IF(AND($AJ124&lt;&gt;'developer sheet'!$D$9,$AJ124&lt;&gt;0),IF($AH124&gt;0,"T",IF($AI124&gt;0,"P")),'developer sheet'!$D$10))</f>
        <v>N/A</v>
      </c>
      <c r="AQ124" s="103"/>
    </row>
    <row r="125" spans="1:43" x14ac:dyDescent="0.25">
      <c r="A125" s="19">
        <v>17.170000000000002</v>
      </c>
      <c r="B125" s="107">
        <f>'Long Term Vision'!J143</f>
        <v>0</v>
      </c>
      <c r="C125" s="79">
        <f>'Mid-term Plan'!H143</f>
        <v>0</v>
      </c>
      <c r="D125" s="79">
        <f>'Sectoral Plan 1'!$H143</f>
        <v>0</v>
      </c>
      <c r="E125" s="79">
        <f>'Sectoral Plan 2'!$H143</f>
        <v>0</v>
      </c>
      <c r="F125" s="79">
        <f>'Sectoral Plan 3'!$H143</f>
        <v>0</v>
      </c>
      <c r="G125" s="79">
        <f>'Sectoral Plan 4'!$H143</f>
        <v>0</v>
      </c>
      <c r="H125" s="79">
        <f>'Sectoral Plan 5'!$H143</f>
        <v>0</v>
      </c>
      <c r="I125" s="79">
        <f>'Sectoral Plan 6'!$H143</f>
        <v>0</v>
      </c>
      <c r="J125" s="79">
        <f>'Sectoral Plan 7'!$H143</f>
        <v>0</v>
      </c>
      <c r="K125" s="79">
        <f>'Sectoral Plan 8'!$H143</f>
        <v>0</v>
      </c>
      <c r="L125" s="79">
        <f>'Sectoral Plan 9'!$H143</f>
        <v>0</v>
      </c>
      <c r="M125" s="79">
        <f>'Sectoral Plan 10'!$H143</f>
        <v>0</v>
      </c>
      <c r="N125" s="79">
        <f>'Sectoral Plan 11'!$H143</f>
        <v>0</v>
      </c>
      <c r="O125" s="79">
        <f>'Sectoral Plan 12'!$H143</f>
        <v>0</v>
      </c>
      <c r="P125" s="79">
        <f>'Sectoral Plan 13'!$H143</f>
        <v>0</v>
      </c>
      <c r="Q125" s="79">
        <f>'Sectoral Plan 14'!$H143</f>
        <v>0</v>
      </c>
      <c r="R125" s="79">
        <f>'Sectoral Plan 15'!$H143</f>
        <v>0</v>
      </c>
      <c r="S125" s="79">
        <f>'Sectoral Plan 16'!$H143</f>
        <v>0</v>
      </c>
      <c r="T125" s="79">
        <f>'Sectoral Plan 17'!$H143</f>
        <v>0</v>
      </c>
      <c r="U125" s="79">
        <f>'Sectoral Plan 18'!$H143</f>
        <v>0</v>
      </c>
      <c r="V125" s="79">
        <f>'Sectoral Plan 19'!$H143</f>
        <v>0</v>
      </c>
      <c r="W125" s="79">
        <f>'Sectoral Plan 20'!$H143</f>
        <v>0</v>
      </c>
      <c r="X125" s="79">
        <f>'Sectoral Plan 21'!$H143</f>
        <v>0</v>
      </c>
      <c r="Y125" s="79">
        <f>'Sectoral Plan 22'!$H143</f>
        <v>0</v>
      </c>
      <c r="Z125" s="79">
        <f>'Sectoral Plan 23'!$H143</f>
        <v>0</v>
      </c>
      <c r="AA125" s="79">
        <f>'Sectoral Plan 24'!$H143</f>
        <v>0</v>
      </c>
      <c r="AB125" s="79">
        <f>'Sectoral Plan 25'!$H143</f>
        <v>0</v>
      </c>
      <c r="AC125" s="79">
        <f>'Sectoral Plan 26'!$H143</f>
        <v>0</v>
      </c>
      <c r="AD125" s="79">
        <f>'Sectoral Plan 27'!$H143</f>
        <v>0</v>
      </c>
      <c r="AE125" s="79">
        <f>'Sectoral Plan 28'!$H143</f>
        <v>0</v>
      </c>
      <c r="AF125" s="79">
        <f>'Sectoral Plan 29'!$H143</f>
        <v>0</v>
      </c>
      <c r="AG125" s="108">
        <f>'Sectoral Plan 30'!$H143</f>
        <v>0</v>
      </c>
      <c r="AH125" s="107">
        <f t="shared" si="5"/>
        <v>0</v>
      </c>
      <c r="AI125" s="79">
        <f t="shared" si="6"/>
        <v>0</v>
      </c>
      <c r="AJ125" s="79" t="str">
        <f>IF(AND($AK125=0,$AL125=0),SUM($AH125:$AI125),'developer sheet'!$D$9)</f>
        <v>N/A</v>
      </c>
      <c r="AK125" s="79">
        <f>'Long Term Vision'!C143</f>
        <v>0</v>
      </c>
      <c r="AL125" s="79" t="str">
        <f>'Long Term Vision'!D143</f>
        <v>NO</v>
      </c>
      <c r="AM125" s="79">
        <f t="shared" si="7"/>
        <v>0</v>
      </c>
      <c r="AN125" s="79">
        <f t="shared" si="8"/>
        <v>0</v>
      </c>
      <c r="AO125" s="79">
        <f t="shared" si="9"/>
        <v>0</v>
      </c>
      <c r="AP125" s="88" t="str">
        <f>IF(OR($AK125="NO",$AL125="NO"),'developer sheet'!$D$9,IF(AND($AJ125&lt;&gt;'developer sheet'!$D$9,$AJ125&lt;&gt;0),IF($AH125&gt;0,"T",IF($AI125&gt;0,"P")),'developer sheet'!$D$10))</f>
        <v>N/A</v>
      </c>
      <c r="AQ125" s="103"/>
    </row>
    <row r="126" spans="1:43" x14ac:dyDescent="0.25">
      <c r="A126" s="19">
        <v>17.18</v>
      </c>
      <c r="B126" s="107">
        <f>'Long Term Vision'!J144</f>
        <v>0</v>
      </c>
      <c r="C126" s="79">
        <f>'Mid-term Plan'!H144</f>
        <v>0</v>
      </c>
      <c r="D126" s="79">
        <f>'Sectoral Plan 1'!$H144</f>
        <v>0</v>
      </c>
      <c r="E126" s="79">
        <f>'Sectoral Plan 2'!$H144</f>
        <v>0</v>
      </c>
      <c r="F126" s="79">
        <f>'Sectoral Plan 3'!$H144</f>
        <v>0</v>
      </c>
      <c r="G126" s="79">
        <f>'Sectoral Plan 4'!$H144</f>
        <v>0</v>
      </c>
      <c r="H126" s="79">
        <f>'Sectoral Plan 5'!$H144</f>
        <v>0</v>
      </c>
      <c r="I126" s="79">
        <f>'Sectoral Plan 6'!$H144</f>
        <v>0</v>
      </c>
      <c r="J126" s="79">
        <f>'Sectoral Plan 7'!$H144</f>
        <v>0</v>
      </c>
      <c r="K126" s="79">
        <f>'Sectoral Plan 8'!$H144</f>
        <v>0</v>
      </c>
      <c r="L126" s="79">
        <f>'Sectoral Plan 9'!$H144</f>
        <v>0</v>
      </c>
      <c r="M126" s="79">
        <f>'Sectoral Plan 10'!$H144</f>
        <v>0</v>
      </c>
      <c r="N126" s="79">
        <f>'Sectoral Plan 11'!$H144</f>
        <v>0</v>
      </c>
      <c r="O126" s="79">
        <f>'Sectoral Plan 12'!$H144</f>
        <v>0</v>
      </c>
      <c r="P126" s="79">
        <f>'Sectoral Plan 13'!$H144</f>
        <v>0</v>
      </c>
      <c r="Q126" s="79">
        <f>'Sectoral Plan 14'!$H144</f>
        <v>0</v>
      </c>
      <c r="R126" s="79">
        <f>'Sectoral Plan 15'!$H144</f>
        <v>0</v>
      </c>
      <c r="S126" s="79">
        <f>'Sectoral Plan 16'!$H144</f>
        <v>0</v>
      </c>
      <c r="T126" s="79">
        <f>'Sectoral Plan 17'!$H144</f>
        <v>0</v>
      </c>
      <c r="U126" s="79">
        <f>'Sectoral Plan 18'!$H144</f>
        <v>0</v>
      </c>
      <c r="V126" s="79">
        <f>'Sectoral Plan 19'!$H144</f>
        <v>0</v>
      </c>
      <c r="W126" s="79">
        <f>'Sectoral Plan 20'!$H144</f>
        <v>0</v>
      </c>
      <c r="X126" s="79">
        <f>'Sectoral Plan 21'!$H144</f>
        <v>0</v>
      </c>
      <c r="Y126" s="79">
        <f>'Sectoral Plan 22'!$H144</f>
        <v>0</v>
      </c>
      <c r="Z126" s="79">
        <f>'Sectoral Plan 23'!$H144</f>
        <v>0</v>
      </c>
      <c r="AA126" s="79">
        <f>'Sectoral Plan 24'!$H144</f>
        <v>0</v>
      </c>
      <c r="AB126" s="79">
        <f>'Sectoral Plan 25'!$H144</f>
        <v>0</v>
      </c>
      <c r="AC126" s="79">
        <f>'Sectoral Plan 26'!$H144</f>
        <v>0</v>
      </c>
      <c r="AD126" s="79">
        <f>'Sectoral Plan 27'!$H144</f>
        <v>0</v>
      </c>
      <c r="AE126" s="79">
        <f>'Sectoral Plan 28'!$H144</f>
        <v>0</v>
      </c>
      <c r="AF126" s="79">
        <f>'Sectoral Plan 29'!$H144</f>
        <v>0</v>
      </c>
      <c r="AG126" s="108">
        <f>'Sectoral Plan 30'!$H144</f>
        <v>0</v>
      </c>
      <c r="AH126" s="107">
        <f t="shared" si="5"/>
        <v>0</v>
      </c>
      <c r="AI126" s="79">
        <f t="shared" si="6"/>
        <v>0</v>
      </c>
      <c r="AJ126" s="79">
        <f>IF(AND($AK126=0,$AL126=0),SUM($AH126:$AI126),'developer sheet'!$D$9)</f>
        <v>0</v>
      </c>
      <c r="AK126" s="79">
        <f>'Long Term Vision'!C144</f>
        <v>0</v>
      </c>
      <c r="AL126" s="79">
        <f>'Long Term Vision'!D144</f>
        <v>0</v>
      </c>
      <c r="AM126" s="79">
        <f t="shared" si="7"/>
        <v>1</v>
      </c>
      <c r="AN126" s="79">
        <f t="shared" si="8"/>
        <v>0</v>
      </c>
      <c r="AO126" s="79">
        <f t="shared" si="9"/>
        <v>1</v>
      </c>
      <c r="AP126" s="88" t="str">
        <f>IF(OR($AK126="NO",$AL126="NO"),'developer sheet'!$D$9,IF(AND($AJ126&lt;&gt;'developer sheet'!$D$9,$AJ126&lt;&gt;0),IF($AH126&gt;0,"T",IF($AI126&gt;0,"P")),'developer sheet'!$D$10))</f>
        <v>none</v>
      </c>
      <c r="AQ126" s="103"/>
    </row>
    <row r="127" spans="1:43" ht="15.75" thickBot="1" x14ac:dyDescent="0.3">
      <c r="A127" s="19">
        <v>17.190000000000001</v>
      </c>
      <c r="B127" s="109">
        <f>'Long Term Vision'!J145</f>
        <v>0</v>
      </c>
      <c r="C127" s="110">
        <f>'Mid-term Plan'!H145</f>
        <v>0</v>
      </c>
      <c r="D127" s="110">
        <f>'Sectoral Plan 1'!$H145</f>
        <v>0</v>
      </c>
      <c r="E127" s="110">
        <f>'Sectoral Plan 2'!$H145</f>
        <v>0</v>
      </c>
      <c r="F127" s="110">
        <f>'Sectoral Plan 3'!$H145</f>
        <v>0</v>
      </c>
      <c r="G127" s="110">
        <f>'Sectoral Plan 4'!$H145</f>
        <v>0</v>
      </c>
      <c r="H127" s="110">
        <f>'Sectoral Plan 5'!$H145</f>
        <v>0</v>
      </c>
      <c r="I127" s="110">
        <f>'Sectoral Plan 6'!$H145</f>
        <v>0</v>
      </c>
      <c r="J127" s="110">
        <f>'Sectoral Plan 7'!$H145</f>
        <v>0</v>
      </c>
      <c r="K127" s="110">
        <f>'Sectoral Plan 8'!$H145</f>
        <v>0</v>
      </c>
      <c r="L127" s="110">
        <f>'Sectoral Plan 9'!$H145</f>
        <v>0</v>
      </c>
      <c r="M127" s="110">
        <f>'Sectoral Plan 10'!$H145</f>
        <v>0</v>
      </c>
      <c r="N127" s="110">
        <f>'Sectoral Plan 11'!$H145</f>
        <v>0</v>
      </c>
      <c r="O127" s="110">
        <f>'Sectoral Plan 12'!$H145</f>
        <v>0</v>
      </c>
      <c r="P127" s="110">
        <f>'Sectoral Plan 13'!$H145</f>
        <v>0</v>
      </c>
      <c r="Q127" s="110">
        <f>'Sectoral Plan 14'!$H145</f>
        <v>0</v>
      </c>
      <c r="R127" s="110">
        <f>'Sectoral Plan 15'!$H145</f>
        <v>0</v>
      </c>
      <c r="S127" s="110">
        <f>'Sectoral Plan 16'!$H145</f>
        <v>0</v>
      </c>
      <c r="T127" s="110">
        <f>'Sectoral Plan 17'!$H145</f>
        <v>0</v>
      </c>
      <c r="U127" s="110">
        <f>'Sectoral Plan 18'!$H145</f>
        <v>0</v>
      </c>
      <c r="V127" s="110">
        <f>'Sectoral Plan 19'!$H145</f>
        <v>0</v>
      </c>
      <c r="W127" s="110">
        <f>'Sectoral Plan 20'!$H145</f>
        <v>0</v>
      </c>
      <c r="X127" s="110">
        <f>'Sectoral Plan 21'!$H145</f>
        <v>0</v>
      </c>
      <c r="Y127" s="110">
        <f>'Sectoral Plan 22'!$H145</f>
        <v>0</v>
      </c>
      <c r="Z127" s="110">
        <f>'Sectoral Plan 23'!$H145</f>
        <v>0</v>
      </c>
      <c r="AA127" s="110">
        <f>'Sectoral Plan 24'!$H145</f>
        <v>0</v>
      </c>
      <c r="AB127" s="110">
        <f>'Sectoral Plan 25'!$H145</f>
        <v>0</v>
      </c>
      <c r="AC127" s="110">
        <f>'Sectoral Plan 26'!$H145</f>
        <v>0</v>
      </c>
      <c r="AD127" s="110">
        <f>'Sectoral Plan 27'!$H145</f>
        <v>0</v>
      </c>
      <c r="AE127" s="110">
        <f>'Sectoral Plan 28'!$H145</f>
        <v>0</v>
      </c>
      <c r="AF127" s="110">
        <f>'Sectoral Plan 29'!$H145</f>
        <v>0</v>
      </c>
      <c r="AG127" s="111">
        <f>'Sectoral Plan 30'!$H145</f>
        <v>0</v>
      </c>
      <c r="AH127" s="109">
        <f t="shared" si="5"/>
        <v>0</v>
      </c>
      <c r="AI127" s="92">
        <f t="shared" si="6"/>
        <v>0</v>
      </c>
      <c r="AJ127" s="92" t="str">
        <f>IF(AND($AK127=0,$AL127=0),SUM($AH127:$AI127),'developer sheet'!$D$9)</f>
        <v>N/A</v>
      </c>
      <c r="AK127" s="112">
        <f>'Long Term Vision'!C145</f>
        <v>0</v>
      </c>
      <c r="AL127" s="112" t="str">
        <f>'Long Term Vision'!D145</f>
        <v>NO</v>
      </c>
      <c r="AM127" s="112">
        <f t="shared" si="7"/>
        <v>0</v>
      </c>
      <c r="AN127" s="112">
        <f t="shared" si="8"/>
        <v>0</v>
      </c>
      <c r="AO127" s="112">
        <f t="shared" si="9"/>
        <v>0</v>
      </c>
      <c r="AP127" s="88" t="str">
        <f>IF(OR($AK127="NO",$AL127="NO"),'developer sheet'!$D$9,IF(AND($AJ127&lt;&gt;'developer sheet'!$D$9,$AJ127&lt;&gt;0),IF($AH127&gt;0,"T",IF($AI127&gt;0,"P")),'developer sheet'!$D$10))</f>
        <v>N/A</v>
      </c>
      <c r="AQ127" s="103"/>
    </row>
    <row r="128" spans="1:43" ht="15.75" thickBot="1" x14ac:dyDescent="0.3">
      <c r="A128" s="72" t="s">
        <v>187</v>
      </c>
      <c r="B128" s="113">
        <f>COUNTIF(B2:B127,"T")</f>
        <v>0</v>
      </c>
      <c r="C128" s="114">
        <f t="shared" ref="C128:AG128" si="12">COUNTIF(C2:C127,"T")</f>
        <v>0</v>
      </c>
      <c r="D128" s="114">
        <f t="shared" si="12"/>
        <v>0</v>
      </c>
      <c r="E128" s="114">
        <f t="shared" si="12"/>
        <v>0</v>
      </c>
      <c r="F128" s="114">
        <f t="shared" si="12"/>
        <v>0</v>
      </c>
      <c r="G128" s="114">
        <f t="shared" si="12"/>
        <v>0</v>
      </c>
      <c r="H128" s="114">
        <f t="shared" si="12"/>
        <v>0</v>
      </c>
      <c r="I128" s="114">
        <f t="shared" si="12"/>
        <v>0</v>
      </c>
      <c r="J128" s="114">
        <f t="shared" si="12"/>
        <v>0</v>
      </c>
      <c r="K128" s="114">
        <f t="shared" si="12"/>
        <v>0</v>
      </c>
      <c r="L128" s="114">
        <f t="shared" si="12"/>
        <v>0</v>
      </c>
      <c r="M128" s="114">
        <f t="shared" si="12"/>
        <v>0</v>
      </c>
      <c r="N128" s="114">
        <f t="shared" si="12"/>
        <v>0</v>
      </c>
      <c r="O128" s="114">
        <f t="shared" si="12"/>
        <v>0</v>
      </c>
      <c r="P128" s="114">
        <f t="shared" si="12"/>
        <v>0</v>
      </c>
      <c r="Q128" s="114">
        <f t="shared" si="12"/>
        <v>0</v>
      </c>
      <c r="R128" s="114">
        <f t="shared" si="12"/>
        <v>0</v>
      </c>
      <c r="S128" s="114">
        <f t="shared" si="12"/>
        <v>0</v>
      </c>
      <c r="T128" s="114">
        <f t="shared" si="12"/>
        <v>0</v>
      </c>
      <c r="U128" s="114">
        <f t="shared" si="12"/>
        <v>0</v>
      </c>
      <c r="V128" s="114">
        <f t="shared" si="12"/>
        <v>0</v>
      </c>
      <c r="W128" s="114">
        <f t="shared" si="12"/>
        <v>0</v>
      </c>
      <c r="X128" s="114">
        <f t="shared" si="12"/>
        <v>0</v>
      </c>
      <c r="Y128" s="114">
        <f t="shared" si="12"/>
        <v>0</v>
      </c>
      <c r="Z128" s="114">
        <f t="shared" si="12"/>
        <v>0</v>
      </c>
      <c r="AA128" s="114">
        <f t="shared" si="12"/>
        <v>0</v>
      </c>
      <c r="AB128" s="114">
        <f t="shared" si="12"/>
        <v>0</v>
      </c>
      <c r="AC128" s="114">
        <f t="shared" si="12"/>
        <v>0</v>
      </c>
      <c r="AD128" s="114">
        <f t="shared" si="12"/>
        <v>0</v>
      </c>
      <c r="AE128" s="114">
        <f t="shared" si="12"/>
        <v>0</v>
      </c>
      <c r="AF128" s="114">
        <f t="shared" si="12"/>
        <v>0</v>
      </c>
      <c r="AG128" s="115">
        <f t="shared" si="12"/>
        <v>0</v>
      </c>
      <c r="AH128" s="73">
        <f>COUNTIF(B2:AG127,"T")</f>
        <v>0</v>
      </c>
      <c r="AI128" s="119" t="s">
        <v>202</v>
      </c>
      <c r="AJ128" s="119"/>
      <c r="AK128" s="84">
        <f>COUNT($A$2:$A$127)-COUNTIF($AK$2:$AK$127,"NO")</f>
        <v>114</v>
      </c>
      <c r="AL128" s="84">
        <f>COUNTIF($AL$2:$AL$127,"0")</f>
        <v>25</v>
      </c>
      <c r="AM128" s="84">
        <f>SUM(AM$2:AM$127)</f>
        <v>24</v>
      </c>
      <c r="AN128" s="84">
        <f>SUM(AN$2:AN$127)</f>
        <v>10</v>
      </c>
      <c r="AO128" s="84">
        <f>SUM(AO$2:AO$127)</f>
        <v>14</v>
      </c>
      <c r="AP128" s="103"/>
      <c r="AQ128" s="103"/>
    </row>
    <row r="129" spans="1:43" ht="15.75" thickBot="1" x14ac:dyDescent="0.3">
      <c r="A129" s="72" t="s">
        <v>188</v>
      </c>
      <c r="B129" s="116">
        <f>COUNTIF(B2:B127,"P")</f>
        <v>0</v>
      </c>
      <c r="C129" s="117">
        <f t="shared" ref="C129:AG129" si="13">COUNTIF(C2:C127,"P")</f>
        <v>0</v>
      </c>
      <c r="D129" s="117">
        <f t="shared" si="13"/>
        <v>0</v>
      </c>
      <c r="E129" s="117">
        <f t="shared" si="13"/>
        <v>1</v>
      </c>
      <c r="F129" s="117">
        <f t="shared" si="13"/>
        <v>5</v>
      </c>
      <c r="G129" s="117">
        <f t="shared" si="13"/>
        <v>3</v>
      </c>
      <c r="H129" s="117">
        <f t="shared" si="13"/>
        <v>0</v>
      </c>
      <c r="I129" s="117">
        <f t="shared" si="13"/>
        <v>0</v>
      </c>
      <c r="J129" s="117">
        <f t="shared" si="13"/>
        <v>0</v>
      </c>
      <c r="K129" s="117">
        <f t="shared" si="13"/>
        <v>0</v>
      </c>
      <c r="L129" s="117">
        <f t="shared" si="13"/>
        <v>0</v>
      </c>
      <c r="M129" s="117">
        <f t="shared" si="13"/>
        <v>0</v>
      </c>
      <c r="N129" s="117">
        <f t="shared" si="13"/>
        <v>0</v>
      </c>
      <c r="O129" s="117">
        <f t="shared" si="13"/>
        <v>2</v>
      </c>
      <c r="P129" s="117">
        <f t="shared" si="13"/>
        <v>3</v>
      </c>
      <c r="Q129" s="117">
        <f t="shared" si="13"/>
        <v>0</v>
      </c>
      <c r="R129" s="117">
        <f t="shared" si="13"/>
        <v>0</v>
      </c>
      <c r="S129" s="117">
        <f t="shared" si="13"/>
        <v>0</v>
      </c>
      <c r="T129" s="117">
        <f t="shared" si="13"/>
        <v>0</v>
      </c>
      <c r="U129" s="117">
        <f t="shared" si="13"/>
        <v>0</v>
      </c>
      <c r="V129" s="117">
        <f t="shared" si="13"/>
        <v>0</v>
      </c>
      <c r="W129" s="117">
        <f t="shared" si="13"/>
        <v>0</v>
      </c>
      <c r="X129" s="117">
        <f t="shared" si="13"/>
        <v>0</v>
      </c>
      <c r="Y129" s="117">
        <f t="shared" si="13"/>
        <v>0</v>
      </c>
      <c r="Z129" s="117">
        <f t="shared" si="13"/>
        <v>0</v>
      </c>
      <c r="AA129" s="117">
        <f t="shared" si="13"/>
        <v>0</v>
      </c>
      <c r="AB129" s="117">
        <f t="shared" si="13"/>
        <v>0</v>
      </c>
      <c r="AC129" s="117">
        <f t="shared" si="13"/>
        <v>0</v>
      </c>
      <c r="AD129" s="117">
        <f t="shared" si="13"/>
        <v>0</v>
      </c>
      <c r="AE129" s="117">
        <f t="shared" si="13"/>
        <v>0</v>
      </c>
      <c r="AF129" s="117">
        <f t="shared" si="13"/>
        <v>0</v>
      </c>
      <c r="AG129" s="118">
        <f t="shared" si="13"/>
        <v>0</v>
      </c>
      <c r="AH129" s="119" t="s">
        <v>201</v>
      </c>
      <c r="AI129" s="73">
        <f>COUNTIF(B2:AG127,"P")</f>
        <v>14</v>
      </c>
      <c r="AJ129" s="120"/>
      <c r="AK129" s="84"/>
      <c r="AL129" s="84"/>
      <c r="AM129" s="84"/>
      <c r="AN129" s="84"/>
      <c r="AO129" s="84"/>
      <c r="AP129" s="103"/>
      <c r="AQ129" s="103"/>
    </row>
    <row r="130" spans="1:43" x14ac:dyDescent="0.25">
      <c r="A130" s="72" t="s">
        <v>200</v>
      </c>
      <c r="B130" s="113">
        <f>SUM(B$128:B$129)</f>
        <v>0</v>
      </c>
      <c r="C130" s="114">
        <f t="shared" ref="C130:AG130" si="14">SUM(C$128:C$129)</f>
        <v>0</v>
      </c>
      <c r="D130" s="114">
        <f t="shared" si="14"/>
        <v>0</v>
      </c>
      <c r="E130" s="114">
        <f t="shared" si="14"/>
        <v>1</v>
      </c>
      <c r="F130" s="114">
        <f t="shared" si="14"/>
        <v>5</v>
      </c>
      <c r="G130" s="114">
        <f t="shared" si="14"/>
        <v>3</v>
      </c>
      <c r="H130" s="114">
        <f t="shared" si="14"/>
        <v>0</v>
      </c>
      <c r="I130" s="114">
        <f t="shared" si="14"/>
        <v>0</v>
      </c>
      <c r="J130" s="114">
        <f t="shared" si="14"/>
        <v>0</v>
      </c>
      <c r="K130" s="114">
        <f t="shared" si="14"/>
        <v>0</v>
      </c>
      <c r="L130" s="114">
        <f t="shared" si="14"/>
        <v>0</v>
      </c>
      <c r="M130" s="114">
        <f t="shared" si="14"/>
        <v>0</v>
      </c>
      <c r="N130" s="114">
        <f t="shared" si="14"/>
        <v>0</v>
      </c>
      <c r="O130" s="114">
        <f t="shared" si="14"/>
        <v>2</v>
      </c>
      <c r="P130" s="114">
        <f t="shared" si="14"/>
        <v>3</v>
      </c>
      <c r="Q130" s="114">
        <f t="shared" si="14"/>
        <v>0</v>
      </c>
      <c r="R130" s="114">
        <f t="shared" si="14"/>
        <v>0</v>
      </c>
      <c r="S130" s="114">
        <f t="shared" si="14"/>
        <v>0</v>
      </c>
      <c r="T130" s="114">
        <f t="shared" si="14"/>
        <v>0</v>
      </c>
      <c r="U130" s="114">
        <f t="shared" si="14"/>
        <v>0</v>
      </c>
      <c r="V130" s="114">
        <f t="shared" si="14"/>
        <v>0</v>
      </c>
      <c r="W130" s="114">
        <f t="shared" si="14"/>
        <v>0</v>
      </c>
      <c r="X130" s="114">
        <f t="shared" si="14"/>
        <v>0</v>
      </c>
      <c r="Y130" s="114">
        <f t="shared" si="14"/>
        <v>0</v>
      </c>
      <c r="Z130" s="114">
        <f t="shared" si="14"/>
        <v>0</v>
      </c>
      <c r="AA130" s="114">
        <f t="shared" si="14"/>
        <v>0</v>
      </c>
      <c r="AB130" s="114">
        <f t="shared" si="14"/>
        <v>0</v>
      </c>
      <c r="AC130" s="114">
        <f t="shared" si="14"/>
        <v>0</v>
      </c>
      <c r="AD130" s="114">
        <f t="shared" si="14"/>
        <v>0</v>
      </c>
      <c r="AE130" s="114">
        <f t="shared" si="14"/>
        <v>0</v>
      </c>
      <c r="AF130" s="114">
        <f t="shared" si="14"/>
        <v>0</v>
      </c>
      <c r="AG130" s="115">
        <f t="shared" si="14"/>
        <v>0</v>
      </c>
      <c r="AH130" s="84"/>
      <c r="AI130" s="84"/>
      <c r="AJ130" s="84"/>
      <c r="AK130" s="84"/>
      <c r="AL130" s="84"/>
      <c r="AM130" s="84"/>
      <c r="AN130" s="84"/>
      <c r="AO130" s="84"/>
      <c r="AP130" s="103"/>
      <c r="AQ130" s="103"/>
    </row>
    <row r="131" spans="1:43"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row>
    <row r="132" spans="1:43" x14ac:dyDescent="0.25">
      <c r="W132" s="19"/>
    </row>
    <row r="133" spans="1:43" x14ac:dyDescent="0.25">
      <c r="W133" s="19"/>
    </row>
    <row r="134" spans="1:43" x14ac:dyDescent="0.25">
      <c r="W134" s="19"/>
    </row>
    <row r="135" spans="1:43" x14ac:dyDescent="0.25">
      <c r="W135" s="19"/>
    </row>
    <row r="136" spans="1:43" x14ac:dyDescent="0.25">
      <c r="W136" s="19"/>
    </row>
    <row r="137" spans="1:43" x14ac:dyDescent="0.25">
      <c r="W137" s="19"/>
    </row>
    <row r="138" spans="1:43" x14ac:dyDescent="0.25">
      <c r="W138" s="19"/>
    </row>
    <row r="139" spans="1:43" x14ac:dyDescent="0.25">
      <c r="W139" s="19"/>
    </row>
    <row r="140" spans="1:43" x14ac:dyDescent="0.25">
      <c r="W140" s="19"/>
    </row>
    <row r="141" spans="1:43" x14ac:dyDescent="0.25">
      <c r="W141" s="19"/>
    </row>
    <row r="142" spans="1:43" x14ac:dyDescent="0.25">
      <c r="W142" s="19"/>
    </row>
    <row r="143" spans="1:43" x14ac:dyDescent="0.25">
      <c r="W143" s="19"/>
    </row>
    <row r="144" spans="1:43" x14ac:dyDescent="0.25">
      <c r="W144" s="19"/>
    </row>
    <row r="145" spans="23:23" x14ac:dyDescent="0.25">
      <c r="W145" s="19"/>
    </row>
    <row r="146" spans="23:23" x14ac:dyDescent="0.25">
      <c r="W146" s="19"/>
    </row>
    <row r="147" spans="23:23" x14ac:dyDescent="0.25">
      <c r="W147" s="19"/>
    </row>
    <row r="148" spans="23:23" x14ac:dyDescent="0.25">
      <c r="W148" s="19"/>
    </row>
    <row r="149" spans="23:23" x14ac:dyDescent="0.25">
      <c r="W149" s="19"/>
    </row>
    <row r="150" spans="23:23" x14ac:dyDescent="0.25">
      <c r="W150" s="19"/>
    </row>
    <row r="151" spans="23:23" x14ac:dyDescent="0.25">
      <c r="W151" s="19"/>
    </row>
    <row r="152" spans="23:23" x14ac:dyDescent="0.25">
      <c r="W152" s="19"/>
    </row>
    <row r="153" spans="23:23" x14ac:dyDescent="0.25">
      <c r="W153" s="19"/>
    </row>
    <row r="154" spans="23:23" x14ac:dyDescent="0.25">
      <c r="W154" s="19"/>
    </row>
    <row r="155" spans="23:23" x14ac:dyDescent="0.25">
      <c r="W155" s="19"/>
    </row>
    <row r="156" spans="23:23" x14ac:dyDescent="0.25">
      <c r="W156" s="19"/>
    </row>
    <row r="157" spans="23:23" x14ac:dyDescent="0.25">
      <c r="W157" s="19"/>
    </row>
    <row r="158" spans="23:23" x14ac:dyDescent="0.25">
      <c r="W158" s="19"/>
    </row>
    <row r="159" spans="23:23" x14ac:dyDescent="0.25">
      <c r="W159" s="19"/>
    </row>
    <row r="160" spans="23:23" x14ac:dyDescent="0.25">
      <c r="W160" s="19"/>
    </row>
    <row r="161" spans="23:23" x14ac:dyDescent="0.25">
      <c r="W161" s="19"/>
    </row>
    <row r="162" spans="23:23" x14ac:dyDescent="0.25">
      <c r="W162" s="19"/>
    </row>
    <row r="163" spans="23:23" x14ac:dyDescent="0.25">
      <c r="W163" s="19"/>
    </row>
    <row r="164" spans="23:23" x14ac:dyDescent="0.25">
      <c r="W164" s="19"/>
    </row>
    <row r="165" spans="23:23" x14ac:dyDescent="0.25">
      <c r="W165" s="19"/>
    </row>
    <row r="166" spans="23:23" x14ac:dyDescent="0.25">
      <c r="W166" s="19"/>
    </row>
    <row r="167" spans="23:23" x14ac:dyDescent="0.25">
      <c r="W167" s="19"/>
    </row>
    <row r="168" spans="23:23" x14ac:dyDescent="0.25">
      <c r="W168" s="19"/>
    </row>
    <row r="169" spans="23:23" x14ac:dyDescent="0.25">
      <c r="W169" s="19"/>
    </row>
    <row r="170" spans="23:23" x14ac:dyDescent="0.25">
      <c r="W170" s="19"/>
    </row>
    <row r="171" spans="23:23" x14ac:dyDescent="0.25">
      <c r="W171" s="19"/>
    </row>
    <row r="172" spans="23:23" x14ac:dyDescent="0.25">
      <c r="W172" s="19"/>
    </row>
    <row r="173" spans="23:23" x14ac:dyDescent="0.25">
      <c r="W173" s="19"/>
    </row>
    <row r="174" spans="23:23" x14ac:dyDescent="0.25">
      <c r="W174" s="19"/>
    </row>
    <row r="175" spans="23:23" x14ac:dyDescent="0.25">
      <c r="W175" s="19"/>
    </row>
    <row r="176" spans="23:23" x14ac:dyDescent="0.25">
      <c r="W176" s="19"/>
    </row>
    <row r="177" spans="23:23" x14ac:dyDescent="0.25">
      <c r="W177" s="19"/>
    </row>
    <row r="178" spans="23:23" x14ac:dyDescent="0.25">
      <c r="W178" s="19"/>
    </row>
    <row r="179" spans="23:23" x14ac:dyDescent="0.25">
      <c r="W179" s="19"/>
    </row>
    <row r="180" spans="23:23" x14ac:dyDescent="0.25">
      <c r="W180" s="19"/>
    </row>
    <row r="181" spans="23:23" x14ac:dyDescent="0.25">
      <c r="W181" s="19"/>
    </row>
    <row r="182" spans="23:23" x14ac:dyDescent="0.25">
      <c r="W182" s="19"/>
    </row>
    <row r="183" spans="23:23" x14ac:dyDescent="0.25">
      <c r="W183" s="19"/>
    </row>
    <row r="184" spans="23:23" x14ac:dyDescent="0.25">
      <c r="W184" s="19"/>
    </row>
    <row r="185" spans="23:23" x14ac:dyDescent="0.25">
      <c r="W185" s="19"/>
    </row>
    <row r="186" spans="23:23" x14ac:dyDescent="0.25">
      <c r="W186" s="19"/>
    </row>
    <row r="187" spans="23:23" x14ac:dyDescent="0.25">
      <c r="W187" s="19"/>
    </row>
    <row r="188" spans="23:23" x14ac:dyDescent="0.25">
      <c r="W188" s="19"/>
    </row>
    <row r="189" spans="23:23" x14ac:dyDescent="0.25">
      <c r="W189" s="19"/>
    </row>
    <row r="190" spans="23:23" x14ac:dyDescent="0.25">
      <c r="W190" s="19"/>
    </row>
    <row r="191" spans="23:23" x14ac:dyDescent="0.25">
      <c r="W191" s="19"/>
    </row>
    <row r="192" spans="23:23" x14ac:dyDescent="0.25">
      <c r="W192" s="19"/>
    </row>
    <row r="193" spans="23:23" x14ac:dyDescent="0.25">
      <c r="W193" s="19"/>
    </row>
    <row r="194" spans="23:23" x14ac:dyDescent="0.25">
      <c r="W194" s="19"/>
    </row>
    <row r="195" spans="23:23" x14ac:dyDescent="0.25">
      <c r="W195" s="19"/>
    </row>
    <row r="196" spans="23:23" x14ac:dyDescent="0.25">
      <c r="W196" s="19"/>
    </row>
    <row r="197" spans="23:23" x14ac:dyDescent="0.25">
      <c r="W197" s="19"/>
    </row>
    <row r="198" spans="23:23" x14ac:dyDescent="0.25">
      <c r="W198" s="19"/>
    </row>
    <row r="199" spans="23:23" x14ac:dyDescent="0.25">
      <c r="W199" s="19"/>
    </row>
    <row r="200" spans="23:23" x14ac:dyDescent="0.25">
      <c r="W200" s="19"/>
    </row>
    <row r="201" spans="23:23" x14ac:dyDescent="0.25">
      <c r="W201" s="19"/>
    </row>
  </sheetData>
  <conditionalFormatting sqref="B2:AG127">
    <cfRule type="containsText" dxfId="52" priority="7" operator="containsText" text="P">
      <formula>NOT(ISERROR(SEARCH("P",B2)))</formula>
    </cfRule>
    <cfRule type="expression" dxfId="51" priority="10">
      <formula>OR($AK2="NO",$AL2="NO")</formula>
    </cfRule>
  </conditionalFormatting>
  <conditionalFormatting sqref="B2:AG127">
    <cfRule type="expression" dxfId="50" priority="11">
      <formula>AND($AH2=0,$AI2=0)</formula>
    </cfRule>
  </conditionalFormatting>
  <conditionalFormatting sqref="AP2:AP127">
    <cfRule type="containsText" dxfId="49" priority="2" operator="containsText" text="P">
      <formula>NOT(ISERROR(SEARCH("P",AP2)))</formula>
    </cfRule>
    <cfRule type="containsText" dxfId="48" priority="3" operator="containsText" text="T">
      <formula>NOT(ISERROR(SEARCH("T",AP2)))</formula>
    </cfRule>
  </conditionalFormatting>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 id="{B62F079E-0CC3-469C-A1A3-D8783D7343A5}">
            <xm:f>'Alignment Overview'!B$130=0</xm:f>
            <x14:dxf>
              <fill>
                <patternFill>
                  <bgColor theme="3"/>
                </patternFill>
              </fill>
            </x14:dxf>
          </x14:cfRule>
          <xm:sqref>B2:AG127</xm:sqref>
        </x14:conditionalFormatting>
        <x14:conditionalFormatting xmlns:xm="http://schemas.microsoft.com/office/excel/2006/main">
          <x14:cfRule type="containsText" priority="8" operator="containsText" id="{8946897F-D0AC-4BBD-A71B-63C211F6528A}">
            <xm:f>NOT(ISERROR(SEARCH("T",B2)))</xm:f>
            <xm:f>"T"</xm:f>
            <x14:dxf>
              <font>
                <b/>
                <i val="0"/>
                <color rgb="FF00B050"/>
              </font>
            </x14:dxf>
          </x14:cfRule>
          <xm:sqref>B2:AG127</xm:sqref>
        </x14:conditionalFormatting>
        <x14:conditionalFormatting xmlns:xm="http://schemas.microsoft.com/office/excel/2006/main">
          <x14:cfRule type="cellIs" priority="1" operator="equal" id="{29800EF4-41C5-4D7D-AB63-1530467218BE}">
            <xm:f>'developer sheet'!$D$10</xm:f>
            <x14:dxf>
              <font>
                <b/>
                <i val="0"/>
                <color rgb="FFFF0000"/>
              </font>
            </x14:dxf>
          </x14:cfRule>
          <xm:sqref>AP2:AP127</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29"/>
  <sheetViews>
    <sheetView zoomScale="85" zoomScaleNormal="85" workbookViewId="0">
      <pane xSplit="1" ySplit="1" topLeftCell="B2" activePane="bottomRight" state="frozen"/>
      <selection pane="topRight" activeCell="B1" sqref="B1"/>
      <selection pane="bottomLeft" activeCell="A2" sqref="A2"/>
      <selection pane="bottomRight"/>
    </sheetView>
  </sheetViews>
  <sheetFormatPr defaultRowHeight="15" outlineLevelCol="1" x14ac:dyDescent="0.25"/>
  <cols>
    <col min="1" max="1" width="6.140625" style="19" bestFit="1" customWidth="1"/>
    <col min="2" max="4" width="9.140625" style="19"/>
    <col min="5" max="12" width="0" style="19" hidden="1" customWidth="1" outlineLevel="1"/>
    <col min="13" max="13" width="9.140625" style="19" collapsed="1"/>
    <col min="14" max="22" width="0" style="19" hidden="1" customWidth="1" outlineLevel="1"/>
    <col min="23" max="23" width="9.140625" style="19" collapsed="1"/>
    <col min="24" max="32" width="9.140625" style="19" hidden="1" customWidth="1" outlineLevel="1"/>
    <col min="33" max="33" width="9.140625" style="19" collapsed="1"/>
    <col min="34" max="36" width="9.140625" style="19"/>
    <col min="37" max="37" width="11.7109375" style="19" bestFit="1" customWidth="1"/>
    <col min="38" max="16384" width="9.140625" style="19"/>
  </cols>
  <sheetData>
    <row r="1" spans="1:38" ht="69" x14ac:dyDescent="0.25">
      <c r="B1" s="127" t="str">
        <f>IF('Long Term Vision'!$B$150="enter name here","Long Term Vision",'Long Term Vision'!$B$150)</f>
        <v>Long Term Vision</v>
      </c>
      <c r="C1" s="123" t="str">
        <f>IF('Mid-term Plan'!$B$150="enter name here","Mid-term Plan",'Mid-term Plan'!$B$150)</f>
        <v>Mid-term Plan</v>
      </c>
      <c r="D1" s="124" t="str">
        <f>IF('Sectoral Plan 1'!$B$150="enter name here","Sectoral Plan 1",'Sectoral Plan 1'!$B$150)</f>
        <v>Goal 1: Modern Open Accountable Government</v>
      </c>
      <c r="E1" s="124" t="str">
        <f>IF('Sectoral Plan 2'!$B$150="enter name here","Sectoral Plan 2",'Sectoral Plan 2'!$B$150)</f>
        <v>Goal 2: Well Governed Public Institutions</v>
      </c>
      <c r="F1" s="124" t="str">
        <f>IF('Sectoral Plan 3'!$B$150="enter name here","Sectoral Plan 3",'Sectoral Plan 3'!$B$150)</f>
        <v>Goal 3: Respect for the Rule of Law</v>
      </c>
      <c r="G1" s="124" t="str">
        <f>IF('Sectoral Plan 4'!$B$150="enter name here","Sectoral Plan 4",'Sectoral Plan 4'!$B$150)</f>
        <v>Goal 4: Administration of Justice</v>
      </c>
      <c r="H1" s="124" t="str">
        <f>IF('Sectoral Plan 5'!$B$150="enter name here","Sectoral Plan 5",'Sectoral Plan 5'!$B$150)</f>
        <v>Goal 5: Modern, Sustainable &amp; Universally Accessible Health Care System</v>
      </c>
      <c r="I1" s="124" t="str">
        <f>IF('Sectoral Plan 6'!$B$150="enter name here","Sectoral Plan 6",'Sectoral Plan 6'!$B$150)</f>
        <v>Goal 6: Education</v>
      </c>
      <c r="J1" s="124" t="str">
        <f>IF('Sectoral Plan 7'!$B$150="enter name here","Sectoral Plan 7",'Sectoral Plan 7'!$B$150)</f>
        <v>Goal 7: Poverty and Discrimination</v>
      </c>
      <c r="K1" s="124" t="str">
        <f>IF('Sectoral Plan 8'!$B$150="enter name here","Sectoral Plan 8",'Sectoral Plan 8'!$B$150)</f>
        <v>Goal 8: Land Administration</v>
      </c>
      <c r="L1" s="124" t="str">
        <f>IF('Sectoral Plan 9'!$B$150="enter name here","Sectoral Plan 9",'Sectoral Plan 9'!$B$150)</f>
        <v>Goal 9: Modern Infrastructure</v>
      </c>
      <c r="M1" s="124" t="str">
        <f>IF('Sectoral Plan 10'!$B$150="enter name here","Sectoral Plan 10",'Sectoral Plan 10'!$B$150)</f>
        <v>Goal 10: Interconnected Transport</v>
      </c>
      <c r="N1" s="124" t="str">
        <f>IF('Sectoral Plan 11'!$B$150="enter name here","Sectoral Plan 11",'Sectoral Plan 11'!$B$150)</f>
        <v>Goal 11: Natural Environment</v>
      </c>
      <c r="O1" s="124" t="str">
        <f>IF('Sectoral Plan 12'!$B$150="enter name here","Sectoral Plan 12",'Sectoral Plan 12'!$B$150)</f>
        <v>Goal 12: Healthy Macro economy</v>
      </c>
      <c r="P1" s="124" t="str">
        <f>IF('Sectoral Plan 13'!$B$150="enter name here","Sectoral Plan 13",'Sectoral Plan 13'!$B$150)</f>
        <v>Goal 13: Competitive Business Environment</v>
      </c>
      <c r="Q1" s="124" t="str">
        <f>IF('Sectoral Plan 14'!$B$150="enter name here","Sectoral Plan 14",'Sectoral Plan 14'!$B$150)</f>
        <v>Goal 14: Diversified Economy</v>
      </c>
      <c r="R1" s="124" t="str">
        <f>IF('Sectoral Plan 15'!$B$150="enter name here","Sectoral Plan 15",'Sectoral Plan 15'!$B$150)</f>
        <v>Goal 15: Fair Labour Regime</v>
      </c>
      <c r="S1" s="124" t="str">
        <f>IF('Sectoral Plan 16'!$B$150="enter name here","Sectoral Plan 16",'Sectoral Plan 16'!$B$150)</f>
        <v>Goal 16: Culture</v>
      </c>
      <c r="T1" s="124" t="str">
        <f>IF('Sectoral Plan 17'!$B$150="enter name here","Sectoral Plan 17",'Sectoral Plan 17'!$B$150)</f>
        <v>Sectoral Plan 17</v>
      </c>
      <c r="U1" s="124" t="str">
        <f>IF('Sectoral Plan 18'!$B$150="enter name here","Sectoral Plan 18",'Sectoral Plan 18'!$B$150)</f>
        <v>Sectoral Plan 18</v>
      </c>
      <c r="V1" s="124" t="str">
        <f>IF('Sectoral Plan 19'!$B$150="enter name here","Sectoral Plan 19",'Sectoral Plan 19'!$B$150)</f>
        <v>Sectoral Plan 19</v>
      </c>
      <c r="W1" s="124" t="str">
        <f>IF('Sectoral Plan 20'!$B$150="enter name here","Sectoral Plan 20",'Sectoral Plan 20'!$B$150)</f>
        <v>Sectoral Plan 20</v>
      </c>
      <c r="X1" s="124" t="str">
        <f>IF('Sectoral Plan 21'!$B$150="enter name here","Sectoral Plan 21",'Sectoral Plan 21'!$B$150)</f>
        <v>Sectoral Plan 21</v>
      </c>
      <c r="Y1" s="124" t="str">
        <f>IF('Sectoral Plan 22'!$B$150="enter name here","Sectoral Plan 22",'Sectoral Plan 22'!$B$150)</f>
        <v>Sectoral Plan 22</v>
      </c>
      <c r="Z1" s="124" t="str">
        <f>IF('Sectoral Plan 23'!$B$150="enter name here","Sectoral Plan 23",'Sectoral Plan 23'!$B$150)</f>
        <v>Sectoral Plan 23</v>
      </c>
      <c r="AA1" s="124" t="str">
        <f>IF('Sectoral Plan 24'!$B$150="enter name here","Sectoral Plan 24",'Sectoral Plan 24'!$B$150)</f>
        <v>Sectoral Plan 24</v>
      </c>
      <c r="AB1" s="124" t="str">
        <f>IF('Sectoral Plan 25'!$B$150="enter name here","Sectoral Plan 25",'Sectoral Plan 25'!$B$150)</f>
        <v>Sectoral Plan 25</v>
      </c>
      <c r="AC1" s="124" t="str">
        <f>IF('Sectoral Plan 26'!$B$150="enter name here","Sectoral Plan 26",'Sectoral Plan 26'!$B$150)</f>
        <v>Sectoral Plan 26</v>
      </c>
      <c r="AD1" s="124" t="str">
        <f>IF('Sectoral Plan 27'!$B$150="enter name here","Sectoral Plan 27",'Sectoral Plan 27'!$B$150)</f>
        <v>Sectoral Plan 27</v>
      </c>
      <c r="AE1" s="124" t="str">
        <f>IF('Sectoral Plan 28'!$B$150="enter name here","Sectoral Plan 28",'Sectoral Plan 28'!$B$150)</f>
        <v>Sectoral Plan 28</v>
      </c>
      <c r="AF1" s="124" t="str">
        <f>IF('Sectoral Plan 29'!$B$150="enter name here","Sectoral Plan 29",'Sectoral Plan 29'!$B$150)</f>
        <v>Sectoral Plan 29</v>
      </c>
      <c r="AG1" s="128" t="str">
        <f>IF('Sectoral Plan 30'!$B$150="enter name here","Sectoral Plan 30",'Sectoral Plan 30'!$B$150)</f>
        <v>Sectoral Plan 30</v>
      </c>
      <c r="AH1" s="129" t="s">
        <v>191</v>
      </c>
      <c r="AI1" s="125" t="s">
        <v>189</v>
      </c>
      <c r="AJ1" s="125" t="s">
        <v>198</v>
      </c>
      <c r="AK1" s="126" t="s">
        <v>192</v>
      </c>
      <c r="AL1" s="103"/>
    </row>
    <row r="2" spans="1:38" x14ac:dyDescent="0.25">
      <c r="A2" s="19">
        <v>1.1000000000000001</v>
      </c>
      <c r="B2" s="104">
        <f>'Long Term Vision'!G4</f>
        <v>0</v>
      </c>
      <c r="C2" s="105">
        <f>'Mid-term Plan'!E4</f>
        <v>0</v>
      </c>
      <c r="D2" s="105">
        <f>'Sectoral Plan 1'!$E4</f>
        <v>0</v>
      </c>
      <c r="E2" s="105">
        <f>'Sectoral Plan 2'!$E4</f>
        <v>0</v>
      </c>
      <c r="F2" s="105">
        <f>'Sectoral Plan 3'!$E4</f>
        <v>0</v>
      </c>
      <c r="G2" s="105">
        <f>'Sectoral Plan 4'!$E4</f>
        <v>0</v>
      </c>
      <c r="H2" s="105">
        <f>'Sectoral Plan 5'!$E4</f>
        <v>0</v>
      </c>
      <c r="I2" s="105">
        <f>'Sectoral Plan 6'!$E4</f>
        <v>0</v>
      </c>
      <c r="J2" s="105">
        <f>'Sectoral Plan 7'!$E4</f>
        <v>0</v>
      </c>
      <c r="K2" s="105">
        <f>'Sectoral Plan 8'!$E4</f>
        <v>0</v>
      </c>
      <c r="L2" s="105">
        <f>'Sectoral Plan 9'!$E4</f>
        <v>0</v>
      </c>
      <c r="M2" s="105">
        <f>'Sectoral Plan 10'!$E4</f>
        <v>0</v>
      </c>
      <c r="N2" s="105">
        <f>'Sectoral Plan 11'!$E4</f>
        <v>0</v>
      </c>
      <c r="O2" s="105">
        <f>'Sectoral Plan 12'!$E4</f>
        <v>0</v>
      </c>
      <c r="P2" s="105">
        <f>'Sectoral Plan 13'!$E4</f>
        <v>0</v>
      </c>
      <c r="Q2" s="105">
        <f>'Sectoral Plan 14'!$E4</f>
        <v>0</v>
      </c>
      <c r="R2" s="105">
        <f>'Sectoral Plan 15'!$E4</f>
        <v>0</v>
      </c>
      <c r="S2" s="105">
        <f>'Sectoral Plan 16'!$E4</f>
        <v>0</v>
      </c>
      <c r="T2" s="105">
        <f>'Sectoral Plan 17'!$E4</f>
        <v>0</v>
      </c>
      <c r="U2" s="105">
        <f>'Sectoral Plan 18'!$E4</f>
        <v>0</v>
      </c>
      <c r="V2" s="105">
        <f>'Sectoral Plan 19'!$E4</f>
        <v>0</v>
      </c>
      <c r="W2" s="105">
        <f>'Sectoral Plan 20'!$E4</f>
        <v>0</v>
      </c>
      <c r="X2" s="105">
        <f>'Sectoral Plan 21'!$E4</f>
        <v>0</v>
      </c>
      <c r="Y2" s="105">
        <f>'Sectoral Plan 22'!$E4</f>
        <v>0</v>
      </c>
      <c r="Z2" s="105">
        <f>'Sectoral Plan 23'!$E4</f>
        <v>0</v>
      </c>
      <c r="AA2" s="105">
        <f>'Sectoral Plan 24'!$E4</f>
        <v>0</v>
      </c>
      <c r="AB2" s="105">
        <f>'Sectoral Plan 25'!$E4</f>
        <v>0</v>
      </c>
      <c r="AC2" s="105">
        <f>'Sectoral Plan 26'!$E4</f>
        <v>0</v>
      </c>
      <c r="AD2" s="105">
        <f>'Sectoral Plan 27'!$E4</f>
        <v>0</v>
      </c>
      <c r="AE2" s="105">
        <f>'Sectoral Plan 28'!$E4</f>
        <v>0</v>
      </c>
      <c r="AF2" s="105">
        <f>'Sectoral Plan 29'!$E4</f>
        <v>0</v>
      </c>
      <c r="AG2" s="106">
        <f>'Sectoral Plan 30'!$E4</f>
        <v>0</v>
      </c>
      <c r="AH2" s="104">
        <f>COUNTIF(B2:AG2,"*")</f>
        <v>0</v>
      </c>
      <c r="AI2" s="105" t="str">
        <f>'Long Term Vision'!C4</f>
        <v>NO</v>
      </c>
      <c r="AJ2" s="105" t="str">
        <f>IF($AI2="NO",'developer sheet'!$D$9,IF(AND($AH2&gt;0,$AI2=0),1,0))</f>
        <v>N/A</v>
      </c>
      <c r="AK2" s="106" t="str">
        <f>IF($AI2="NO",'developer sheet'!$D$9,IF(AND($AH2=0,$AI2=0),1,0))</f>
        <v>N/A</v>
      </c>
      <c r="AL2" s="103"/>
    </row>
    <row r="3" spans="1:38" x14ac:dyDescent="0.25">
      <c r="A3" s="19">
        <v>1.2</v>
      </c>
      <c r="B3" s="107">
        <f>'Long Term Vision'!G5</f>
        <v>0</v>
      </c>
      <c r="C3" s="79">
        <f>'Mid-term Plan'!E5</f>
        <v>0</v>
      </c>
      <c r="D3" s="79">
        <f>'Sectoral Plan 1'!$E5</f>
        <v>0</v>
      </c>
      <c r="E3" s="79">
        <f>'Sectoral Plan 2'!$E5</f>
        <v>0</v>
      </c>
      <c r="F3" s="79">
        <f>'Sectoral Plan 3'!$E5</f>
        <v>0</v>
      </c>
      <c r="G3" s="79">
        <f>'Sectoral Plan 4'!$E5</f>
        <v>0</v>
      </c>
      <c r="H3" s="79">
        <f>'Sectoral Plan 5'!$E5</f>
        <v>0</v>
      </c>
      <c r="I3" s="79">
        <f>'Sectoral Plan 6'!$E5</f>
        <v>0</v>
      </c>
      <c r="J3" s="79" t="str">
        <f>'Sectoral Plan 7'!$E5</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Accurate data collected to reflect the multi-dimensional nature of poverty
2. National Strategy on data collection implemented 
3. More informed poverty alleviation policies
1. Accurate data collected to reflect the multi-dimensional nature of poverty
2. National Strategy on data collection implemented 
3. More informed poverty alleviation policies
</v>
      </c>
      <c r="K3" s="79">
        <f>'Sectoral Plan 8'!$E5</f>
        <v>0</v>
      </c>
      <c r="L3" s="79">
        <f>'Sectoral Plan 9'!$E5</f>
        <v>0</v>
      </c>
      <c r="M3" s="79">
        <f>'Sectoral Plan 10'!$E5</f>
        <v>0</v>
      </c>
      <c r="N3" s="79">
        <f>'Sectoral Plan 11'!$E5</f>
        <v>0</v>
      </c>
      <c r="O3" s="79">
        <f>'Sectoral Plan 12'!$E5</f>
        <v>0</v>
      </c>
      <c r="P3" s="79">
        <f>'Sectoral Plan 13'!$E5</f>
        <v>0</v>
      </c>
      <c r="Q3" s="79">
        <f>'Sectoral Plan 14'!$E5</f>
        <v>0</v>
      </c>
      <c r="R3" s="79">
        <f>'Sectoral Plan 15'!$E5</f>
        <v>0</v>
      </c>
      <c r="S3" s="79">
        <f>'Sectoral Plan 16'!$E5</f>
        <v>0</v>
      </c>
      <c r="T3" s="79">
        <f>'Sectoral Plan 17'!$E5</f>
        <v>0</v>
      </c>
      <c r="U3" s="79">
        <f>'Sectoral Plan 18'!$E5</f>
        <v>0</v>
      </c>
      <c r="V3" s="79">
        <f>'Sectoral Plan 19'!$E5</f>
        <v>0</v>
      </c>
      <c r="W3" s="79">
        <f>'Sectoral Plan 20'!$E5</f>
        <v>0</v>
      </c>
      <c r="X3" s="79">
        <f>'Sectoral Plan 21'!$E5</f>
        <v>0</v>
      </c>
      <c r="Y3" s="79">
        <f>'Sectoral Plan 22'!$E5</f>
        <v>0</v>
      </c>
      <c r="Z3" s="79">
        <f>'Sectoral Plan 23'!$E5</f>
        <v>0</v>
      </c>
      <c r="AA3" s="79">
        <f>'Sectoral Plan 24'!$E5</f>
        <v>0</v>
      </c>
      <c r="AB3" s="79">
        <f>'Sectoral Plan 25'!$E5</f>
        <v>0</v>
      </c>
      <c r="AC3" s="79">
        <f>'Sectoral Plan 26'!$E5</f>
        <v>0</v>
      </c>
      <c r="AD3" s="79">
        <f>'Sectoral Plan 27'!$E5</f>
        <v>0</v>
      </c>
      <c r="AE3" s="79">
        <f>'Sectoral Plan 28'!$E5</f>
        <v>0</v>
      </c>
      <c r="AF3" s="79">
        <f>'Sectoral Plan 29'!$E5</f>
        <v>0</v>
      </c>
      <c r="AG3" s="108">
        <f>'Sectoral Plan 30'!$E5</f>
        <v>0</v>
      </c>
      <c r="AH3" s="107">
        <f t="shared" ref="AH3:AH66" si="0">COUNTIF(B3:AG3,"*")</f>
        <v>1</v>
      </c>
      <c r="AI3" s="79">
        <f>'Long Term Vision'!C5</f>
        <v>0</v>
      </c>
      <c r="AJ3" s="79">
        <f>IF($AI3="NO",'developer sheet'!$D$9,IF(AND($AH3&gt;0,$AI3=0),1,0))</f>
        <v>1</v>
      </c>
      <c r="AK3" s="108">
        <f>IF($AI3="NO",'developer sheet'!$D$9,IF(AND($AH3=0,$AI3=0),1,0))</f>
        <v>0</v>
      </c>
      <c r="AL3" s="103"/>
    </row>
    <row r="4" spans="1:38" x14ac:dyDescent="0.25">
      <c r="A4" s="19">
        <v>1.3</v>
      </c>
      <c r="B4" s="107">
        <f>'Long Term Vision'!G6</f>
        <v>0</v>
      </c>
      <c r="C4" s="79">
        <f>'Mid-term Plan'!E6</f>
        <v>0</v>
      </c>
      <c r="D4" s="79">
        <f>'Sectoral Plan 1'!$E6</f>
        <v>0</v>
      </c>
      <c r="E4" s="79">
        <f>'Sectoral Plan 2'!$E6</f>
        <v>0</v>
      </c>
      <c r="F4" s="79">
        <f>'Sectoral Plan 3'!$E6</f>
        <v>0</v>
      </c>
      <c r="G4" s="79">
        <f>'Sectoral Plan 4'!$E6</f>
        <v>0</v>
      </c>
      <c r="H4" s="79" t="str">
        <f>'Sectoral Plan 5'!$E6</f>
        <v>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v>
      </c>
      <c r="I4" s="79">
        <f>'Sectoral Plan 6'!$E6</f>
        <v>0</v>
      </c>
      <c r="J4" s="79" t="str">
        <f>'Sectoral Plan 7'!$E6</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v>
      </c>
      <c r="K4" s="79">
        <f>'Sectoral Plan 8'!$E6</f>
        <v>0</v>
      </c>
      <c r="L4" s="79">
        <f>'Sectoral Plan 9'!$E6</f>
        <v>0</v>
      </c>
      <c r="M4" s="79">
        <f>'Sectoral Plan 10'!$E6</f>
        <v>0</v>
      </c>
      <c r="N4" s="79">
        <f>'Sectoral Plan 11'!$E6</f>
        <v>0</v>
      </c>
      <c r="O4" s="79">
        <f>'Sectoral Plan 12'!$E6</f>
        <v>0</v>
      </c>
      <c r="P4" s="79">
        <f>'Sectoral Plan 13'!$E6</f>
        <v>0</v>
      </c>
      <c r="Q4" s="79">
        <f>'Sectoral Plan 14'!$E6</f>
        <v>0</v>
      </c>
      <c r="R4" s="79">
        <f>'Sectoral Plan 15'!$E6</f>
        <v>0</v>
      </c>
      <c r="S4" s="79">
        <f>'Sectoral Plan 16'!$E6</f>
        <v>0</v>
      </c>
      <c r="T4" s="79">
        <f>'Sectoral Plan 17'!$E6</f>
        <v>0</v>
      </c>
      <c r="U4" s="79">
        <f>'Sectoral Plan 18'!$E6</f>
        <v>0</v>
      </c>
      <c r="V4" s="79">
        <f>'Sectoral Plan 19'!$E6</f>
        <v>0</v>
      </c>
      <c r="W4" s="79">
        <f>'Sectoral Plan 20'!$E6</f>
        <v>0</v>
      </c>
      <c r="X4" s="79">
        <f>'Sectoral Plan 21'!$E6</f>
        <v>0</v>
      </c>
      <c r="Y4" s="79">
        <f>'Sectoral Plan 22'!$E6</f>
        <v>0</v>
      </c>
      <c r="Z4" s="79">
        <f>'Sectoral Plan 23'!$E6</f>
        <v>0</v>
      </c>
      <c r="AA4" s="79">
        <f>'Sectoral Plan 24'!$E6</f>
        <v>0</v>
      </c>
      <c r="AB4" s="79">
        <f>'Sectoral Plan 25'!$E6</f>
        <v>0</v>
      </c>
      <c r="AC4" s="79">
        <f>'Sectoral Plan 26'!$E6</f>
        <v>0</v>
      </c>
      <c r="AD4" s="79">
        <f>'Sectoral Plan 27'!$E6</f>
        <v>0</v>
      </c>
      <c r="AE4" s="79">
        <f>'Sectoral Plan 28'!$E6</f>
        <v>0</v>
      </c>
      <c r="AF4" s="79">
        <f>'Sectoral Plan 29'!$E6</f>
        <v>0</v>
      </c>
      <c r="AG4" s="108">
        <f>'Sectoral Plan 30'!$E6</f>
        <v>0</v>
      </c>
      <c r="AH4" s="107">
        <f t="shared" si="0"/>
        <v>2</v>
      </c>
      <c r="AI4" s="79">
        <f>'Long Term Vision'!C6</f>
        <v>0</v>
      </c>
      <c r="AJ4" s="79">
        <f>IF($AI4="NO",'developer sheet'!$D$9,IF(AND($AH4&gt;0,$AI4=0),1,0))</f>
        <v>1</v>
      </c>
      <c r="AK4" s="108">
        <f>IF($AI4="NO",'developer sheet'!$D$9,IF(AND($AH4=0,$AI4=0),1,0))</f>
        <v>0</v>
      </c>
      <c r="AL4" s="103"/>
    </row>
    <row r="5" spans="1:38" x14ac:dyDescent="0.25">
      <c r="A5" s="19">
        <v>1.4</v>
      </c>
      <c r="B5" s="107">
        <f>'Long Term Vision'!G7</f>
        <v>0</v>
      </c>
      <c r="C5" s="79">
        <f>'Mid-term Plan'!E7</f>
        <v>0</v>
      </c>
      <c r="D5" s="79">
        <f>'Sectoral Plan 1'!$E7</f>
        <v>0</v>
      </c>
      <c r="E5" s="79">
        <f>'Sectoral Plan 2'!$E7</f>
        <v>0</v>
      </c>
      <c r="F5" s="79">
        <f>'Sectoral Plan 3'!$E7</f>
        <v>0</v>
      </c>
      <c r="G5" s="79">
        <f>'Sectoral Plan 4'!$E7</f>
        <v>0</v>
      </c>
      <c r="H5" s="79" t="str">
        <f>'Sectoral Plan 5'!$E7</f>
        <v xml:space="preserve">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
1. Reduction in the cost of health care </v>
      </c>
      <c r="I5" s="79" t="str">
        <f>'Sectoral Plan 6'!$E7</f>
        <v xml:space="preserve">1. Increase in the number of preschools 
2. Increase in the number of students entering government preschools
3. Improved numeracy and literacy rates 
1. Development of an accreditation agency for education institutions in The Bahamas
2. Increased number of students entering University of The Bahamas with a higher BGCSE results
3. Number of scholarships directed to areas of national priority
</v>
      </c>
      <c r="J5" s="79" t="str">
        <f>'Sectoral Plan 7'!$E7</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v>
      </c>
      <c r="K5" s="79" t="str">
        <f>'Sectoral Plan 8'!$E7</f>
        <v>1. Efficient, modern and consolidated land management system
2. A complete cadastral map
3. A land cadaster system which is trusted by the public
4. Efficient land agencies 
5. An Integrated land administration system
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v>
      </c>
      <c r="L5" s="79" t="str">
        <f>'Sectoral Plan 9'!$E7</f>
        <v>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v>
      </c>
      <c r="M5" s="79">
        <f>'Sectoral Plan 10'!$E7</f>
        <v>0</v>
      </c>
      <c r="N5" s="79">
        <f>'Sectoral Plan 11'!$E7</f>
        <v>0</v>
      </c>
      <c r="O5" s="79" t="str">
        <f>'Sectoral Plan 12'!$E7</f>
        <v xml:space="preserve">1. Increased savings balances
2. Increased percentage of the population with bank accounts
3. Increased financial assets held by households 
4. Improved National Saving Rate
</v>
      </c>
      <c r="P5" s="79" t="str">
        <f>'Sectoral Plan 13'!$E7</f>
        <v>1. High coverage by the credit bureau 
2. Percentage increase in business loans
3. Establishment of Junior market
4. Number of new business start-ups that survive the first three years</v>
      </c>
      <c r="Q5" s="79">
        <f>'Sectoral Plan 14'!$E7</f>
        <v>0</v>
      </c>
      <c r="R5" s="79">
        <f>'Sectoral Plan 15'!$E7</f>
        <v>0</v>
      </c>
      <c r="S5" s="79">
        <f>'Sectoral Plan 16'!$E7</f>
        <v>0</v>
      </c>
      <c r="T5" s="79">
        <f>'Sectoral Plan 17'!$E7</f>
        <v>0</v>
      </c>
      <c r="U5" s="79">
        <f>'Sectoral Plan 18'!$E7</f>
        <v>0</v>
      </c>
      <c r="V5" s="79">
        <f>'Sectoral Plan 19'!$E7</f>
        <v>0</v>
      </c>
      <c r="W5" s="79">
        <f>'Sectoral Plan 20'!$E7</f>
        <v>0</v>
      </c>
      <c r="X5" s="79">
        <f>'Sectoral Plan 21'!$E7</f>
        <v>0</v>
      </c>
      <c r="Y5" s="79">
        <f>'Sectoral Plan 22'!$E7</f>
        <v>0</v>
      </c>
      <c r="Z5" s="79">
        <f>'Sectoral Plan 23'!$E7</f>
        <v>0</v>
      </c>
      <c r="AA5" s="79">
        <f>'Sectoral Plan 24'!$E7</f>
        <v>0</v>
      </c>
      <c r="AB5" s="79">
        <f>'Sectoral Plan 25'!$E7</f>
        <v>0</v>
      </c>
      <c r="AC5" s="79">
        <f>'Sectoral Plan 26'!$E7</f>
        <v>0</v>
      </c>
      <c r="AD5" s="79">
        <f>'Sectoral Plan 27'!$E7</f>
        <v>0</v>
      </c>
      <c r="AE5" s="79">
        <f>'Sectoral Plan 28'!$E7</f>
        <v>0</v>
      </c>
      <c r="AF5" s="79">
        <f>'Sectoral Plan 29'!$E7</f>
        <v>0</v>
      </c>
      <c r="AG5" s="108">
        <f>'Sectoral Plan 30'!$E7</f>
        <v>0</v>
      </c>
      <c r="AH5" s="107">
        <f t="shared" si="0"/>
        <v>7</v>
      </c>
      <c r="AI5" s="79">
        <f>'Long Term Vision'!C7</f>
        <v>0</v>
      </c>
      <c r="AJ5" s="79">
        <f>IF($AI5="NO",'developer sheet'!$D$9,IF(AND($AH5&gt;0,$AI5=0),1,0))</f>
        <v>1</v>
      </c>
      <c r="AK5" s="108">
        <f>IF($AI5="NO",'developer sheet'!$D$9,IF(AND($AH5=0,$AI5=0),1,0))</f>
        <v>0</v>
      </c>
      <c r="AL5" s="103"/>
    </row>
    <row r="6" spans="1:38" x14ac:dyDescent="0.25">
      <c r="A6" s="19">
        <v>1.5</v>
      </c>
      <c r="B6" s="107">
        <f>'Long Term Vision'!G8</f>
        <v>0</v>
      </c>
      <c r="C6" s="79">
        <f>'Mid-term Plan'!E8</f>
        <v>0</v>
      </c>
      <c r="D6" s="79">
        <f>'Sectoral Plan 1'!$E8</f>
        <v>0</v>
      </c>
      <c r="E6" s="79">
        <f>'Sectoral Plan 2'!$E8</f>
        <v>0</v>
      </c>
      <c r="F6" s="79">
        <f>'Sectoral Plan 3'!$E8</f>
        <v>0</v>
      </c>
      <c r="G6" s="79">
        <f>'Sectoral Plan 4'!$E8</f>
        <v>0</v>
      </c>
      <c r="H6" s="79">
        <f>'Sectoral Plan 5'!$E8</f>
        <v>0</v>
      </c>
      <c r="I6" s="79">
        <f>'Sectoral Plan 6'!$E8</f>
        <v>0</v>
      </c>
      <c r="J6" s="79">
        <f>'Sectoral Plan 7'!$E8</f>
        <v>0</v>
      </c>
      <c r="K6" s="79">
        <f>'Sectoral Plan 8'!$E8</f>
        <v>0</v>
      </c>
      <c r="L6" s="79">
        <f>'Sectoral Plan 9'!$E8</f>
        <v>0</v>
      </c>
      <c r="M6" s="79">
        <f>'Sectoral Plan 10'!$E8</f>
        <v>0</v>
      </c>
      <c r="N6" s="79" t="str">
        <f>'Sectoral Plan 11'!$E8</f>
        <v>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v>
      </c>
      <c r="O6" s="79">
        <f>'Sectoral Plan 12'!$E8</f>
        <v>0</v>
      </c>
      <c r="P6" s="79">
        <f>'Sectoral Plan 13'!$E8</f>
        <v>0</v>
      </c>
      <c r="Q6" s="79">
        <f>'Sectoral Plan 14'!$E8</f>
        <v>0</v>
      </c>
      <c r="R6" s="79">
        <f>'Sectoral Plan 15'!$E8</f>
        <v>0</v>
      </c>
      <c r="S6" s="79">
        <f>'Sectoral Plan 16'!$E8</f>
        <v>0</v>
      </c>
      <c r="T6" s="79">
        <f>'Sectoral Plan 17'!$E8</f>
        <v>0</v>
      </c>
      <c r="U6" s="79">
        <f>'Sectoral Plan 18'!$E8</f>
        <v>0</v>
      </c>
      <c r="V6" s="79">
        <f>'Sectoral Plan 19'!$E8</f>
        <v>0</v>
      </c>
      <c r="W6" s="79">
        <f>'Sectoral Plan 20'!$E8</f>
        <v>0</v>
      </c>
      <c r="X6" s="79">
        <f>'Sectoral Plan 21'!$E8</f>
        <v>0</v>
      </c>
      <c r="Y6" s="79">
        <f>'Sectoral Plan 22'!$E8</f>
        <v>0</v>
      </c>
      <c r="Z6" s="79">
        <f>'Sectoral Plan 23'!$E8</f>
        <v>0</v>
      </c>
      <c r="AA6" s="79">
        <f>'Sectoral Plan 24'!$E8</f>
        <v>0</v>
      </c>
      <c r="AB6" s="79">
        <f>'Sectoral Plan 25'!$E8</f>
        <v>0</v>
      </c>
      <c r="AC6" s="79">
        <f>'Sectoral Plan 26'!$E8</f>
        <v>0</v>
      </c>
      <c r="AD6" s="79">
        <f>'Sectoral Plan 27'!$E8</f>
        <v>0</v>
      </c>
      <c r="AE6" s="79">
        <f>'Sectoral Plan 28'!$E8</f>
        <v>0</v>
      </c>
      <c r="AF6" s="79">
        <f>'Sectoral Plan 29'!$E8</f>
        <v>0</v>
      </c>
      <c r="AG6" s="108">
        <f>'Sectoral Plan 30'!$E8</f>
        <v>0</v>
      </c>
      <c r="AH6" s="107">
        <f t="shared" si="0"/>
        <v>1</v>
      </c>
      <c r="AI6" s="79">
        <f>'Long Term Vision'!C8</f>
        <v>0</v>
      </c>
      <c r="AJ6" s="79">
        <f>IF($AI6="NO",'developer sheet'!$D$9,IF(AND($AH6&gt;0,$AI6=0),1,0))</f>
        <v>1</v>
      </c>
      <c r="AK6" s="108">
        <f>IF($AI6="NO",'developer sheet'!$D$9,IF(AND($AH6=0,$AI6=0),1,0))</f>
        <v>0</v>
      </c>
      <c r="AL6" s="103"/>
    </row>
    <row r="7" spans="1:38" x14ac:dyDescent="0.25">
      <c r="A7" s="19">
        <v>2.1</v>
      </c>
      <c r="B7" s="107">
        <f>'Long Term Vision'!G10</f>
        <v>0</v>
      </c>
      <c r="C7" s="79">
        <f>'Mid-term Plan'!E10</f>
        <v>0</v>
      </c>
      <c r="D7" s="79">
        <f>'Sectoral Plan 1'!$E10</f>
        <v>0</v>
      </c>
      <c r="E7" s="79">
        <f>'Sectoral Plan 2'!$E10</f>
        <v>0</v>
      </c>
      <c r="F7" s="79">
        <f>'Sectoral Plan 3'!$E10</f>
        <v>0</v>
      </c>
      <c r="G7" s="79">
        <f>'Sectoral Plan 4'!$E10</f>
        <v>0</v>
      </c>
      <c r="H7" s="79">
        <f>'Sectoral Plan 5'!$E10</f>
        <v>0</v>
      </c>
      <c r="I7" s="79">
        <f>'Sectoral Plan 6'!$E10</f>
        <v>0</v>
      </c>
      <c r="J7" s="79" t="str">
        <f>'Sectoral Plan 7'!$E10</f>
        <v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v>
      </c>
      <c r="K7" s="79">
        <f>'Sectoral Plan 8'!$E10</f>
        <v>0</v>
      </c>
      <c r="L7" s="79">
        <f>'Sectoral Plan 9'!$E10</f>
        <v>0</v>
      </c>
      <c r="M7" s="79">
        <f>'Sectoral Plan 10'!$E10</f>
        <v>0</v>
      </c>
      <c r="N7" s="79">
        <f>'Sectoral Plan 11'!$E10</f>
        <v>0</v>
      </c>
      <c r="O7" s="79">
        <f>'Sectoral Plan 12'!$E10</f>
        <v>0</v>
      </c>
      <c r="P7" s="79">
        <f>'Sectoral Plan 13'!$E10</f>
        <v>0</v>
      </c>
      <c r="Q7" s="79">
        <f>'Sectoral Plan 14'!$E10</f>
        <v>0</v>
      </c>
      <c r="R7" s="79">
        <f>'Sectoral Plan 15'!$E10</f>
        <v>0</v>
      </c>
      <c r="S7" s="79">
        <f>'Sectoral Plan 16'!$E10</f>
        <v>0</v>
      </c>
      <c r="T7" s="79">
        <f>'Sectoral Plan 17'!$E10</f>
        <v>0</v>
      </c>
      <c r="U7" s="79">
        <f>'Sectoral Plan 18'!$E10</f>
        <v>0</v>
      </c>
      <c r="V7" s="79">
        <f>'Sectoral Plan 19'!$E10</f>
        <v>0</v>
      </c>
      <c r="W7" s="79">
        <f>'Sectoral Plan 20'!$E10</f>
        <v>0</v>
      </c>
      <c r="X7" s="79">
        <f>'Sectoral Plan 21'!$E10</f>
        <v>0</v>
      </c>
      <c r="Y7" s="79">
        <f>'Sectoral Plan 22'!$E10</f>
        <v>0</v>
      </c>
      <c r="Z7" s="79">
        <f>'Sectoral Plan 23'!$E10</f>
        <v>0</v>
      </c>
      <c r="AA7" s="79">
        <f>'Sectoral Plan 24'!$E10</f>
        <v>0</v>
      </c>
      <c r="AB7" s="79">
        <f>'Sectoral Plan 25'!$E10</f>
        <v>0</v>
      </c>
      <c r="AC7" s="79">
        <f>'Sectoral Plan 26'!$E10</f>
        <v>0</v>
      </c>
      <c r="AD7" s="79">
        <f>'Sectoral Plan 27'!$E10</f>
        <v>0</v>
      </c>
      <c r="AE7" s="79">
        <f>'Sectoral Plan 28'!$E10</f>
        <v>0</v>
      </c>
      <c r="AF7" s="79">
        <f>'Sectoral Plan 29'!$E10</f>
        <v>0</v>
      </c>
      <c r="AG7" s="108">
        <f>'Sectoral Plan 30'!$E10</f>
        <v>0</v>
      </c>
      <c r="AH7" s="107">
        <f t="shared" si="0"/>
        <v>1</v>
      </c>
      <c r="AI7" s="79">
        <f>'Long Term Vision'!C10</f>
        <v>0</v>
      </c>
      <c r="AJ7" s="79">
        <f>IF($AI7="NO",'developer sheet'!$D$9,IF(AND($AH7&gt;0,$AI7=0),1,0))</f>
        <v>1</v>
      </c>
      <c r="AK7" s="108">
        <f>IF($AI7="NO",'developer sheet'!$D$9,IF(AND($AH7=0,$AI7=0),1,0))</f>
        <v>0</v>
      </c>
      <c r="AL7" s="103"/>
    </row>
    <row r="8" spans="1:38" x14ac:dyDescent="0.25">
      <c r="A8" s="19">
        <v>2.2000000000000002</v>
      </c>
      <c r="B8" s="107">
        <f>'Long Term Vision'!G11</f>
        <v>0</v>
      </c>
      <c r="C8" s="79">
        <f>'Mid-term Plan'!E11</f>
        <v>0</v>
      </c>
      <c r="D8" s="79">
        <f>'Sectoral Plan 1'!$E11</f>
        <v>0</v>
      </c>
      <c r="E8" s="79">
        <f>'Sectoral Plan 2'!$E11</f>
        <v>0</v>
      </c>
      <c r="F8" s="79">
        <f>'Sectoral Plan 3'!$E11</f>
        <v>0</v>
      </c>
      <c r="G8" s="79">
        <f>'Sectoral Plan 4'!$E11</f>
        <v>0</v>
      </c>
      <c r="H8" s="79">
        <f>'Sectoral Plan 5'!$E11</f>
        <v>0</v>
      </c>
      <c r="I8" s="79">
        <f>'Sectoral Plan 6'!$E11</f>
        <v>0</v>
      </c>
      <c r="J8" s="79" t="str">
        <f>'Sectoral Plan 7'!$E11</f>
        <v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v>
      </c>
      <c r="K8" s="79">
        <f>'Sectoral Plan 8'!$E11</f>
        <v>0</v>
      </c>
      <c r="L8" s="79">
        <f>'Sectoral Plan 9'!$E11</f>
        <v>0</v>
      </c>
      <c r="M8" s="79">
        <f>'Sectoral Plan 10'!$E11</f>
        <v>0</v>
      </c>
      <c r="N8" s="79">
        <f>'Sectoral Plan 11'!$E11</f>
        <v>0</v>
      </c>
      <c r="O8" s="79">
        <f>'Sectoral Plan 12'!$E11</f>
        <v>0</v>
      </c>
      <c r="P8" s="79">
        <f>'Sectoral Plan 13'!$E11</f>
        <v>0</v>
      </c>
      <c r="Q8" s="79">
        <f>'Sectoral Plan 14'!$E11</f>
        <v>0</v>
      </c>
      <c r="R8" s="79">
        <f>'Sectoral Plan 15'!$E11</f>
        <v>0</v>
      </c>
      <c r="S8" s="79">
        <f>'Sectoral Plan 16'!$E11</f>
        <v>0</v>
      </c>
      <c r="T8" s="79">
        <f>'Sectoral Plan 17'!$E11</f>
        <v>0</v>
      </c>
      <c r="U8" s="79">
        <f>'Sectoral Plan 18'!$E11</f>
        <v>0</v>
      </c>
      <c r="V8" s="79">
        <f>'Sectoral Plan 19'!$E11</f>
        <v>0</v>
      </c>
      <c r="W8" s="79">
        <f>'Sectoral Plan 20'!$E11</f>
        <v>0</v>
      </c>
      <c r="X8" s="79">
        <f>'Sectoral Plan 21'!$E11</f>
        <v>0</v>
      </c>
      <c r="Y8" s="79">
        <f>'Sectoral Plan 22'!$E11</f>
        <v>0</v>
      </c>
      <c r="Z8" s="79">
        <f>'Sectoral Plan 23'!$E11</f>
        <v>0</v>
      </c>
      <c r="AA8" s="79">
        <f>'Sectoral Plan 24'!$E11</f>
        <v>0</v>
      </c>
      <c r="AB8" s="79">
        <f>'Sectoral Plan 25'!$E11</f>
        <v>0</v>
      </c>
      <c r="AC8" s="79">
        <f>'Sectoral Plan 26'!$E11</f>
        <v>0</v>
      </c>
      <c r="AD8" s="79">
        <f>'Sectoral Plan 27'!$E11</f>
        <v>0</v>
      </c>
      <c r="AE8" s="79">
        <f>'Sectoral Plan 28'!$E11</f>
        <v>0</v>
      </c>
      <c r="AF8" s="79">
        <f>'Sectoral Plan 29'!$E11</f>
        <v>0</v>
      </c>
      <c r="AG8" s="108">
        <f>'Sectoral Plan 30'!$E11</f>
        <v>0</v>
      </c>
      <c r="AH8" s="107">
        <f t="shared" si="0"/>
        <v>1</v>
      </c>
      <c r="AI8" s="79">
        <f>'Long Term Vision'!C11</f>
        <v>0</v>
      </c>
      <c r="AJ8" s="79">
        <f>IF($AI8="NO",'developer sheet'!$D$9,IF(AND($AH8&gt;0,$AI8=0),1,0))</f>
        <v>1</v>
      </c>
      <c r="AK8" s="108">
        <f>IF($AI8="NO",'developer sheet'!$D$9,IF(AND($AH8=0,$AI8=0),1,0))</f>
        <v>0</v>
      </c>
      <c r="AL8" s="103"/>
    </row>
    <row r="9" spans="1:38" x14ac:dyDescent="0.25">
      <c r="A9" s="19">
        <v>2.2999999999999998</v>
      </c>
      <c r="B9" s="107">
        <f>'Long Term Vision'!G12</f>
        <v>0</v>
      </c>
      <c r="C9" s="79">
        <f>'Mid-term Plan'!E12</f>
        <v>0</v>
      </c>
      <c r="D9" s="79">
        <f>'Sectoral Plan 1'!$E12</f>
        <v>0</v>
      </c>
      <c r="E9" s="79">
        <f>'Sectoral Plan 2'!$E12</f>
        <v>0</v>
      </c>
      <c r="F9" s="79">
        <f>'Sectoral Plan 3'!$E12</f>
        <v>0</v>
      </c>
      <c r="G9" s="79">
        <f>'Sectoral Plan 4'!$E12</f>
        <v>0</v>
      </c>
      <c r="H9" s="79">
        <f>'Sectoral Plan 5'!$E12</f>
        <v>0</v>
      </c>
      <c r="I9" s="79">
        <f>'Sectoral Plan 6'!$E12</f>
        <v>0</v>
      </c>
      <c r="J9" s="79" t="str">
        <f>'Sectoral Plan 7'!$E12</f>
        <v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v>
      </c>
      <c r="K9" s="79" t="str">
        <f>'Sectoral Plan 8'!$E12</f>
        <v>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v>
      </c>
      <c r="L9" s="79">
        <f>'Sectoral Plan 9'!$E12</f>
        <v>0</v>
      </c>
      <c r="M9" s="79">
        <f>'Sectoral Plan 10'!$E12</f>
        <v>0</v>
      </c>
      <c r="N9" s="79">
        <f>'Sectoral Plan 11'!$E12</f>
        <v>0</v>
      </c>
      <c r="O9" s="79">
        <f>'Sectoral Plan 12'!$E12</f>
        <v>0</v>
      </c>
      <c r="P9" s="79">
        <f>'Sectoral Plan 13'!$E12</f>
        <v>0</v>
      </c>
      <c r="Q9" s="79" t="str">
        <f>'Sectoral Plan 14'!$E12</f>
        <v>Number of new agribusiness developed
Increase in food production and exports
Increase in the number of persons enrolled at and graduating from the BAMSI degree programs.
Increase value added from agriculture and fisheries</v>
      </c>
      <c r="R9" s="79">
        <f>'Sectoral Plan 15'!$E12</f>
        <v>0</v>
      </c>
      <c r="S9" s="79">
        <f>'Sectoral Plan 16'!$E12</f>
        <v>0</v>
      </c>
      <c r="T9" s="79">
        <f>'Sectoral Plan 17'!$E12</f>
        <v>0</v>
      </c>
      <c r="U9" s="79">
        <f>'Sectoral Plan 18'!$E12</f>
        <v>0</v>
      </c>
      <c r="V9" s="79">
        <f>'Sectoral Plan 19'!$E12</f>
        <v>0</v>
      </c>
      <c r="W9" s="79">
        <f>'Sectoral Plan 20'!$E12</f>
        <v>0</v>
      </c>
      <c r="X9" s="79">
        <f>'Sectoral Plan 21'!$E12</f>
        <v>0</v>
      </c>
      <c r="Y9" s="79">
        <f>'Sectoral Plan 22'!$E12</f>
        <v>0</v>
      </c>
      <c r="Z9" s="79">
        <f>'Sectoral Plan 23'!$E12</f>
        <v>0</v>
      </c>
      <c r="AA9" s="79">
        <f>'Sectoral Plan 24'!$E12</f>
        <v>0</v>
      </c>
      <c r="AB9" s="79">
        <f>'Sectoral Plan 25'!$E12</f>
        <v>0</v>
      </c>
      <c r="AC9" s="79">
        <f>'Sectoral Plan 26'!$E12</f>
        <v>0</v>
      </c>
      <c r="AD9" s="79">
        <f>'Sectoral Plan 27'!$E12</f>
        <v>0</v>
      </c>
      <c r="AE9" s="79">
        <f>'Sectoral Plan 28'!$E12</f>
        <v>0</v>
      </c>
      <c r="AF9" s="79">
        <f>'Sectoral Plan 29'!$E12</f>
        <v>0</v>
      </c>
      <c r="AG9" s="108">
        <f>'Sectoral Plan 30'!$E12</f>
        <v>0</v>
      </c>
      <c r="AH9" s="107">
        <f t="shared" si="0"/>
        <v>3</v>
      </c>
      <c r="AI9" s="79">
        <f>'Long Term Vision'!C12</f>
        <v>0</v>
      </c>
      <c r="AJ9" s="79">
        <f>IF($AI9="NO",'developer sheet'!$D$9,IF(AND($AH9&gt;0,$AI9=0),1,0))</f>
        <v>1</v>
      </c>
      <c r="AK9" s="108">
        <f>IF($AI9="NO",'developer sheet'!$D$9,IF(AND($AH9=0,$AI9=0),1,0))</f>
        <v>0</v>
      </c>
      <c r="AL9" s="103"/>
    </row>
    <row r="10" spans="1:38" x14ac:dyDescent="0.25">
      <c r="A10" s="19">
        <v>2.4</v>
      </c>
      <c r="B10" s="107">
        <f>'Long Term Vision'!G13</f>
        <v>0</v>
      </c>
      <c r="C10" s="79">
        <f>'Mid-term Plan'!E13</f>
        <v>0</v>
      </c>
      <c r="D10" s="79">
        <f>'Sectoral Plan 1'!$E13</f>
        <v>0</v>
      </c>
      <c r="E10" s="79">
        <f>'Sectoral Plan 2'!$E13</f>
        <v>0</v>
      </c>
      <c r="F10" s="79">
        <f>'Sectoral Plan 3'!$E13</f>
        <v>0</v>
      </c>
      <c r="G10" s="79">
        <f>'Sectoral Plan 4'!$E13</f>
        <v>0</v>
      </c>
      <c r="H10" s="79">
        <f>'Sectoral Plan 5'!$E13</f>
        <v>0</v>
      </c>
      <c r="I10" s="79">
        <f>'Sectoral Plan 6'!$E13</f>
        <v>0</v>
      </c>
      <c r="J10" s="79" t="str">
        <f>'Sectoral Plan 7'!$E13</f>
        <v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v>
      </c>
      <c r="K10" s="79">
        <f>'Sectoral Plan 8'!$E13</f>
        <v>0</v>
      </c>
      <c r="L10" s="79">
        <f>'Sectoral Plan 9'!$E13</f>
        <v>0</v>
      </c>
      <c r="M10" s="79">
        <f>'Sectoral Plan 10'!$E13</f>
        <v>0</v>
      </c>
      <c r="N10" s="79">
        <f>'Sectoral Plan 11'!$E13</f>
        <v>0</v>
      </c>
      <c r="O10" s="79">
        <f>'Sectoral Plan 12'!$E13</f>
        <v>0</v>
      </c>
      <c r="P10" s="79">
        <f>'Sectoral Plan 13'!$E13</f>
        <v>0</v>
      </c>
      <c r="Q10" s="79" t="str">
        <f>'Sectoral Plan 14'!$E13</f>
        <v>1.Improved statistics on agriculture</v>
      </c>
      <c r="R10" s="79">
        <f>'Sectoral Plan 15'!$E13</f>
        <v>0</v>
      </c>
      <c r="S10" s="79">
        <f>'Sectoral Plan 16'!$E13</f>
        <v>0</v>
      </c>
      <c r="T10" s="79">
        <f>'Sectoral Plan 17'!$E13</f>
        <v>0</v>
      </c>
      <c r="U10" s="79">
        <f>'Sectoral Plan 18'!$E13</f>
        <v>0</v>
      </c>
      <c r="V10" s="79">
        <f>'Sectoral Plan 19'!$E13</f>
        <v>0</v>
      </c>
      <c r="W10" s="79">
        <f>'Sectoral Plan 20'!$E13</f>
        <v>0</v>
      </c>
      <c r="X10" s="79">
        <f>'Sectoral Plan 21'!$E13</f>
        <v>0</v>
      </c>
      <c r="Y10" s="79">
        <f>'Sectoral Plan 22'!$E13</f>
        <v>0</v>
      </c>
      <c r="Z10" s="79">
        <f>'Sectoral Plan 23'!$E13</f>
        <v>0</v>
      </c>
      <c r="AA10" s="79">
        <f>'Sectoral Plan 24'!$E13</f>
        <v>0</v>
      </c>
      <c r="AB10" s="79">
        <f>'Sectoral Plan 25'!$E13</f>
        <v>0</v>
      </c>
      <c r="AC10" s="79">
        <f>'Sectoral Plan 26'!$E13</f>
        <v>0</v>
      </c>
      <c r="AD10" s="79">
        <f>'Sectoral Plan 27'!$E13</f>
        <v>0</v>
      </c>
      <c r="AE10" s="79">
        <f>'Sectoral Plan 28'!$E13</f>
        <v>0</v>
      </c>
      <c r="AF10" s="79">
        <f>'Sectoral Plan 29'!$E13</f>
        <v>0</v>
      </c>
      <c r="AG10" s="108">
        <f>'Sectoral Plan 30'!$E13</f>
        <v>0</v>
      </c>
      <c r="AH10" s="107">
        <f t="shared" si="0"/>
        <v>2</v>
      </c>
      <c r="AI10" s="79">
        <f>'Long Term Vision'!C13</f>
        <v>0</v>
      </c>
      <c r="AJ10" s="79">
        <f>IF($AI10="NO",'developer sheet'!$D$9,IF(AND($AH10&gt;0,$AI10=0),1,0))</f>
        <v>1</v>
      </c>
      <c r="AK10" s="108">
        <f>IF($AI10="NO",'developer sheet'!$D$9,IF(AND($AH10=0,$AI10=0),1,0))</f>
        <v>0</v>
      </c>
      <c r="AL10" s="103"/>
    </row>
    <row r="11" spans="1:38" x14ac:dyDescent="0.25">
      <c r="A11" s="19">
        <v>2.5</v>
      </c>
      <c r="B11" s="107">
        <f>'Long Term Vision'!G14</f>
        <v>0</v>
      </c>
      <c r="C11" s="79">
        <f>'Mid-term Plan'!E14</f>
        <v>0</v>
      </c>
      <c r="D11" s="79">
        <f>'Sectoral Plan 1'!$E14</f>
        <v>0</v>
      </c>
      <c r="E11" s="79">
        <f>'Sectoral Plan 2'!$E14</f>
        <v>0</v>
      </c>
      <c r="F11" s="79">
        <f>'Sectoral Plan 3'!$E14</f>
        <v>0</v>
      </c>
      <c r="G11" s="79">
        <f>'Sectoral Plan 4'!$E14</f>
        <v>0</v>
      </c>
      <c r="H11" s="79">
        <f>'Sectoral Plan 5'!$E14</f>
        <v>0</v>
      </c>
      <c r="I11" s="79">
        <f>'Sectoral Plan 6'!$E14</f>
        <v>0</v>
      </c>
      <c r="J11" s="79">
        <f>'Sectoral Plan 7'!$E14</f>
        <v>0</v>
      </c>
      <c r="K11" s="79">
        <f>'Sectoral Plan 8'!$E14</f>
        <v>0</v>
      </c>
      <c r="L11" s="79">
        <f>'Sectoral Plan 9'!$E14</f>
        <v>0</v>
      </c>
      <c r="M11" s="79">
        <f>'Sectoral Plan 10'!$E14</f>
        <v>0</v>
      </c>
      <c r="N11" s="79">
        <f>'Sectoral Plan 11'!$E14</f>
        <v>0</v>
      </c>
      <c r="O11" s="79">
        <f>'Sectoral Plan 12'!$E14</f>
        <v>0</v>
      </c>
      <c r="P11" s="79">
        <f>'Sectoral Plan 13'!$E14</f>
        <v>0</v>
      </c>
      <c r="Q11" s="79">
        <f>'Sectoral Plan 14'!$E14</f>
        <v>0</v>
      </c>
      <c r="R11" s="79">
        <f>'Sectoral Plan 15'!$E14</f>
        <v>0</v>
      </c>
      <c r="S11" s="79">
        <f>'Sectoral Plan 16'!$E14</f>
        <v>0</v>
      </c>
      <c r="T11" s="79">
        <f>'Sectoral Plan 17'!$E14</f>
        <v>0</v>
      </c>
      <c r="U11" s="79">
        <f>'Sectoral Plan 18'!$E14</f>
        <v>0</v>
      </c>
      <c r="V11" s="79">
        <f>'Sectoral Plan 19'!$E14</f>
        <v>0</v>
      </c>
      <c r="W11" s="79">
        <f>'Sectoral Plan 20'!$E14</f>
        <v>0</v>
      </c>
      <c r="X11" s="79">
        <f>'Sectoral Plan 21'!$E14</f>
        <v>0</v>
      </c>
      <c r="Y11" s="79">
        <f>'Sectoral Plan 22'!$E14</f>
        <v>0</v>
      </c>
      <c r="Z11" s="79">
        <f>'Sectoral Plan 23'!$E14</f>
        <v>0</v>
      </c>
      <c r="AA11" s="79">
        <f>'Sectoral Plan 24'!$E14</f>
        <v>0</v>
      </c>
      <c r="AB11" s="79">
        <f>'Sectoral Plan 25'!$E14</f>
        <v>0</v>
      </c>
      <c r="AC11" s="79">
        <f>'Sectoral Plan 26'!$E14</f>
        <v>0</v>
      </c>
      <c r="AD11" s="79">
        <f>'Sectoral Plan 27'!$E14</f>
        <v>0</v>
      </c>
      <c r="AE11" s="79">
        <f>'Sectoral Plan 28'!$E14</f>
        <v>0</v>
      </c>
      <c r="AF11" s="79">
        <f>'Sectoral Plan 29'!$E14</f>
        <v>0</v>
      </c>
      <c r="AG11" s="108">
        <f>'Sectoral Plan 30'!$E14</f>
        <v>0</v>
      </c>
      <c r="AH11" s="107">
        <f t="shared" si="0"/>
        <v>0</v>
      </c>
      <c r="AI11" s="79">
        <f>'Long Term Vision'!C14</f>
        <v>0</v>
      </c>
      <c r="AJ11" s="79">
        <f>IF($AI11="NO",'developer sheet'!$D$9,IF(AND($AH11&gt;0,$AI11=0),1,0))</f>
        <v>0</v>
      </c>
      <c r="AK11" s="108">
        <f>IF($AI11="NO",'developer sheet'!$D$9,IF(AND($AH11=0,$AI11=0),1,0))</f>
        <v>1</v>
      </c>
      <c r="AL11" s="103"/>
    </row>
    <row r="12" spans="1:38" x14ac:dyDescent="0.25">
      <c r="A12" s="19">
        <v>3.1</v>
      </c>
      <c r="B12" s="107">
        <f>'Long Term Vision'!G16</f>
        <v>0</v>
      </c>
      <c r="C12" s="79">
        <f>'Mid-term Plan'!E16</f>
        <v>0</v>
      </c>
      <c r="D12" s="79">
        <f>'Sectoral Plan 1'!$E16</f>
        <v>0</v>
      </c>
      <c r="E12" s="79">
        <f>'Sectoral Plan 2'!$E16</f>
        <v>0</v>
      </c>
      <c r="F12" s="79">
        <f>'Sectoral Plan 3'!$E16</f>
        <v>0</v>
      </c>
      <c r="G12" s="79">
        <f>'Sectoral Plan 4'!$E16</f>
        <v>0</v>
      </c>
      <c r="H12" s="79" t="str">
        <f>'Sectoral Plan 5'!$E16</f>
        <v xml:space="preserve">1. Lower teenage pregnancy rates
2. Lower prevalence of HIV and other STI’s
3. Higher birth weight babies
4. Lower infant mortality </v>
      </c>
      <c r="I12" s="79">
        <f>'Sectoral Plan 6'!$E16</f>
        <v>0</v>
      </c>
      <c r="J12" s="79">
        <f>'Sectoral Plan 7'!$E16</f>
        <v>0</v>
      </c>
      <c r="K12" s="79">
        <f>'Sectoral Plan 8'!$E16</f>
        <v>0</v>
      </c>
      <c r="L12" s="79">
        <f>'Sectoral Plan 9'!$E16</f>
        <v>0</v>
      </c>
      <c r="M12" s="79">
        <f>'Sectoral Plan 10'!$E16</f>
        <v>0</v>
      </c>
      <c r="N12" s="79">
        <f>'Sectoral Plan 11'!$E16</f>
        <v>0</v>
      </c>
      <c r="O12" s="79">
        <f>'Sectoral Plan 12'!$E16</f>
        <v>0</v>
      </c>
      <c r="P12" s="79">
        <f>'Sectoral Plan 13'!$E16</f>
        <v>0</v>
      </c>
      <c r="Q12" s="79">
        <f>'Sectoral Plan 14'!$E16</f>
        <v>0</v>
      </c>
      <c r="R12" s="79">
        <f>'Sectoral Plan 15'!$E16</f>
        <v>0</v>
      </c>
      <c r="S12" s="79">
        <f>'Sectoral Plan 16'!$E16</f>
        <v>0</v>
      </c>
      <c r="T12" s="79">
        <f>'Sectoral Plan 17'!$E16</f>
        <v>0</v>
      </c>
      <c r="U12" s="79">
        <f>'Sectoral Plan 18'!$E16</f>
        <v>0</v>
      </c>
      <c r="V12" s="79">
        <f>'Sectoral Plan 19'!$E16</f>
        <v>0</v>
      </c>
      <c r="W12" s="79">
        <f>'Sectoral Plan 20'!$E16</f>
        <v>0</v>
      </c>
      <c r="X12" s="79">
        <f>'Sectoral Plan 21'!$E16</f>
        <v>0</v>
      </c>
      <c r="Y12" s="79">
        <f>'Sectoral Plan 22'!$E16</f>
        <v>0</v>
      </c>
      <c r="Z12" s="79">
        <f>'Sectoral Plan 23'!$E16</f>
        <v>0</v>
      </c>
      <c r="AA12" s="79">
        <f>'Sectoral Plan 24'!$E16</f>
        <v>0</v>
      </c>
      <c r="AB12" s="79">
        <f>'Sectoral Plan 25'!$E16</f>
        <v>0</v>
      </c>
      <c r="AC12" s="79">
        <f>'Sectoral Plan 26'!$E16</f>
        <v>0</v>
      </c>
      <c r="AD12" s="79">
        <f>'Sectoral Plan 27'!$E16</f>
        <v>0</v>
      </c>
      <c r="AE12" s="79">
        <f>'Sectoral Plan 28'!$E16</f>
        <v>0</v>
      </c>
      <c r="AF12" s="79">
        <f>'Sectoral Plan 29'!$E16</f>
        <v>0</v>
      </c>
      <c r="AG12" s="108">
        <f>'Sectoral Plan 30'!$E16</f>
        <v>0</v>
      </c>
      <c r="AH12" s="107">
        <f t="shared" si="0"/>
        <v>1</v>
      </c>
      <c r="AI12" s="79">
        <f>'Long Term Vision'!C16</f>
        <v>0</v>
      </c>
      <c r="AJ12" s="79">
        <f>IF($AI12="NO",'developer sheet'!$D$9,IF(AND($AH12&gt;0,$AI12=0),1,0))</f>
        <v>1</v>
      </c>
      <c r="AK12" s="108">
        <f>IF($AI12="NO",'developer sheet'!$D$9,IF(AND($AH12=0,$AI12=0),1,0))</f>
        <v>0</v>
      </c>
      <c r="AL12" s="103"/>
    </row>
    <row r="13" spans="1:38" x14ac:dyDescent="0.25">
      <c r="A13" s="19">
        <v>3.2</v>
      </c>
      <c r="B13" s="107">
        <f>'Long Term Vision'!G17</f>
        <v>0</v>
      </c>
      <c r="C13" s="79">
        <f>'Mid-term Plan'!E17</f>
        <v>0</v>
      </c>
      <c r="D13" s="79">
        <f>'Sectoral Plan 1'!$E17</f>
        <v>0</v>
      </c>
      <c r="E13" s="79">
        <f>'Sectoral Plan 2'!$E17</f>
        <v>0</v>
      </c>
      <c r="F13" s="79">
        <f>'Sectoral Plan 3'!$E17</f>
        <v>0</v>
      </c>
      <c r="G13" s="79">
        <f>'Sectoral Plan 4'!$E17</f>
        <v>0</v>
      </c>
      <c r="H13" s="79" t="str">
        <f>'Sectoral Plan 5'!$E17</f>
        <v xml:space="preserve">5. Reduced mortality rates   
</v>
      </c>
      <c r="I13" s="79">
        <f>'Sectoral Plan 6'!$E17</f>
        <v>0</v>
      </c>
      <c r="J13" s="79">
        <f>'Sectoral Plan 7'!$E17</f>
        <v>0</v>
      </c>
      <c r="K13" s="79">
        <f>'Sectoral Plan 8'!$E17</f>
        <v>0</v>
      </c>
      <c r="L13" s="79">
        <f>'Sectoral Plan 9'!$E17</f>
        <v>0</v>
      </c>
      <c r="M13" s="79">
        <f>'Sectoral Plan 10'!$E17</f>
        <v>0</v>
      </c>
      <c r="N13" s="79">
        <f>'Sectoral Plan 11'!$E17</f>
        <v>0</v>
      </c>
      <c r="O13" s="79">
        <f>'Sectoral Plan 12'!$E17</f>
        <v>0</v>
      </c>
      <c r="P13" s="79">
        <f>'Sectoral Plan 13'!$E17</f>
        <v>0</v>
      </c>
      <c r="Q13" s="79">
        <f>'Sectoral Plan 14'!$E17</f>
        <v>0</v>
      </c>
      <c r="R13" s="79">
        <f>'Sectoral Plan 15'!$E17</f>
        <v>0</v>
      </c>
      <c r="S13" s="79">
        <f>'Sectoral Plan 16'!$E17</f>
        <v>0</v>
      </c>
      <c r="T13" s="79">
        <f>'Sectoral Plan 17'!$E17</f>
        <v>0</v>
      </c>
      <c r="U13" s="79">
        <f>'Sectoral Plan 18'!$E17</f>
        <v>0</v>
      </c>
      <c r="V13" s="79">
        <f>'Sectoral Plan 19'!$E17</f>
        <v>0</v>
      </c>
      <c r="W13" s="79">
        <f>'Sectoral Plan 20'!$E17</f>
        <v>0</v>
      </c>
      <c r="X13" s="79">
        <f>'Sectoral Plan 21'!$E17</f>
        <v>0</v>
      </c>
      <c r="Y13" s="79">
        <f>'Sectoral Plan 22'!$E17</f>
        <v>0</v>
      </c>
      <c r="Z13" s="79">
        <f>'Sectoral Plan 23'!$E17</f>
        <v>0</v>
      </c>
      <c r="AA13" s="79">
        <f>'Sectoral Plan 24'!$E17</f>
        <v>0</v>
      </c>
      <c r="AB13" s="79">
        <f>'Sectoral Plan 25'!$E17</f>
        <v>0</v>
      </c>
      <c r="AC13" s="79">
        <f>'Sectoral Plan 26'!$E17</f>
        <v>0</v>
      </c>
      <c r="AD13" s="79">
        <f>'Sectoral Plan 27'!$E17</f>
        <v>0</v>
      </c>
      <c r="AE13" s="79">
        <f>'Sectoral Plan 28'!$E17</f>
        <v>0</v>
      </c>
      <c r="AF13" s="79">
        <f>'Sectoral Plan 29'!$E17</f>
        <v>0</v>
      </c>
      <c r="AG13" s="108">
        <f>'Sectoral Plan 30'!$E17</f>
        <v>0</v>
      </c>
      <c r="AH13" s="107">
        <f t="shared" si="0"/>
        <v>1</v>
      </c>
      <c r="AI13" s="79">
        <f>'Long Term Vision'!C17</f>
        <v>0</v>
      </c>
      <c r="AJ13" s="79">
        <f>IF($AI13="NO",'developer sheet'!$D$9,IF(AND($AH13&gt;0,$AI13=0),1,0))</f>
        <v>1</v>
      </c>
      <c r="AK13" s="108">
        <f>IF($AI13="NO",'developer sheet'!$D$9,IF(AND($AH13=0,$AI13=0),1,0))</f>
        <v>0</v>
      </c>
      <c r="AL13" s="103"/>
    </row>
    <row r="14" spans="1:38" x14ac:dyDescent="0.25">
      <c r="A14" s="19">
        <v>3.3</v>
      </c>
      <c r="B14" s="107">
        <f>'Long Term Vision'!G18</f>
        <v>0</v>
      </c>
      <c r="C14" s="79">
        <f>'Mid-term Plan'!E18</f>
        <v>0</v>
      </c>
      <c r="D14" s="79">
        <f>'Sectoral Plan 1'!$E18</f>
        <v>0</v>
      </c>
      <c r="E14" s="79">
        <f>'Sectoral Plan 2'!$E18</f>
        <v>0</v>
      </c>
      <c r="F14" s="79">
        <f>'Sectoral Plan 3'!$E18</f>
        <v>0</v>
      </c>
      <c r="G14" s="79">
        <f>'Sectoral Plan 4'!$E18</f>
        <v>0</v>
      </c>
      <c r="H14" s="79" t="str">
        <f>'Sectoral Plan 5'!$E18</f>
        <v xml:space="preserve">1. Lower teenage pregnancy rates
2. Lower prevalence of HIV and other STI’s
3. Higher birth weight babies
4. Lower infant mortality </v>
      </c>
      <c r="I14" s="79">
        <f>'Sectoral Plan 6'!$E18</f>
        <v>0</v>
      </c>
      <c r="J14" s="79">
        <f>'Sectoral Plan 7'!$E18</f>
        <v>0</v>
      </c>
      <c r="K14" s="79">
        <f>'Sectoral Plan 8'!$E18</f>
        <v>0</v>
      </c>
      <c r="L14" s="79">
        <f>'Sectoral Plan 9'!$E18</f>
        <v>0</v>
      </c>
      <c r="M14" s="79">
        <f>'Sectoral Plan 10'!$E18</f>
        <v>0</v>
      </c>
      <c r="N14" s="79">
        <f>'Sectoral Plan 11'!$E18</f>
        <v>0</v>
      </c>
      <c r="O14" s="79">
        <f>'Sectoral Plan 12'!$E18</f>
        <v>0</v>
      </c>
      <c r="P14" s="79">
        <f>'Sectoral Plan 13'!$E18</f>
        <v>0</v>
      </c>
      <c r="Q14" s="79">
        <f>'Sectoral Plan 14'!$E18</f>
        <v>0</v>
      </c>
      <c r="R14" s="79">
        <f>'Sectoral Plan 15'!$E18</f>
        <v>0</v>
      </c>
      <c r="S14" s="79">
        <f>'Sectoral Plan 16'!$E18</f>
        <v>0</v>
      </c>
      <c r="T14" s="79">
        <f>'Sectoral Plan 17'!$E18</f>
        <v>0</v>
      </c>
      <c r="U14" s="79">
        <f>'Sectoral Plan 18'!$E18</f>
        <v>0</v>
      </c>
      <c r="V14" s="79">
        <f>'Sectoral Plan 19'!$E18</f>
        <v>0</v>
      </c>
      <c r="W14" s="79">
        <f>'Sectoral Plan 20'!$E18</f>
        <v>0</v>
      </c>
      <c r="X14" s="79">
        <f>'Sectoral Plan 21'!$E18</f>
        <v>0</v>
      </c>
      <c r="Y14" s="79">
        <f>'Sectoral Plan 22'!$E18</f>
        <v>0</v>
      </c>
      <c r="Z14" s="79">
        <f>'Sectoral Plan 23'!$E18</f>
        <v>0</v>
      </c>
      <c r="AA14" s="79">
        <f>'Sectoral Plan 24'!$E18</f>
        <v>0</v>
      </c>
      <c r="AB14" s="79">
        <f>'Sectoral Plan 25'!$E18</f>
        <v>0</v>
      </c>
      <c r="AC14" s="79">
        <f>'Sectoral Plan 26'!$E18</f>
        <v>0</v>
      </c>
      <c r="AD14" s="79">
        <f>'Sectoral Plan 27'!$E18</f>
        <v>0</v>
      </c>
      <c r="AE14" s="79">
        <f>'Sectoral Plan 28'!$E18</f>
        <v>0</v>
      </c>
      <c r="AF14" s="79">
        <f>'Sectoral Plan 29'!$E18</f>
        <v>0</v>
      </c>
      <c r="AG14" s="108">
        <f>'Sectoral Plan 30'!$E18</f>
        <v>0</v>
      </c>
      <c r="AH14" s="107">
        <f t="shared" si="0"/>
        <v>1</v>
      </c>
      <c r="AI14" s="79">
        <f>'Long Term Vision'!C18</f>
        <v>0</v>
      </c>
      <c r="AJ14" s="79">
        <f>IF($AI14="NO",'developer sheet'!$D$9,IF(AND($AH14&gt;0,$AI14=0),1,0))</f>
        <v>1</v>
      </c>
      <c r="AK14" s="108">
        <f>IF($AI14="NO",'developer sheet'!$D$9,IF(AND($AH14=0,$AI14=0),1,0))</f>
        <v>0</v>
      </c>
      <c r="AL14" s="103"/>
    </row>
    <row r="15" spans="1:38" x14ac:dyDescent="0.25">
      <c r="A15" s="19">
        <v>3.4</v>
      </c>
      <c r="B15" s="107">
        <f>'Long Term Vision'!G19</f>
        <v>0</v>
      </c>
      <c r="C15" s="79">
        <f>'Mid-term Plan'!E19</f>
        <v>0</v>
      </c>
      <c r="D15" s="79">
        <f>'Sectoral Plan 1'!$E19</f>
        <v>0</v>
      </c>
      <c r="E15" s="79">
        <f>'Sectoral Plan 2'!$E19</f>
        <v>0</v>
      </c>
      <c r="F15" s="79">
        <f>'Sectoral Plan 3'!$E19</f>
        <v>0</v>
      </c>
      <c r="G15" s="79">
        <f>'Sectoral Plan 4'!$E19</f>
        <v>0</v>
      </c>
      <c r="H15" s="79" t="str">
        <f>'Sectoral Plan 5'!$E19</f>
        <v xml:space="preserve">2. Reduction in non-communicable diseases
3. Reduction in obesity (disaggregated by age groups and gender)
4. Higher proportion of the population involved in physical activity
5. Reduced mortality rates   
6. Increased life expectancy – 85 by 2030
9. Reduction in the time to deliver services
1. Reduction in the cost of health care 
3. Reduction in the time for delivery of service (reduced waiting times at hospitals)
4. Reduction in elder abuse
5. Longer life expectancy
1. Lower suicide rates
2. Reduced incidences of relapses by persons with MH conditions
3. Reduced bullying in schools
4. Increase in the number of persons willing to seek help for MH conditions
5. Improved Performance on MH studies
6. Reduction in domestic abuse and societal violence
7. Minimisation of the harms associated with gambling expansion
</v>
      </c>
      <c r="I15" s="79">
        <f>'Sectoral Plan 6'!$E19</f>
        <v>0</v>
      </c>
      <c r="J15" s="79" t="str">
        <f>'Sectoral Plan 7'!$E19</f>
        <v xml:space="preserve">1. Increased food production and farming activities
2. Pro-poor growth: Increased number of poor employed within the agricultural sector
3. Increased number of the poor earning minimum wage and above
4. Decrease in percentage of population without access to nutritious food
5. Reduction in prevalence on Non Communicable Diseases
6. Reduction of the number of children with low weight for their age, or low height for their age
7. Reduction in obesity levels in children and adults
8. Increase in number of households with access to community or backyard gardens
9. Increased protection of consumers
</v>
      </c>
      <c r="K15" s="79">
        <f>'Sectoral Plan 8'!$E19</f>
        <v>0</v>
      </c>
      <c r="L15" s="79">
        <f>'Sectoral Plan 9'!$E19</f>
        <v>0</v>
      </c>
      <c r="M15" s="79">
        <f>'Sectoral Plan 10'!$E19</f>
        <v>0</v>
      </c>
      <c r="N15" s="79">
        <f>'Sectoral Plan 11'!$E19</f>
        <v>0</v>
      </c>
      <c r="O15" s="79">
        <f>'Sectoral Plan 12'!$E19</f>
        <v>0</v>
      </c>
      <c r="P15" s="79">
        <f>'Sectoral Plan 13'!$E19</f>
        <v>0</v>
      </c>
      <c r="Q15" s="79">
        <f>'Sectoral Plan 14'!$E19</f>
        <v>0</v>
      </c>
      <c r="R15" s="79">
        <f>'Sectoral Plan 15'!$E19</f>
        <v>0</v>
      </c>
      <c r="S15" s="79">
        <f>'Sectoral Plan 16'!$E19</f>
        <v>0</v>
      </c>
      <c r="T15" s="79">
        <f>'Sectoral Plan 17'!$E19</f>
        <v>0</v>
      </c>
      <c r="U15" s="79">
        <f>'Sectoral Plan 18'!$E19</f>
        <v>0</v>
      </c>
      <c r="V15" s="79">
        <f>'Sectoral Plan 19'!$E19</f>
        <v>0</v>
      </c>
      <c r="W15" s="79">
        <f>'Sectoral Plan 20'!$E19</f>
        <v>0</v>
      </c>
      <c r="X15" s="79">
        <f>'Sectoral Plan 21'!$E19</f>
        <v>0</v>
      </c>
      <c r="Y15" s="79">
        <f>'Sectoral Plan 22'!$E19</f>
        <v>0</v>
      </c>
      <c r="Z15" s="79">
        <f>'Sectoral Plan 23'!$E19</f>
        <v>0</v>
      </c>
      <c r="AA15" s="79">
        <f>'Sectoral Plan 24'!$E19</f>
        <v>0</v>
      </c>
      <c r="AB15" s="79">
        <f>'Sectoral Plan 25'!$E19</f>
        <v>0</v>
      </c>
      <c r="AC15" s="79">
        <f>'Sectoral Plan 26'!$E19</f>
        <v>0</v>
      </c>
      <c r="AD15" s="79">
        <f>'Sectoral Plan 27'!$E19</f>
        <v>0</v>
      </c>
      <c r="AE15" s="79">
        <f>'Sectoral Plan 28'!$E19</f>
        <v>0</v>
      </c>
      <c r="AF15" s="79">
        <f>'Sectoral Plan 29'!$E19</f>
        <v>0</v>
      </c>
      <c r="AG15" s="108">
        <f>'Sectoral Plan 30'!$E19</f>
        <v>0</v>
      </c>
      <c r="AH15" s="107">
        <f t="shared" si="0"/>
        <v>2</v>
      </c>
      <c r="AI15" s="79">
        <f>'Long Term Vision'!C19</f>
        <v>0</v>
      </c>
      <c r="AJ15" s="79">
        <f>IF($AI15="NO",'developer sheet'!$D$9,IF(AND($AH15&gt;0,$AI15=0),1,0))</f>
        <v>1</v>
      </c>
      <c r="AK15" s="108">
        <f>IF($AI15="NO",'developer sheet'!$D$9,IF(AND($AH15=0,$AI15=0),1,0))</f>
        <v>0</v>
      </c>
      <c r="AL15" s="103"/>
    </row>
    <row r="16" spans="1:38" x14ac:dyDescent="0.25">
      <c r="A16" s="19">
        <v>3.5</v>
      </c>
      <c r="B16" s="107">
        <f>'Long Term Vision'!G20</f>
        <v>0</v>
      </c>
      <c r="C16" s="79">
        <f>'Mid-term Plan'!E20</f>
        <v>0</v>
      </c>
      <c r="D16" s="79">
        <f>'Sectoral Plan 1'!$E20</f>
        <v>0</v>
      </c>
      <c r="E16" s="79">
        <f>'Sectoral Plan 2'!$E20</f>
        <v>0</v>
      </c>
      <c r="F16" s="79">
        <f>'Sectoral Plan 3'!$E20</f>
        <v>0</v>
      </c>
      <c r="G16" s="79">
        <f>'Sectoral Plan 4'!$E20</f>
        <v>0</v>
      </c>
      <c r="H16" s="79" t="str">
        <f>'Sectoral Plan 5'!$E20</f>
        <v>1. Reduction in non-communicable diseases
2. Reduction in obesity
3. Reduction in alcohol, tobacco and drug use</v>
      </c>
      <c r="I16" s="79">
        <f>'Sectoral Plan 6'!$E20</f>
        <v>0</v>
      </c>
      <c r="J16" s="79">
        <f>'Sectoral Plan 7'!$E20</f>
        <v>0</v>
      </c>
      <c r="K16" s="79">
        <f>'Sectoral Plan 8'!$E20</f>
        <v>0</v>
      </c>
      <c r="L16" s="79">
        <f>'Sectoral Plan 9'!$E20</f>
        <v>0</v>
      </c>
      <c r="M16" s="79">
        <f>'Sectoral Plan 10'!$E20</f>
        <v>0</v>
      </c>
      <c r="N16" s="79">
        <f>'Sectoral Plan 11'!$E20</f>
        <v>0</v>
      </c>
      <c r="O16" s="79">
        <f>'Sectoral Plan 12'!$E20</f>
        <v>0</v>
      </c>
      <c r="P16" s="79">
        <f>'Sectoral Plan 13'!$E20</f>
        <v>0</v>
      </c>
      <c r="Q16" s="79">
        <f>'Sectoral Plan 14'!$E20</f>
        <v>0</v>
      </c>
      <c r="R16" s="79">
        <f>'Sectoral Plan 15'!$E20</f>
        <v>0</v>
      </c>
      <c r="S16" s="79">
        <f>'Sectoral Plan 16'!$E20</f>
        <v>0</v>
      </c>
      <c r="T16" s="79">
        <f>'Sectoral Plan 17'!$E20</f>
        <v>0</v>
      </c>
      <c r="U16" s="79">
        <f>'Sectoral Plan 18'!$E20</f>
        <v>0</v>
      </c>
      <c r="V16" s="79">
        <f>'Sectoral Plan 19'!$E20</f>
        <v>0</v>
      </c>
      <c r="W16" s="79">
        <f>'Sectoral Plan 20'!$E20</f>
        <v>0</v>
      </c>
      <c r="X16" s="79">
        <f>'Sectoral Plan 21'!$E20</f>
        <v>0</v>
      </c>
      <c r="Y16" s="79">
        <f>'Sectoral Plan 22'!$E20</f>
        <v>0</v>
      </c>
      <c r="Z16" s="79">
        <f>'Sectoral Plan 23'!$E20</f>
        <v>0</v>
      </c>
      <c r="AA16" s="79">
        <f>'Sectoral Plan 24'!$E20</f>
        <v>0</v>
      </c>
      <c r="AB16" s="79">
        <f>'Sectoral Plan 25'!$E20</f>
        <v>0</v>
      </c>
      <c r="AC16" s="79">
        <f>'Sectoral Plan 26'!$E20</f>
        <v>0</v>
      </c>
      <c r="AD16" s="79">
        <f>'Sectoral Plan 27'!$E20</f>
        <v>0</v>
      </c>
      <c r="AE16" s="79">
        <f>'Sectoral Plan 28'!$E20</f>
        <v>0</v>
      </c>
      <c r="AF16" s="79">
        <f>'Sectoral Plan 29'!$E20</f>
        <v>0</v>
      </c>
      <c r="AG16" s="108">
        <f>'Sectoral Plan 30'!$E20</f>
        <v>0</v>
      </c>
      <c r="AH16" s="107">
        <f t="shared" si="0"/>
        <v>1</v>
      </c>
      <c r="AI16" s="79">
        <f>'Long Term Vision'!C20</f>
        <v>0</v>
      </c>
      <c r="AJ16" s="79">
        <f>IF($AI16="NO",'developer sheet'!$D$9,IF(AND($AH16&gt;0,$AI16=0),1,0))</f>
        <v>1</v>
      </c>
      <c r="AK16" s="108">
        <f>IF($AI16="NO",'developer sheet'!$D$9,IF(AND($AH16=0,$AI16=0),1,0))</f>
        <v>0</v>
      </c>
      <c r="AL16" s="103"/>
    </row>
    <row r="17" spans="1:38" x14ac:dyDescent="0.25">
      <c r="A17" s="19">
        <v>3.6</v>
      </c>
      <c r="B17" s="107">
        <f>'Long Term Vision'!G21</f>
        <v>0</v>
      </c>
      <c r="C17" s="79">
        <f>'Mid-term Plan'!E21</f>
        <v>0</v>
      </c>
      <c r="D17" s="79">
        <f>'Sectoral Plan 1'!$E21</f>
        <v>0</v>
      </c>
      <c r="E17" s="79">
        <f>'Sectoral Plan 2'!$E21</f>
        <v>0</v>
      </c>
      <c r="F17" s="79">
        <f>'Sectoral Plan 3'!$E21</f>
        <v>0</v>
      </c>
      <c r="G17" s="79">
        <f>'Sectoral Plan 4'!$E21</f>
        <v>0</v>
      </c>
      <c r="H17" s="79" t="str">
        <f>'Sectoral Plan 5'!$E21</f>
        <v>1. Reduction in non-communicable diseases
2. Reduction in obesity
3. Reduction in alcohol, tobacco and drug use</v>
      </c>
      <c r="I17" s="79">
        <f>'Sectoral Plan 6'!$E21</f>
        <v>0</v>
      </c>
      <c r="J17" s="79">
        <f>'Sectoral Plan 7'!$E21</f>
        <v>0</v>
      </c>
      <c r="K17" s="79">
        <f>'Sectoral Plan 8'!$E21</f>
        <v>0</v>
      </c>
      <c r="L17" s="79">
        <f>'Sectoral Plan 9'!$E21</f>
        <v>0</v>
      </c>
      <c r="M17" s="79">
        <f>'Sectoral Plan 10'!$E21</f>
        <v>0</v>
      </c>
      <c r="N17" s="79">
        <f>'Sectoral Plan 11'!$E21</f>
        <v>0</v>
      </c>
      <c r="O17" s="79">
        <f>'Sectoral Plan 12'!$E21</f>
        <v>0</v>
      </c>
      <c r="P17" s="79">
        <f>'Sectoral Plan 13'!$E21</f>
        <v>0</v>
      </c>
      <c r="Q17" s="79">
        <f>'Sectoral Plan 14'!$E21</f>
        <v>0</v>
      </c>
      <c r="R17" s="79">
        <f>'Sectoral Plan 15'!$E21</f>
        <v>0</v>
      </c>
      <c r="S17" s="79">
        <f>'Sectoral Plan 16'!$E21</f>
        <v>0</v>
      </c>
      <c r="T17" s="79">
        <f>'Sectoral Plan 17'!$E21</f>
        <v>0</v>
      </c>
      <c r="U17" s="79">
        <f>'Sectoral Plan 18'!$E21</f>
        <v>0</v>
      </c>
      <c r="V17" s="79">
        <f>'Sectoral Plan 19'!$E21</f>
        <v>0</v>
      </c>
      <c r="W17" s="79">
        <f>'Sectoral Plan 20'!$E21</f>
        <v>0</v>
      </c>
      <c r="X17" s="79">
        <f>'Sectoral Plan 21'!$E21</f>
        <v>0</v>
      </c>
      <c r="Y17" s="79">
        <f>'Sectoral Plan 22'!$E21</f>
        <v>0</v>
      </c>
      <c r="Z17" s="79">
        <f>'Sectoral Plan 23'!$E21</f>
        <v>0</v>
      </c>
      <c r="AA17" s="79">
        <f>'Sectoral Plan 24'!$E21</f>
        <v>0</v>
      </c>
      <c r="AB17" s="79">
        <f>'Sectoral Plan 25'!$E21</f>
        <v>0</v>
      </c>
      <c r="AC17" s="79">
        <f>'Sectoral Plan 26'!$E21</f>
        <v>0</v>
      </c>
      <c r="AD17" s="79">
        <f>'Sectoral Plan 27'!$E21</f>
        <v>0</v>
      </c>
      <c r="AE17" s="79">
        <f>'Sectoral Plan 28'!$E21</f>
        <v>0</v>
      </c>
      <c r="AF17" s="79">
        <f>'Sectoral Plan 29'!$E21</f>
        <v>0</v>
      </c>
      <c r="AG17" s="108">
        <f>'Sectoral Plan 30'!$E21</f>
        <v>0</v>
      </c>
      <c r="AH17" s="107">
        <f t="shared" si="0"/>
        <v>1</v>
      </c>
      <c r="AI17" s="79">
        <f>'Long Term Vision'!C21</f>
        <v>0</v>
      </c>
      <c r="AJ17" s="79">
        <f>IF($AI17="NO",'developer sheet'!$D$9,IF(AND($AH17&gt;0,$AI17=0),1,0))</f>
        <v>1</v>
      </c>
      <c r="AK17" s="108">
        <f>IF($AI17="NO",'developer sheet'!$D$9,IF(AND($AH17=0,$AI17=0),1,0))</f>
        <v>0</v>
      </c>
      <c r="AL17" s="103"/>
    </row>
    <row r="18" spans="1:38" x14ac:dyDescent="0.25">
      <c r="A18" s="19">
        <v>3.7</v>
      </c>
      <c r="B18" s="107">
        <f>'Long Term Vision'!G22</f>
        <v>0</v>
      </c>
      <c r="C18" s="79">
        <f>'Mid-term Plan'!E22</f>
        <v>0</v>
      </c>
      <c r="D18" s="79">
        <f>'Sectoral Plan 1'!$E22</f>
        <v>0</v>
      </c>
      <c r="E18" s="79">
        <f>'Sectoral Plan 2'!$E22</f>
        <v>0</v>
      </c>
      <c r="F18" s="79">
        <f>'Sectoral Plan 3'!$E22</f>
        <v>0</v>
      </c>
      <c r="G18" s="79">
        <f>'Sectoral Plan 4'!$E22</f>
        <v>0</v>
      </c>
      <c r="H18" s="79" t="str">
        <f>'Sectoral Plan 5'!$E22</f>
        <v xml:space="preserve">1. Reduction in the cost of health care 
2. Reduction in non-communicable diseases and chronic diseases
3. Reduction in the time for delivery of service (reduced waiting times at hospitals)
4. Reduction in elder abuse
5. Longer life expectancy
2. Reduction in obesity
3. Reduction in alcohol, tobacco and drug use
1. Lower teenage pregnancy rates
2. Lower prevalence of HIV and other STI’s
3. Higher birth weight babies
4. Lower infant mortality </v>
      </c>
      <c r="I18" s="79">
        <f>'Sectoral Plan 6'!$E22</f>
        <v>0</v>
      </c>
      <c r="J18" s="79">
        <f>'Sectoral Plan 7'!$E22</f>
        <v>0</v>
      </c>
      <c r="K18" s="79">
        <f>'Sectoral Plan 8'!$E22</f>
        <v>0</v>
      </c>
      <c r="L18" s="79">
        <f>'Sectoral Plan 9'!$E22</f>
        <v>0</v>
      </c>
      <c r="M18" s="79">
        <f>'Sectoral Plan 10'!$E22</f>
        <v>0</v>
      </c>
      <c r="N18" s="79">
        <f>'Sectoral Plan 11'!$E22</f>
        <v>0</v>
      </c>
      <c r="O18" s="79">
        <f>'Sectoral Plan 12'!$E22</f>
        <v>0</v>
      </c>
      <c r="P18" s="79">
        <f>'Sectoral Plan 13'!$E22</f>
        <v>0</v>
      </c>
      <c r="Q18" s="79">
        <f>'Sectoral Plan 14'!$E22</f>
        <v>0</v>
      </c>
      <c r="R18" s="79">
        <f>'Sectoral Plan 15'!$E22</f>
        <v>0</v>
      </c>
      <c r="S18" s="79">
        <f>'Sectoral Plan 16'!$E22</f>
        <v>0</v>
      </c>
      <c r="T18" s="79">
        <f>'Sectoral Plan 17'!$E22</f>
        <v>0</v>
      </c>
      <c r="U18" s="79">
        <f>'Sectoral Plan 18'!$E22</f>
        <v>0</v>
      </c>
      <c r="V18" s="79">
        <f>'Sectoral Plan 19'!$E22</f>
        <v>0</v>
      </c>
      <c r="W18" s="79">
        <f>'Sectoral Plan 20'!$E22</f>
        <v>0</v>
      </c>
      <c r="X18" s="79">
        <f>'Sectoral Plan 21'!$E22</f>
        <v>0</v>
      </c>
      <c r="Y18" s="79">
        <f>'Sectoral Plan 22'!$E22</f>
        <v>0</v>
      </c>
      <c r="Z18" s="79">
        <f>'Sectoral Plan 23'!$E22</f>
        <v>0</v>
      </c>
      <c r="AA18" s="79">
        <f>'Sectoral Plan 24'!$E22</f>
        <v>0</v>
      </c>
      <c r="AB18" s="79">
        <f>'Sectoral Plan 25'!$E22</f>
        <v>0</v>
      </c>
      <c r="AC18" s="79">
        <f>'Sectoral Plan 26'!$E22</f>
        <v>0</v>
      </c>
      <c r="AD18" s="79">
        <f>'Sectoral Plan 27'!$E22</f>
        <v>0</v>
      </c>
      <c r="AE18" s="79">
        <f>'Sectoral Plan 28'!$E22</f>
        <v>0</v>
      </c>
      <c r="AF18" s="79">
        <f>'Sectoral Plan 29'!$E22</f>
        <v>0</v>
      </c>
      <c r="AG18" s="108">
        <f>'Sectoral Plan 30'!$E22</f>
        <v>0</v>
      </c>
      <c r="AH18" s="107">
        <f t="shared" si="0"/>
        <v>1</v>
      </c>
      <c r="AI18" s="79">
        <f>'Long Term Vision'!C22</f>
        <v>0</v>
      </c>
      <c r="AJ18" s="79">
        <f>IF($AI18="NO",'developer sheet'!$D$9,IF(AND($AH18&gt;0,$AI18=0),1,0))</f>
        <v>1</v>
      </c>
      <c r="AK18" s="108">
        <f>IF($AI18="NO",'developer sheet'!$D$9,IF(AND($AH18=0,$AI18=0),1,0))</f>
        <v>0</v>
      </c>
      <c r="AL18" s="103"/>
    </row>
    <row r="19" spans="1:38" x14ac:dyDescent="0.25">
      <c r="A19" s="19">
        <v>3.8</v>
      </c>
      <c r="B19" s="107">
        <f>'Long Term Vision'!G23</f>
        <v>0</v>
      </c>
      <c r="C19" s="79">
        <f>'Mid-term Plan'!E23</f>
        <v>0</v>
      </c>
      <c r="D19" s="79">
        <f>'Sectoral Plan 1'!$E23</f>
        <v>0</v>
      </c>
      <c r="E19" s="79">
        <f>'Sectoral Plan 2'!$E23</f>
        <v>0</v>
      </c>
      <c r="F19" s="79">
        <f>'Sectoral Plan 3'!$E23</f>
        <v>0</v>
      </c>
      <c r="G19" s="79">
        <f>'Sectoral Plan 4'!$E23</f>
        <v>0</v>
      </c>
      <c r="H19" s="79" t="str">
        <f>'Sectoral Plan 5'!$E23</f>
        <v>1. Decrease in hospitalizations for diseases that can be managed in outpatient setting by 10% by 2020
2. Reduction in non-communicable diseases
3. Reduction in obesity (disaggregated by age groups and gender)
4. Higher proportion of the population involved in physical activity
5. Reduced mortality rates   
6. Increased life expectancy – 85 by 2030
7. Poverty reduction in communities with persons living with disabilities
8. NIB smart cards (% held in the population)
9. Reduction in the time to deliver services
3. Reduction in alcohol, tobacco and drug use</v>
      </c>
      <c r="I19" s="79">
        <f>'Sectoral Plan 6'!$E23</f>
        <v>0</v>
      </c>
      <c r="J19" s="79">
        <f>'Sectoral Plan 7'!$E23</f>
        <v>0</v>
      </c>
      <c r="K19" s="79">
        <f>'Sectoral Plan 8'!$E23</f>
        <v>0</v>
      </c>
      <c r="L19" s="79">
        <f>'Sectoral Plan 9'!$E23</f>
        <v>0</v>
      </c>
      <c r="M19" s="79">
        <f>'Sectoral Plan 10'!$E23</f>
        <v>0</v>
      </c>
      <c r="N19" s="79">
        <f>'Sectoral Plan 11'!$E23</f>
        <v>0</v>
      </c>
      <c r="O19" s="79">
        <f>'Sectoral Plan 12'!$E23</f>
        <v>0</v>
      </c>
      <c r="P19" s="79">
        <f>'Sectoral Plan 13'!$E23</f>
        <v>0</v>
      </c>
      <c r="Q19" s="79">
        <f>'Sectoral Plan 14'!$E23</f>
        <v>0</v>
      </c>
      <c r="R19" s="79">
        <f>'Sectoral Plan 15'!$E23</f>
        <v>0</v>
      </c>
      <c r="S19" s="79">
        <f>'Sectoral Plan 16'!$E23</f>
        <v>0</v>
      </c>
      <c r="T19" s="79">
        <f>'Sectoral Plan 17'!$E23</f>
        <v>0</v>
      </c>
      <c r="U19" s="79">
        <f>'Sectoral Plan 18'!$E23</f>
        <v>0</v>
      </c>
      <c r="V19" s="79">
        <f>'Sectoral Plan 19'!$E23</f>
        <v>0</v>
      </c>
      <c r="W19" s="79">
        <f>'Sectoral Plan 20'!$E23</f>
        <v>0</v>
      </c>
      <c r="X19" s="79">
        <f>'Sectoral Plan 21'!$E23</f>
        <v>0</v>
      </c>
      <c r="Y19" s="79">
        <f>'Sectoral Plan 22'!$E23</f>
        <v>0</v>
      </c>
      <c r="Z19" s="79">
        <f>'Sectoral Plan 23'!$E23</f>
        <v>0</v>
      </c>
      <c r="AA19" s="79">
        <f>'Sectoral Plan 24'!$E23</f>
        <v>0</v>
      </c>
      <c r="AB19" s="79">
        <f>'Sectoral Plan 25'!$E23</f>
        <v>0</v>
      </c>
      <c r="AC19" s="79">
        <f>'Sectoral Plan 26'!$E23</f>
        <v>0</v>
      </c>
      <c r="AD19" s="79">
        <f>'Sectoral Plan 27'!$E23</f>
        <v>0</v>
      </c>
      <c r="AE19" s="79">
        <f>'Sectoral Plan 28'!$E23</f>
        <v>0</v>
      </c>
      <c r="AF19" s="79">
        <f>'Sectoral Plan 29'!$E23</f>
        <v>0</v>
      </c>
      <c r="AG19" s="108">
        <f>'Sectoral Plan 30'!$E23</f>
        <v>0</v>
      </c>
      <c r="AH19" s="107">
        <f t="shared" si="0"/>
        <v>1</v>
      </c>
      <c r="AI19" s="79">
        <f>'Long Term Vision'!C23</f>
        <v>0</v>
      </c>
      <c r="AJ19" s="79">
        <f>IF($AI19="NO",'developer sheet'!$D$9,IF(AND($AH19&gt;0,$AI19=0),1,0))</f>
        <v>1</v>
      </c>
      <c r="AK19" s="108">
        <f>IF($AI19="NO",'developer sheet'!$D$9,IF(AND($AH19=0,$AI19=0),1,0))</f>
        <v>0</v>
      </c>
      <c r="AL19" s="103"/>
    </row>
    <row r="20" spans="1:38" x14ac:dyDescent="0.25">
      <c r="A20" s="19">
        <v>3.9</v>
      </c>
      <c r="B20" s="107">
        <f>'Long Term Vision'!G24</f>
        <v>0</v>
      </c>
      <c r="C20" s="79">
        <f>'Mid-term Plan'!E24</f>
        <v>0</v>
      </c>
      <c r="D20" s="79">
        <f>'Sectoral Plan 1'!$E24</f>
        <v>0</v>
      </c>
      <c r="E20" s="79">
        <f>'Sectoral Plan 2'!$E24</f>
        <v>0</v>
      </c>
      <c r="F20" s="79">
        <f>'Sectoral Plan 3'!$E24</f>
        <v>0</v>
      </c>
      <c r="G20" s="79">
        <f>'Sectoral Plan 4'!$E24</f>
        <v>0</v>
      </c>
      <c r="H20" s="79" t="str">
        <f>'Sectoral Plan 5'!$E24</f>
        <v xml:space="preserve">1. Reduction in non-communicable diseases
2. Reduction in obesity
3. Reduction in alcohol, tobacco and drug use
</v>
      </c>
      <c r="I20" s="79">
        <f>'Sectoral Plan 6'!$E24</f>
        <v>0</v>
      </c>
      <c r="J20" s="79">
        <f>'Sectoral Plan 7'!$E24</f>
        <v>0</v>
      </c>
      <c r="K20" s="79">
        <f>'Sectoral Plan 8'!$E24</f>
        <v>0</v>
      </c>
      <c r="L20" s="79">
        <f>'Sectoral Plan 9'!$E24</f>
        <v>0</v>
      </c>
      <c r="M20" s="79">
        <f>'Sectoral Plan 10'!$E24</f>
        <v>0</v>
      </c>
      <c r="N20" s="79">
        <f>'Sectoral Plan 11'!$E24</f>
        <v>0</v>
      </c>
      <c r="O20" s="79">
        <f>'Sectoral Plan 12'!$E24</f>
        <v>0</v>
      </c>
      <c r="P20" s="79">
        <f>'Sectoral Plan 13'!$E24</f>
        <v>0</v>
      </c>
      <c r="Q20" s="79">
        <f>'Sectoral Plan 14'!$E24</f>
        <v>0</v>
      </c>
      <c r="R20" s="79">
        <f>'Sectoral Plan 15'!$E24</f>
        <v>0</v>
      </c>
      <c r="S20" s="79">
        <f>'Sectoral Plan 16'!$E24</f>
        <v>0</v>
      </c>
      <c r="T20" s="79">
        <f>'Sectoral Plan 17'!$E24</f>
        <v>0</v>
      </c>
      <c r="U20" s="79">
        <f>'Sectoral Plan 18'!$E24</f>
        <v>0</v>
      </c>
      <c r="V20" s="79">
        <f>'Sectoral Plan 19'!$E24</f>
        <v>0</v>
      </c>
      <c r="W20" s="79">
        <f>'Sectoral Plan 20'!$E24</f>
        <v>0</v>
      </c>
      <c r="X20" s="79">
        <f>'Sectoral Plan 21'!$E24</f>
        <v>0</v>
      </c>
      <c r="Y20" s="79">
        <f>'Sectoral Plan 22'!$E24</f>
        <v>0</v>
      </c>
      <c r="Z20" s="79">
        <f>'Sectoral Plan 23'!$E24</f>
        <v>0</v>
      </c>
      <c r="AA20" s="79">
        <f>'Sectoral Plan 24'!$E24</f>
        <v>0</v>
      </c>
      <c r="AB20" s="79">
        <f>'Sectoral Plan 25'!$E24</f>
        <v>0</v>
      </c>
      <c r="AC20" s="79">
        <f>'Sectoral Plan 26'!$E24</f>
        <v>0</v>
      </c>
      <c r="AD20" s="79">
        <f>'Sectoral Plan 27'!$E24</f>
        <v>0</v>
      </c>
      <c r="AE20" s="79">
        <f>'Sectoral Plan 28'!$E24</f>
        <v>0</v>
      </c>
      <c r="AF20" s="79">
        <f>'Sectoral Plan 29'!$E24</f>
        <v>0</v>
      </c>
      <c r="AG20" s="108">
        <f>'Sectoral Plan 30'!$E24</f>
        <v>0</v>
      </c>
      <c r="AH20" s="107">
        <f t="shared" si="0"/>
        <v>1</v>
      </c>
      <c r="AI20" s="79">
        <f>'Long Term Vision'!C24</f>
        <v>0</v>
      </c>
      <c r="AJ20" s="79">
        <f>IF($AI20="NO",'developer sheet'!$D$9,IF(AND($AH20&gt;0,$AI20=0),1,0))</f>
        <v>1</v>
      </c>
      <c r="AK20" s="108">
        <f>IF($AI20="NO",'developer sheet'!$D$9,IF(AND($AH20=0,$AI20=0),1,0))</f>
        <v>0</v>
      </c>
      <c r="AL20" s="103"/>
    </row>
    <row r="21" spans="1:38" x14ac:dyDescent="0.25">
      <c r="A21" s="19">
        <v>4.0999999999999996</v>
      </c>
      <c r="B21" s="107">
        <f>'Long Term Vision'!G26</f>
        <v>0</v>
      </c>
      <c r="C21" s="79">
        <f>'Mid-term Plan'!E26</f>
        <v>0</v>
      </c>
      <c r="D21" s="79">
        <f>'Sectoral Plan 1'!$E26</f>
        <v>0</v>
      </c>
      <c r="E21" s="79" t="str">
        <f>'Sectoral Plan 2'!$E26</f>
        <v>1. Increase in the # of public engagement roundtable per year
2. Adoption of innovative engagement process such as digital consultations.</v>
      </c>
      <c r="F21" s="79">
        <f>'Sectoral Plan 3'!$E26</f>
        <v>0</v>
      </c>
      <c r="G21" s="79">
        <f>'Sectoral Plan 4'!$E26</f>
        <v>0</v>
      </c>
      <c r="H21" s="79">
        <f>'Sectoral Plan 5'!$E26</f>
        <v>0</v>
      </c>
      <c r="I21" s="79" t="str">
        <f>'Sectoral Plan 6'!$E26</f>
        <v xml:space="preserve">1. Increase in education spending as a % of GDP
2. Increase in capital expenditure relative to total education expenditure 
3. Education spending  is 20% of public spending (2020 -2030) 
1. Decrease in the number of schools with delayed opening due to maintenance issues
2. Number of libraries in schools
3. Improvement in the national grade average
4. Increased ITC penetration in schools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v>
      </c>
      <c r="J21" s="79">
        <f>'Sectoral Plan 7'!$E26</f>
        <v>0</v>
      </c>
      <c r="K21" s="79">
        <f>'Sectoral Plan 8'!$E26</f>
        <v>0</v>
      </c>
      <c r="L21" s="79">
        <f>'Sectoral Plan 9'!$E26</f>
        <v>0</v>
      </c>
      <c r="M21" s="79">
        <f>'Sectoral Plan 10'!$E26</f>
        <v>0</v>
      </c>
      <c r="N21" s="79">
        <f>'Sectoral Plan 11'!$E26</f>
        <v>0</v>
      </c>
      <c r="O21" s="79">
        <f>'Sectoral Plan 12'!$E26</f>
        <v>0</v>
      </c>
      <c r="P21" s="79">
        <f>'Sectoral Plan 13'!$E26</f>
        <v>0</v>
      </c>
      <c r="Q21" s="79">
        <f>'Sectoral Plan 14'!$E26</f>
        <v>0</v>
      </c>
      <c r="R21" s="79">
        <f>'Sectoral Plan 15'!$E26</f>
        <v>0</v>
      </c>
      <c r="S21" s="79">
        <f>'Sectoral Plan 16'!$E26</f>
        <v>0</v>
      </c>
      <c r="T21" s="79">
        <f>'Sectoral Plan 17'!$E26</f>
        <v>0</v>
      </c>
      <c r="U21" s="79">
        <f>'Sectoral Plan 18'!$E26</f>
        <v>0</v>
      </c>
      <c r="V21" s="79">
        <f>'Sectoral Plan 19'!$E26</f>
        <v>0</v>
      </c>
      <c r="W21" s="79">
        <f>'Sectoral Plan 20'!$E26</f>
        <v>0</v>
      </c>
      <c r="X21" s="79">
        <f>'Sectoral Plan 21'!$E26</f>
        <v>0</v>
      </c>
      <c r="Y21" s="79">
        <f>'Sectoral Plan 22'!$E26</f>
        <v>0</v>
      </c>
      <c r="Z21" s="79">
        <f>'Sectoral Plan 23'!$E26</f>
        <v>0</v>
      </c>
      <c r="AA21" s="79">
        <f>'Sectoral Plan 24'!$E26</f>
        <v>0</v>
      </c>
      <c r="AB21" s="79">
        <f>'Sectoral Plan 25'!$E26</f>
        <v>0</v>
      </c>
      <c r="AC21" s="79">
        <f>'Sectoral Plan 26'!$E26</f>
        <v>0</v>
      </c>
      <c r="AD21" s="79">
        <f>'Sectoral Plan 27'!$E26</f>
        <v>0</v>
      </c>
      <c r="AE21" s="79">
        <f>'Sectoral Plan 28'!$E26</f>
        <v>0</v>
      </c>
      <c r="AF21" s="79">
        <f>'Sectoral Plan 29'!$E26</f>
        <v>0</v>
      </c>
      <c r="AG21" s="108">
        <f>'Sectoral Plan 30'!$E26</f>
        <v>0</v>
      </c>
      <c r="AH21" s="107">
        <f t="shared" si="0"/>
        <v>2</v>
      </c>
      <c r="AI21" s="79">
        <f>'Long Term Vision'!C26</f>
        <v>0</v>
      </c>
      <c r="AJ21" s="79">
        <f>IF($AI21="NO",'developer sheet'!$D$9,IF(AND($AH21&gt;0,$AI21=0),1,0))</f>
        <v>1</v>
      </c>
      <c r="AK21" s="108">
        <f>IF($AI21="NO",'developer sheet'!$D$9,IF(AND($AH21=0,$AI21=0),1,0))</f>
        <v>0</v>
      </c>
      <c r="AL21" s="103"/>
    </row>
    <row r="22" spans="1:38" x14ac:dyDescent="0.25">
      <c r="A22" s="19">
        <v>4.2</v>
      </c>
      <c r="B22" s="107">
        <f>'Long Term Vision'!G27</f>
        <v>0</v>
      </c>
      <c r="C22" s="79">
        <f>'Mid-term Plan'!E27</f>
        <v>0</v>
      </c>
      <c r="D22" s="79">
        <f>'Sectoral Plan 1'!$E27</f>
        <v>0</v>
      </c>
      <c r="E22" s="79">
        <f>'Sectoral Plan 2'!$E27</f>
        <v>0</v>
      </c>
      <c r="F22" s="79">
        <f>'Sectoral Plan 3'!$E27</f>
        <v>0</v>
      </c>
      <c r="G22" s="79">
        <f>'Sectoral Plan 4'!$E27</f>
        <v>0</v>
      </c>
      <c r="H22" s="79">
        <f>'Sectoral Plan 5'!$E27</f>
        <v>0</v>
      </c>
      <c r="I22" s="79" t="str">
        <f>'Sectoral Plan 6'!$E27</f>
        <v xml:space="preserve">1. Increase in the number of preschools 
2. Increase in the number of students entering government preschools
3. Improved numeracy and literacy rates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v>
      </c>
      <c r="J22" s="79">
        <f>'Sectoral Plan 7'!$E27</f>
        <v>0</v>
      </c>
      <c r="K22" s="79">
        <f>'Sectoral Plan 8'!$E27</f>
        <v>0</v>
      </c>
      <c r="L22" s="79">
        <f>'Sectoral Plan 9'!$E27</f>
        <v>0</v>
      </c>
      <c r="M22" s="79">
        <f>'Sectoral Plan 10'!$E27</f>
        <v>0</v>
      </c>
      <c r="N22" s="79">
        <f>'Sectoral Plan 11'!$E27</f>
        <v>0</v>
      </c>
      <c r="O22" s="79">
        <f>'Sectoral Plan 12'!$E27</f>
        <v>0</v>
      </c>
      <c r="P22" s="79">
        <f>'Sectoral Plan 13'!$E27</f>
        <v>0</v>
      </c>
      <c r="Q22" s="79">
        <f>'Sectoral Plan 14'!$E27</f>
        <v>0</v>
      </c>
      <c r="R22" s="79">
        <f>'Sectoral Plan 15'!$E27</f>
        <v>0</v>
      </c>
      <c r="S22" s="79">
        <f>'Sectoral Plan 16'!$E27</f>
        <v>0</v>
      </c>
      <c r="T22" s="79">
        <f>'Sectoral Plan 17'!$E27</f>
        <v>0</v>
      </c>
      <c r="U22" s="79">
        <f>'Sectoral Plan 18'!$E27</f>
        <v>0</v>
      </c>
      <c r="V22" s="79">
        <f>'Sectoral Plan 19'!$E27</f>
        <v>0</v>
      </c>
      <c r="W22" s="79">
        <f>'Sectoral Plan 20'!$E27</f>
        <v>0</v>
      </c>
      <c r="X22" s="79">
        <f>'Sectoral Plan 21'!$E27</f>
        <v>0</v>
      </c>
      <c r="Y22" s="79">
        <f>'Sectoral Plan 22'!$E27</f>
        <v>0</v>
      </c>
      <c r="Z22" s="79">
        <f>'Sectoral Plan 23'!$E27</f>
        <v>0</v>
      </c>
      <c r="AA22" s="79">
        <f>'Sectoral Plan 24'!$E27</f>
        <v>0</v>
      </c>
      <c r="AB22" s="79">
        <f>'Sectoral Plan 25'!$E27</f>
        <v>0</v>
      </c>
      <c r="AC22" s="79">
        <f>'Sectoral Plan 26'!$E27</f>
        <v>0</v>
      </c>
      <c r="AD22" s="79">
        <f>'Sectoral Plan 27'!$E27</f>
        <v>0</v>
      </c>
      <c r="AE22" s="79">
        <f>'Sectoral Plan 28'!$E27</f>
        <v>0</v>
      </c>
      <c r="AF22" s="79">
        <f>'Sectoral Plan 29'!$E27</f>
        <v>0</v>
      </c>
      <c r="AG22" s="108">
        <f>'Sectoral Plan 30'!$E27</f>
        <v>0</v>
      </c>
      <c r="AH22" s="107">
        <f t="shared" si="0"/>
        <v>1</v>
      </c>
      <c r="AI22" s="79">
        <f>'Long Term Vision'!C27</f>
        <v>0</v>
      </c>
      <c r="AJ22" s="79">
        <f>IF($AI22="NO",'developer sheet'!$D$9,IF(AND($AH22&gt;0,$AI22=0),1,0))</f>
        <v>1</v>
      </c>
      <c r="AK22" s="108">
        <f>IF($AI22="NO",'developer sheet'!$D$9,IF(AND($AH22=0,$AI22=0),1,0))</f>
        <v>0</v>
      </c>
      <c r="AL22" s="103"/>
    </row>
    <row r="23" spans="1:38" x14ac:dyDescent="0.25">
      <c r="A23" s="19">
        <v>4.3</v>
      </c>
      <c r="B23" s="107">
        <f>'Long Term Vision'!G28</f>
        <v>0</v>
      </c>
      <c r="C23" s="79">
        <f>'Mid-term Plan'!E28</f>
        <v>0</v>
      </c>
      <c r="D23" s="79">
        <f>'Sectoral Plan 1'!$E28</f>
        <v>0</v>
      </c>
      <c r="E23" s="79">
        <f>'Sectoral Plan 2'!$E28</f>
        <v>0</v>
      </c>
      <c r="F23" s="79">
        <f>'Sectoral Plan 3'!$E28</f>
        <v>0</v>
      </c>
      <c r="G23" s="79">
        <f>'Sectoral Plan 4'!$E28</f>
        <v>0</v>
      </c>
      <c r="H23" s="79">
        <f>'Sectoral Plan 5'!$E28</f>
        <v>0</v>
      </c>
      <c r="I23" s="79" t="str">
        <f>'Sectoral Plan 6'!$E28</f>
        <v xml:space="preserve">1. Increase in education spending as a % of GDP
2. Increase in capital expenditure relative to total education expenditure 
3. Education spending  is 20% of public spending (2020 -2030) 
1. Decrease in the number of schools with delayed opening due to maintenance issues
2. Number of libraries in schools
3. Improvement in the national grade average
4. Increased ITC penetration in schools
1. Increase in the of students successfully taking STEM subjects in at BGCSEs 
2. Increased number of persons pursuing degrees and professions in STEM related areas
1. Development of an accreditation agency for education institutions in The Bahamas
2. Increased number of students entering University of The Bahamas with a higher BGCSE results
3. Number of scholarships directed to areas of national priority
1. Changes in gender make up of subjects taken in schools and the university 
2. Changes in the gender composition of the University of The Bahamas and the Bahamas Vocational Training Institute
3. Increase in the number of girls applying to tertiary to take STEM subjects or to vocational institutions for non-traditional subjects
4. Reduction in the education outcome gaps between boys and girls
</v>
      </c>
      <c r="J23" s="79">
        <f>'Sectoral Plan 7'!$E28</f>
        <v>0</v>
      </c>
      <c r="K23" s="79">
        <f>'Sectoral Plan 8'!$E28</f>
        <v>0</v>
      </c>
      <c r="L23" s="79">
        <f>'Sectoral Plan 9'!$E28</f>
        <v>0</v>
      </c>
      <c r="M23" s="79">
        <f>'Sectoral Plan 10'!$E28</f>
        <v>0</v>
      </c>
      <c r="N23" s="79">
        <f>'Sectoral Plan 11'!$E28</f>
        <v>0</v>
      </c>
      <c r="O23" s="79">
        <f>'Sectoral Plan 12'!$E28</f>
        <v>0</v>
      </c>
      <c r="P23" s="79" t="str">
        <f>'Sectoral Plan 13'!$E28</f>
        <v xml:space="preserve">1. Improvements in customer satisfaction surveys
2. Lower cost of doing business
3. Fewer complaints about human capital stock
1. Decrease in the number of companies citing low-skills as a restriction on growth
2. Number of graduates from learning institutions
3. Number of youth in internships
</v>
      </c>
      <c r="Q23" s="79">
        <f>'Sectoral Plan 14'!$E87</f>
        <v>0</v>
      </c>
      <c r="R23" s="79">
        <f>'Sectoral Plan 15'!$E28</f>
        <v>0</v>
      </c>
      <c r="S23" s="79">
        <f>'Sectoral Plan 16'!$E28</f>
        <v>0</v>
      </c>
      <c r="T23" s="79">
        <f>'Sectoral Plan 17'!$E28</f>
        <v>0</v>
      </c>
      <c r="U23" s="79">
        <f>'Sectoral Plan 18'!$E28</f>
        <v>0</v>
      </c>
      <c r="V23" s="79">
        <f>'Sectoral Plan 19'!$E28</f>
        <v>0</v>
      </c>
      <c r="W23" s="79">
        <f>'Sectoral Plan 20'!$E28</f>
        <v>0</v>
      </c>
      <c r="X23" s="79">
        <f>'Sectoral Plan 21'!$E28</f>
        <v>0</v>
      </c>
      <c r="Y23" s="79">
        <f>'Sectoral Plan 22'!$E28</f>
        <v>0</v>
      </c>
      <c r="Z23" s="79">
        <f>'Sectoral Plan 23'!$E28</f>
        <v>0</v>
      </c>
      <c r="AA23" s="79">
        <f>'Sectoral Plan 24'!$E28</f>
        <v>0</v>
      </c>
      <c r="AB23" s="79">
        <f>'Sectoral Plan 25'!$E28</f>
        <v>0</v>
      </c>
      <c r="AC23" s="79">
        <f>'Sectoral Plan 26'!$E28</f>
        <v>0</v>
      </c>
      <c r="AD23" s="79">
        <f>'Sectoral Plan 27'!$E28</f>
        <v>0</v>
      </c>
      <c r="AE23" s="79">
        <f>'Sectoral Plan 28'!$E28</f>
        <v>0</v>
      </c>
      <c r="AF23" s="79">
        <f>'Sectoral Plan 29'!$E28</f>
        <v>0</v>
      </c>
      <c r="AG23" s="108">
        <f>'Sectoral Plan 30'!$E28</f>
        <v>0</v>
      </c>
      <c r="AH23" s="107">
        <f t="shared" si="0"/>
        <v>2</v>
      </c>
      <c r="AI23" s="79">
        <f>'Long Term Vision'!C28</f>
        <v>0</v>
      </c>
      <c r="AJ23" s="79">
        <f>IF($AI23="NO",'developer sheet'!$D$9,IF(AND($AH23&gt;0,$AI23=0),1,0))</f>
        <v>1</v>
      </c>
      <c r="AK23" s="108">
        <f>IF($AI23="NO",'developer sheet'!$D$9,IF(AND($AH23=0,$AI23=0),1,0))</f>
        <v>0</v>
      </c>
      <c r="AL23" s="103"/>
    </row>
    <row r="24" spans="1:38" x14ac:dyDescent="0.25">
      <c r="A24" s="19">
        <v>4.4000000000000004</v>
      </c>
      <c r="B24" s="107">
        <f>'Long Term Vision'!G29</f>
        <v>0</v>
      </c>
      <c r="C24" s="79">
        <f>'Mid-term Plan'!E29</f>
        <v>0</v>
      </c>
      <c r="D24" s="79">
        <f>'Sectoral Plan 1'!$E29</f>
        <v>0</v>
      </c>
      <c r="E24" s="79">
        <f>'Sectoral Plan 2'!$E29</f>
        <v>0</v>
      </c>
      <c r="F24" s="79" t="str">
        <f>'Sectoral Plan 3'!$E29</f>
        <v xml:space="preserve">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v>
      </c>
      <c r="G24" s="79" t="str">
        <f>'Sectoral Plan 4'!$E29</f>
        <v>1. More prison space with improved segregation among offenders 
2. Reduced crimes within prison
3. Reduced recidivism</v>
      </c>
      <c r="H24" s="79">
        <f>'Sectoral Plan 5'!$E29</f>
        <v>0</v>
      </c>
      <c r="I24" s="79" t="str">
        <f>'Sectoral Plan 6'!$E29</f>
        <v xml:space="preserve">1. Number of students graduating with a vocational skill
2. Reduction in the number of work permits for vocational labour
1. Reduced dropout rates
2. Higher numeracy and literacy rates
3. Positive satisfaction surveys from businesses
</v>
      </c>
      <c r="J24" s="79">
        <f>'Sectoral Plan 7'!$E29</f>
        <v>0</v>
      </c>
      <c r="K24" s="79">
        <f>'Sectoral Plan 8'!$E29</f>
        <v>0</v>
      </c>
      <c r="L24" s="79">
        <f>'Sectoral Plan 9'!$E29</f>
        <v>0</v>
      </c>
      <c r="M24" s="79">
        <f>'Sectoral Plan 10'!$E29</f>
        <v>0</v>
      </c>
      <c r="N24" s="79">
        <f>'Sectoral Plan 11'!$E29</f>
        <v>0</v>
      </c>
      <c r="O24" s="79">
        <f>'Sectoral Plan 12'!$E29</f>
        <v>0</v>
      </c>
      <c r="P24" s="79" t="str">
        <f>'Sectoral Plan 13'!$E29</f>
        <v>1. Improvements in customer satisfaction surveys
2. Lower cost of doing business
3. Fewer complaints about human capital stock
1. Decrease in the number of companies citing low-skills as a restriction on growth
2. Number of graduates from learning institutions
3. Number of youth in internships</v>
      </c>
      <c r="Q24" s="79" t="str">
        <f>'Sectoral Plan 14'!$E29</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Increase in value added from the financial sector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v>
      </c>
      <c r="R24" s="79" t="str">
        <f>'Sectoral Plan 15'!$E29</f>
        <v>1. 75% of scholarships given in the areas where there is an identified need or skill deficit
2. Higher number of students returning to the country bringing the skills required
3. Closer match of the skills needs with the educational expenditure by the Ministry
4. Improved efficiency (value for money) with respect to scholarship expenditure
5. % of scholarship funded allocated to technical training
6. % of scholarships granted by identified skill gap categories
7. Number of scholarship recipients returning to The Bahamas for at least 3 years (to work)</v>
      </c>
      <c r="S24" s="79" t="str">
        <f>'Sectoral Plan 16'!$E29</f>
        <v>1. Increase in GDP contribution from culture
1. Increase in GDP contribution from creative economy</v>
      </c>
      <c r="T24" s="79">
        <f>'Sectoral Plan 17'!$E29</f>
        <v>0</v>
      </c>
      <c r="U24" s="79">
        <f>'Sectoral Plan 18'!$E29</f>
        <v>0</v>
      </c>
      <c r="V24" s="79">
        <f>'Sectoral Plan 19'!$E29</f>
        <v>0</v>
      </c>
      <c r="W24" s="79">
        <f>'Sectoral Plan 20'!$E29</f>
        <v>0</v>
      </c>
      <c r="X24" s="79">
        <f>'Sectoral Plan 21'!$E29</f>
        <v>0</v>
      </c>
      <c r="Y24" s="79">
        <f>'Sectoral Plan 22'!$E29</f>
        <v>0</v>
      </c>
      <c r="Z24" s="79">
        <f>'Sectoral Plan 23'!$E29</f>
        <v>0</v>
      </c>
      <c r="AA24" s="79">
        <f>'Sectoral Plan 24'!$E29</f>
        <v>0</v>
      </c>
      <c r="AB24" s="79">
        <f>'Sectoral Plan 25'!$E29</f>
        <v>0</v>
      </c>
      <c r="AC24" s="79">
        <f>'Sectoral Plan 26'!$E29</f>
        <v>0</v>
      </c>
      <c r="AD24" s="79">
        <f>'Sectoral Plan 27'!$E29</f>
        <v>0</v>
      </c>
      <c r="AE24" s="79">
        <f>'Sectoral Plan 28'!$E29</f>
        <v>0</v>
      </c>
      <c r="AF24" s="79">
        <f>'Sectoral Plan 29'!$E29</f>
        <v>0</v>
      </c>
      <c r="AG24" s="108">
        <f>'Sectoral Plan 30'!$E29</f>
        <v>0</v>
      </c>
      <c r="AH24" s="107">
        <f t="shared" si="0"/>
        <v>7</v>
      </c>
      <c r="AI24" s="79">
        <f>'Long Term Vision'!C29</f>
        <v>0</v>
      </c>
      <c r="AJ24" s="79">
        <f>IF($AI24="NO",'developer sheet'!$D$9,IF(AND($AH24&gt;0,$AI24=0),1,0))</f>
        <v>1</v>
      </c>
      <c r="AK24" s="108">
        <f>IF($AI24="NO",'developer sheet'!$D$9,IF(AND($AH24=0,$AI24=0),1,0))</f>
        <v>0</v>
      </c>
      <c r="AL24" s="103"/>
    </row>
    <row r="25" spans="1:38" x14ac:dyDescent="0.25">
      <c r="A25" s="19">
        <v>4.5</v>
      </c>
      <c r="B25" s="107">
        <f>'Long Term Vision'!G30</f>
        <v>0</v>
      </c>
      <c r="C25" s="79">
        <f>'Mid-term Plan'!E30</f>
        <v>0</v>
      </c>
      <c r="D25" s="79">
        <f>'Sectoral Plan 1'!$E30</f>
        <v>0</v>
      </c>
      <c r="E25" s="79">
        <f>'Sectoral Plan 2'!$E30</f>
        <v>0</v>
      </c>
      <c r="F25" s="79">
        <f>'Sectoral Plan 3'!$E30</f>
        <v>0</v>
      </c>
      <c r="G25" s="79">
        <f>'Sectoral Plan 4'!$E30</f>
        <v>0</v>
      </c>
      <c r="H25" s="79">
        <f>'Sectoral Plan 5'!$E30</f>
        <v>0</v>
      </c>
      <c r="I25" s="79" t="str">
        <f>'Sectoral Plan 6'!$E30</f>
        <v xml:space="preserve">1. Number of special education teachers in schools
2. Age at which persons with learning disabilities are diagnosed
3. Increase in the number of education pathways for persons with special needs
</v>
      </c>
      <c r="J25" s="79">
        <f>'Sectoral Plan 7'!$E30</f>
        <v>0</v>
      </c>
      <c r="K25" s="79">
        <f>'Sectoral Plan 8'!$E30</f>
        <v>0</v>
      </c>
      <c r="L25" s="79">
        <f>'Sectoral Plan 9'!$E30</f>
        <v>0</v>
      </c>
      <c r="M25" s="79">
        <f>'Sectoral Plan 10'!$E30</f>
        <v>0</v>
      </c>
      <c r="N25" s="79">
        <f>'Sectoral Plan 11'!$E30</f>
        <v>0</v>
      </c>
      <c r="O25" s="79">
        <f>'Sectoral Plan 12'!$E30</f>
        <v>0</v>
      </c>
      <c r="P25" s="79">
        <f>'Sectoral Plan 13'!$E30</f>
        <v>0</v>
      </c>
      <c r="Q25" s="79">
        <f>'Sectoral Plan 14'!$E30</f>
        <v>0</v>
      </c>
      <c r="R25" s="79">
        <f>'Sectoral Plan 15'!$E30</f>
        <v>0</v>
      </c>
      <c r="S25" s="79">
        <f>'Sectoral Plan 16'!$E30</f>
        <v>0</v>
      </c>
      <c r="T25" s="79">
        <f>'Sectoral Plan 17'!$E30</f>
        <v>0</v>
      </c>
      <c r="U25" s="79">
        <f>'Sectoral Plan 18'!$E30</f>
        <v>0</v>
      </c>
      <c r="V25" s="79">
        <f>'Sectoral Plan 19'!$E30</f>
        <v>0</v>
      </c>
      <c r="W25" s="79">
        <f>'Sectoral Plan 20'!$E30</f>
        <v>0</v>
      </c>
      <c r="X25" s="79">
        <f>'Sectoral Plan 21'!$E30</f>
        <v>0</v>
      </c>
      <c r="Y25" s="79">
        <f>'Sectoral Plan 22'!$E30</f>
        <v>0</v>
      </c>
      <c r="Z25" s="79">
        <f>'Sectoral Plan 23'!$E30</f>
        <v>0</v>
      </c>
      <c r="AA25" s="79">
        <f>'Sectoral Plan 24'!$E30</f>
        <v>0</v>
      </c>
      <c r="AB25" s="79">
        <f>'Sectoral Plan 25'!$E30</f>
        <v>0</v>
      </c>
      <c r="AC25" s="79">
        <f>'Sectoral Plan 26'!$E30</f>
        <v>0</v>
      </c>
      <c r="AD25" s="79">
        <f>'Sectoral Plan 27'!$E30</f>
        <v>0</v>
      </c>
      <c r="AE25" s="79">
        <f>'Sectoral Plan 28'!$E30</f>
        <v>0</v>
      </c>
      <c r="AF25" s="79">
        <f>'Sectoral Plan 29'!$E30</f>
        <v>0</v>
      </c>
      <c r="AG25" s="108">
        <f>'Sectoral Plan 30'!$E30</f>
        <v>0</v>
      </c>
      <c r="AH25" s="107">
        <f t="shared" si="0"/>
        <v>1</v>
      </c>
      <c r="AI25" s="79">
        <f>'Long Term Vision'!C30</f>
        <v>0</v>
      </c>
      <c r="AJ25" s="79">
        <f>IF($AI25="NO",'developer sheet'!$D$9,IF(AND($AH25&gt;0,$AI25=0),1,0))</f>
        <v>1</v>
      </c>
      <c r="AK25" s="108">
        <f>IF($AI25="NO",'developer sheet'!$D$9,IF(AND($AH25=0,$AI25=0),1,0))</f>
        <v>0</v>
      </c>
      <c r="AL25" s="103"/>
    </row>
    <row r="26" spans="1:38" x14ac:dyDescent="0.25">
      <c r="A26" s="19">
        <v>4.5999999999999996</v>
      </c>
      <c r="B26" s="107">
        <f>'Long Term Vision'!G31</f>
        <v>0</v>
      </c>
      <c r="C26" s="79">
        <f>'Mid-term Plan'!E31</f>
        <v>0</v>
      </c>
      <c r="D26" s="79">
        <f>'Sectoral Plan 1'!$E31</f>
        <v>0</v>
      </c>
      <c r="E26" s="79">
        <f>'Sectoral Plan 2'!$E31</f>
        <v>0</v>
      </c>
      <c r="F26" s="79">
        <f>'Sectoral Plan 3'!$E31</f>
        <v>0</v>
      </c>
      <c r="G26" s="79">
        <f>'Sectoral Plan 4'!$E31</f>
        <v>0</v>
      </c>
      <c r="H26" s="79">
        <f>'Sectoral Plan 5'!$E31</f>
        <v>0</v>
      </c>
      <c r="I26" s="79" t="str">
        <f>'Sectoral Plan 6'!$E31</f>
        <v>1. Reduction in the number of persons who cannot read
2. Improved results in Mathematics and English at BJC and BGCSE levels
3. Reduction in the teacher pupil ratio in Nassau</v>
      </c>
      <c r="J26" s="79">
        <f>'Sectoral Plan 7'!$E31</f>
        <v>0</v>
      </c>
      <c r="K26" s="79">
        <f>'Sectoral Plan 8'!$E31</f>
        <v>0</v>
      </c>
      <c r="L26" s="79">
        <f>'Sectoral Plan 9'!$E31</f>
        <v>0</v>
      </c>
      <c r="M26" s="79">
        <f>'Sectoral Plan 10'!$E31</f>
        <v>0</v>
      </c>
      <c r="N26" s="79">
        <f>'Sectoral Plan 11'!$E31</f>
        <v>0</v>
      </c>
      <c r="O26" s="79" t="str">
        <f>'Sectoral Plan 12'!$E31</f>
        <v>1. Increased savings balances
2. Increased percentage of the population with bank accounts
3. Increased financial assets held by households 
4. Improved National Saving Rate</v>
      </c>
      <c r="P26" s="79" t="str">
        <f>'Sectoral Plan 13'!$E31</f>
        <v>1. Decrease in the number of companies citing low-skills as a restriction on growth
2. Number of graduates from learning institutions
3. Number of youth in internships</v>
      </c>
      <c r="Q26" s="79">
        <f>'Sectoral Plan 14'!$E31</f>
        <v>0</v>
      </c>
      <c r="R26" s="79">
        <f>'Sectoral Plan 15'!$E31</f>
        <v>0</v>
      </c>
      <c r="S26" s="79">
        <f>'Sectoral Plan 16'!$E31</f>
        <v>0</v>
      </c>
      <c r="T26" s="79">
        <f>'Sectoral Plan 17'!$E31</f>
        <v>0</v>
      </c>
      <c r="U26" s="79">
        <f>'Sectoral Plan 18'!$E31</f>
        <v>0</v>
      </c>
      <c r="V26" s="79">
        <f>'Sectoral Plan 19'!$E31</f>
        <v>0</v>
      </c>
      <c r="W26" s="79">
        <f>'Sectoral Plan 20'!$E31</f>
        <v>0</v>
      </c>
      <c r="X26" s="79">
        <f>'Sectoral Plan 21'!$E31</f>
        <v>0</v>
      </c>
      <c r="Y26" s="79">
        <f>'Sectoral Plan 22'!$E31</f>
        <v>0</v>
      </c>
      <c r="Z26" s="79">
        <f>'Sectoral Plan 23'!$E31</f>
        <v>0</v>
      </c>
      <c r="AA26" s="79">
        <f>'Sectoral Plan 24'!$E31</f>
        <v>0</v>
      </c>
      <c r="AB26" s="79">
        <f>'Sectoral Plan 25'!$E31</f>
        <v>0</v>
      </c>
      <c r="AC26" s="79">
        <f>'Sectoral Plan 26'!$E31</f>
        <v>0</v>
      </c>
      <c r="AD26" s="79">
        <f>'Sectoral Plan 27'!$E31</f>
        <v>0</v>
      </c>
      <c r="AE26" s="79">
        <f>'Sectoral Plan 28'!$E31</f>
        <v>0</v>
      </c>
      <c r="AF26" s="79">
        <f>'Sectoral Plan 29'!$E31</f>
        <v>0</v>
      </c>
      <c r="AG26" s="108">
        <f>'Sectoral Plan 30'!$E31</f>
        <v>0</v>
      </c>
      <c r="AH26" s="107">
        <f t="shared" si="0"/>
        <v>3</v>
      </c>
      <c r="AI26" s="79">
        <f>'Long Term Vision'!C31</f>
        <v>0</v>
      </c>
      <c r="AJ26" s="79">
        <f>IF($AI26="NO",'developer sheet'!$D$9,IF(AND($AH26&gt;0,$AI26=0),1,0))</f>
        <v>1</v>
      </c>
      <c r="AK26" s="108">
        <f>IF($AI26="NO",'developer sheet'!$D$9,IF(AND($AH26=0,$AI26=0),1,0))</f>
        <v>0</v>
      </c>
      <c r="AL26" s="103"/>
    </row>
    <row r="27" spans="1:38" x14ac:dyDescent="0.25">
      <c r="A27" s="19">
        <v>4.7</v>
      </c>
      <c r="B27" s="107">
        <f>'Long Term Vision'!G32</f>
        <v>0</v>
      </c>
      <c r="C27" s="79">
        <f>'Mid-term Plan'!E32</f>
        <v>0</v>
      </c>
      <c r="D27" s="79">
        <f>'Sectoral Plan 1'!$E32</f>
        <v>0</v>
      </c>
      <c r="E27" s="79" t="str">
        <f>'Sectoral Plan 2'!$E32</f>
        <v>1. Increase in the # of public engagement roundtable per year
2. Adoption of innovative engagement process such as digital consultations.</v>
      </c>
      <c r="F27" s="79">
        <f>'Sectoral Plan 3'!$E32</f>
        <v>0</v>
      </c>
      <c r="G27" s="79">
        <f>'Sectoral Plan 4'!$E32</f>
        <v>0</v>
      </c>
      <c r="H27" s="79">
        <f>'Sectoral Plan 5'!$E32</f>
        <v>0</v>
      </c>
      <c r="I27" s="79" t="str">
        <f>'Sectoral Plan 6'!$E32</f>
        <v>1. Reduction in the number of persons who cannot read
2. Improved results in Mathematics and English at BJC and BGCSE levels
3. Reduction in the teacher pupil ratio in Nassau</v>
      </c>
      <c r="J27" s="79">
        <f>'Sectoral Plan 7'!$E32</f>
        <v>0</v>
      </c>
      <c r="K27" s="79">
        <f>'Sectoral Plan 8'!$E32</f>
        <v>0</v>
      </c>
      <c r="L27" s="79">
        <f>'Sectoral Plan 9'!$E32</f>
        <v>0</v>
      </c>
      <c r="M27" s="79">
        <f>'Sectoral Plan 10'!$E32</f>
        <v>0</v>
      </c>
      <c r="N27" s="79">
        <f>'Sectoral Plan 11'!$E32</f>
        <v>0</v>
      </c>
      <c r="O27" s="79" t="str">
        <f>'Sectoral Plan 12'!$E32</f>
        <v xml:space="preserve">1. Increased savings balances
2. Increased percentage of the population with bank accounts
3. Increased financial assets held by households 
4. Improved National Saving Rate
</v>
      </c>
      <c r="P27" s="79">
        <f>'Sectoral Plan 13'!$E32</f>
        <v>0</v>
      </c>
      <c r="Q27" s="79">
        <f>'Sectoral Plan 14'!$E32</f>
        <v>0</v>
      </c>
      <c r="R27" s="79">
        <f>'Sectoral Plan 15'!$E32</f>
        <v>0</v>
      </c>
      <c r="S27" s="79" t="str">
        <f>'Sectoral Plan 16'!$E32</f>
        <v>1. Increase in GDP contribution from culture</v>
      </c>
      <c r="T27" s="79">
        <f>'Sectoral Plan 17'!$E32</f>
        <v>0</v>
      </c>
      <c r="U27" s="79">
        <f>'Sectoral Plan 18'!$E32</f>
        <v>0</v>
      </c>
      <c r="V27" s="79">
        <f>'Sectoral Plan 19'!$E32</f>
        <v>0</v>
      </c>
      <c r="W27" s="79">
        <f>'Sectoral Plan 20'!$E32</f>
        <v>0</v>
      </c>
      <c r="X27" s="79">
        <f>'Sectoral Plan 21'!$E32</f>
        <v>0</v>
      </c>
      <c r="Y27" s="79">
        <f>'Sectoral Plan 22'!$E32</f>
        <v>0</v>
      </c>
      <c r="Z27" s="79">
        <f>'Sectoral Plan 23'!$E32</f>
        <v>0</v>
      </c>
      <c r="AA27" s="79">
        <f>'Sectoral Plan 24'!$E32</f>
        <v>0</v>
      </c>
      <c r="AB27" s="79">
        <f>'Sectoral Plan 25'!$E32</f>
        <v>0</v>
      </c>
      <c r="AC27" s="79">
        <f>'Sectoral Plan 26'!$E32</f>
        <v>0</v>
      </c>
      <c r="AD27" s="79">
        <f>'Sectoral Plan 27'!$E32</f>
        <v>0</v>
      </c>
      <c r="AE27" s="79">
        <f>'Sectoral Plan 28'!$E32</f>
        <v>0</v>
      </c>
      <c r="AF27" s="79">
        <f>'Sectoral Plan 29'!$E32</f>
        <v>0</v>
      </c>
      <c r="AG27" s="108">
        <f>'Sectoral Plan 30'!$E32</f>
        <v>0</v>
      </c>
      <c r="AH27" s="107">
        <f t="shared" si="0"/>
        <v>4</v>
      </c>
      <c r="AI27" s="79">
        <f>'Long Term Vision'!C32</f>
        <v>0</v>
      </c>
      <c r="AJ27" s="79">
        <f>IF($AI27="NO",'developer sheet'!$D$9,IF(AND($AH27&gt;0,$AI27=0),1,0))</f>
        <v>1</v>
      </c>
      <c r="AK27" s="108">
        <f>IF($AI27="NO",'developer sheet'!$D$9,IF(AND($AH27=0,$AI27=0),1,0))</f>
        <v>0</v>
      </c>
      <c r="AL27" s="103"/>
    </row>
    <row r="28" spans="1:38" x14ac:dyDescent="0.25">
      <c r="A28" s="19">
        <v>5.0999999999999996</v>
      </c>
      <c r="B28" s="107">
        <f>'Long Term Vision'!G34</f>
        <v>0</v>
      </c>
      <c r="C28" s="79">
        <f>'Mid-term Plan'!E34</f>
        <v>0</v>
      </c>
      <c r="D28" s="79">
        <f>'Sectoral Plan 1'!$E34</f>
        <v>0</v>
      </c>
      <c r="E28" s="79">
        <f>'Sectoral Plan 2'!$E34</f>
        <v>0</v>
      </c>
      <c r="F28" s="79" t="str">
        <f>'Sectoral Plan 3'!$E34</f>
        <v xml:space="preserve">1. International Benchmarks
2. Increased public participation/enrolments in initiatives outlined below
3. Reduction in criminal activities, violence, corruption, etc.
</v>
      </c>
      <c r="G28" s="79">
        <f>'Sectoral Plan 4'!$E34</f>
        <v>0</v>
      </c>
      <c r="H28" s="79">
        <f>'Sectoral Plan 5'!$E34</f>
        <v>0</v>
      </c>
      <c r="I28" s="79">
        <f>'Sectoral Plan 6'!$E34</f>
        <v>0</v>
      </c>
      <c r="J28" s="79" t="str">
        <f>'Sectoral Plan 7'!$E34</f>
        <v>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 in number of minorities whose human rights are protected 
2. Equal access to public services and amenities
3. Increase in social cohesion</v>
      </c>
      <c r="K28" s="79">
        <f>'Sectoral Plan 8'!$E34</f>
        <v>0</v>
      </c>
      <c r="L28" s="79">
        <f>'Sectoral Plan 9'!$E34</f>
        <v>0</v>
      </c>
      <c r="M28" s="79">
        <f>'Sectoral Plan 10'!$E34</f>
        <v>0</v>
      </c>
      <c r="N28" s="79">
        <f>'Sectoral Plan 11'!$E34</f>
        <v>0</v>
      </c>
      <c r="O28" s="79">
        <f>'Sectoral Plan 12'!$E34</f>
        <v>0</v>
      </c>
      <c r="P28" s="79">
        <f>'Sectoral Plan 13'!$E34</f>
        <v>0</v>
      </c>
      <c r="Q28" s="79">
        <f>'Sectoral Plan 14'!$E34</f>
        <v>0</v>
      </c>
      <c r="R28" s="79">
        <f>'Sectoral Plan 15'!$E34</f>
        <v>0</v>
      </c>
      <c r="S28" s="79">
        <f>'Sectoral Plan 16'!$E34</f>
        <v>0</v>
      </c>
      <c r="T28" s="79">
        <f>'Sectoral Plan 17'!$E34</f>
        <v>0</v>
      </c>
      <c r="U28" s="79">
        <f>'Sectoral Plan 18'!$E34</f>
        <v>0</v>
      </c>
      <c r="V28" s="79">
        <f>'Sectoral Plan 19'!$E34</f>
        <v>0</v>
      </c>
      <c r="W28" s="79">
        <f>'Sectoral Plan 20'!$E34</f>
        <v>0</v>
      </c>
      <c r="X28" s="79">
        <f>'Sectoral Plan 21'!$E34</f>
        <v>0</v>
      </c>
      <c r="Y28" s="79">
        <f>'Sectoral Plan 22'!$E34</f>
        <v>0</v>
      </c>
      <c r="Z28" s="79">
        <f>'Sectoral Plan 23'!$E34</f>
        <v>0</v>
      </c>
      <c r="AA28" s="79">
        <f>'Sectoral Plan 24'!$E34</f>
        <v>0</v>
      </c>
      <c r="AB28" s="79">
        <f>'Sectoral Plan 25'!$E34</f>
        <v>0</v>
      </c>
      <c r="AC28" s="79">
        <f>'Sectoral Plan 26'!$E34</f>
        <v>0</v>
      </c>
      <c r="AD28" s="79">
        <f>'Sectoral Plan 27'!$E34</f>
        <v>0</v>
      </c>
      <c r="AE28" s="79">
        <f>'Sectoral Plan 28'!$E34</f>
        <v>0</v>
      </c>
      <c r="AF28" s="79">
        <f>'Sectoral Plan 29'!$E34</f>
        <v>0</v>
      </c>
      <c r="AG28" s="108">
        <f>'Sectoral Plan 30'!$E34</f>
        <v>0</v>
      </c>
      <c r="AH28" s="107">
        <f t="shared" si="0"/>
        <v>2</v>
      </c>
      <c r="AI28" s="79">
        <f>'Long Term Vision'!C34</f>
        <v>0</v>
      </c>
      <c r="AJ28" s="79">
        <f>IF($AI28="NO",'developer sheet'!$D$9,IF(AND($AH28&gt;0,$AI28=0),1,0))</f>
        <v>1</v>
      </c>
      <c r="AK28" s="108">
        <f>IF($AI28="NO",'developer sheet'!$D$9,IF(AND($AH28=0,$AI28=0),1,0))</f>
        <v>0</v>
      </c>
      <c r="AL28" s="103"/>
    </row>
    <row r="29" spans="1:38" x14ac:dyDescent="0.25">
      <c r="A29" s="19">
        <v>5.2</v>
      </c>
      <c r="B29" s="107">
        <f>'Long Term Vision'!G35</f>
        <v>0</v>
      </c>
      <c r="C29" s="79">
        <f>'Mid-term Plan'!E35</f>
        <v>0</v>
      </c>
      <c r="D29" s="79">
        <f>'Sectoral Plan 1'!$E35</f>
        <v>0</v>
      </c>
      <c r="E29" s="79">
        <f>'Sectoral Plan 2'!$E35</f>
        <v>0</v>
      </c>
      <c r="F29" s="79" t="str">
        <f>'Sectoral Plan 3'!$E35</f>
        <v xml:space="preserve">1. Citizen engagement in the Roundtable, workshops and other initiatives.
2. Positive participant feedback and behavioural change as a result of initiatives to encourage a law abiding society.
3. Eventual decreases in infractions, particularly in targeted areas.
</v>
      </c>
      <c r="G29" s="79" t="str">
        <f>'Sectoral Plan 4'!$E35</f>
        <v xml:space="preserve">1. Reduction in murders
2. Reduction in sexual assaults, including rape
3. Reduction in home invasions
4. Reduction in armed robberies
5. Higher conviction rates for violent crimes, particularly against vulnerable groups (children, the elderly, persons with disabilities)
</v>
      </c>
      <c r="H29" s="79">
        <f>'Sectoral Plan 5'!$E35</f>
        <v>0</v>
      </c>
      <c r="I29" s="79">
        <f>'Sectoral Plan 6'!$E35</f>
        <v>0</v>
      </c>
      <c r="J29" s="79" t="str">
        <f>'Sectoral Plan 7'!$E35</f>
        <v>1. Increase in number of minorities whose human rights are protected 
2. Equal access to public services and amenities
3. Increase in social cohesion</v>
      </c>
      <c r="K29" s="79">
        <f>'Sectoral Plan 8'!$E35</f>
        <v>0</v>
      </c>
      <c r="L29" s="79">
        <f>'Sectoral Plan 9'!$E35</f>
        <v>0</v>
      </c>
      <c r="M29" s="79">
        <f>'Sectoral Plan 10'!$E35</f>
        <v>0</v>
      </c>
      <c r="N29" s="79">
        <f>'Sectoral Plan 11'!$E35</f>
        <v>0</v>
      </c>
      <c r="O29" s="79">
        <f>'Sectoral Plan 12'!$E35</f>
        <v>0</v>
      </c>
      <c r="P29" s="79">
        <f>'Sectoral Plan 13'!$E35</f>
        <v>0</v>
      </c>
      <c r="Q29" s="79">
        <f>'Sectoral Plan 14'!$E35</f>
        <v>0</v>
      </c>
      <c r="R29" s="79">
        <f>'Sectoral Plan 15'!$E35</f>
        <v>0</v>
      </c>
      <c r="S29" s="79">
        <f>'Sectoral Plan 16'!$E35</f>
        <v>0</v>
      </c>
      <c r="T29" s="79">
        <f>'Sectoral Plan 17'!$E35</f>
        <v>0</v>
      </c>
      <c r="U29" s="79">
        <f>'Sectoral Plan 18'!$E35</f>
        <v>0</v>
      </c>
      <c r="V29" s="79">
        <f>'Sectoral Plan 19'!$E35</f>
        <v>0</v>
      </c>
      <c r="W29" s="79">
        <f>'Sectoral Plan 20'!$E35</f>
        <v>0</v>
      </c>
      <c r="X29" s="79">
        <f>'Sectoral Plan 21'!$E35</f>
        <v>0</v>
      </c>
      <c r="Y29" s="79">
        <f>'Sectoral Plan 22'!$E35</f>
        <v>0</v>
      </c>
      <c r="Z29" s="79">
        <f>'Sectoral Plan 23'!$E35</f>
        <v>0</v>
      </c>
      <c r="AA29" s="79">
        <f>'Sectoral Plan 24'!$E35</f>
        <v>0</v>
      </c>
      <c r="AB29" s="79">
        <f>'Sectoral Plan 25'!$E35</f>
        <v>0</v>
      </c>
      <c r="AC29" s="79">
        <f>'Sectoral Plan 26'!$E35</f>
        <v>0</v>
      </c>
      <c r="AD29" s="79">
        <f>'Sectoral Plan 27'!$E35</f>
        <v>0</v>
      </c>
      <c r="AE29" s="79">
        <f>'Sectoral Plan 28'!$E35</f>
        <v>0</v>
      </c>
      <c r="AF29" s="79">
        <f>'Sectoral Plan 29'!$E35</f>
        <v>0</v>
      </c>
      <c r="AG29" s="108">
        <f>'Sectoral Plan 30'!$E35</f>
        <v>0</v>
      </c>
      <c r="AH29" s="107">
        <f t="shared" si="0"/>
        <v>3</v>
      </c>
      <c r="AI29" s="79">
        <f>'Long Term Vision'!C35</f>
        <v>0</v>
      </c>
      <c r="AJ29" s="79">
        <f>IF($AI29="NO",'developer sheet'!$D$9,IF(AND($AH29&gt;0,$AI29=0),1,0))</f>
        <v>1</v>
      </c>
      <c r="AK29" s="108">
        <f>IF($AI29="NO",'developer sheet'!$D$9,IF(AND($AH29=0,$AI29=0),1,0))</f>
        <v>0</v>
      </c>
      <c r="AL29" s="103"/>
    </row>
    <row r="30" spans="1:38" x14ac:dyDescent="0.25">
      <c r="A30" s="19">
        <v>5.3</v>
      </c>
      <c r="B30" s="107">
        <f>'Long Term Vision'!G36</f>
        <v>0</v>
      </c>
      <c r="C30" s="79">
        <f>'Mid-term Plan'!E36</f>
        <v>0</v>
      </c>
      <c r="D30" s="79">
        <f>'Sectoral Plan 1'!$E36</f>
        <v>0</v>
      </c>
      <c r="E30" s="79">
        <f>'Sectoral Plan 2'!$E36</f>
        <v>0</v>
      </c>
      <c r="F30" s="79">
        <f>'Sectoral Plan 3'!$E36</f>
        <v>0</v>
      </c>
      <c r="G30" s="79">
        <f>'Sectoral Plan 4'!$E36</f>
        <v>0</v>
      </c>
      <c r="H30" s="79">
        <f>'Sectoral Plan 5'!$E36</f>
        <v>0</v>
      </c>
      <c r="I30" s="79">
        <f>'Sectoral Plan 6'!$E36</f>
        <v>0</v>
      </c>
      <c r="J30" s="79">
        <f>'Sectoral Plan 7'!$E36</f>
        <v>0</v>
      </c>
      <c r="K30" s="79">
        <f>'Sectoral Plan 8'!$E36</f>
        <v>0</v>
      </c>
      <c r="L30" s="79">
        <f>'Sectoral Plan 9'!$E36</f>
        <v>0</v>
      </c>
      <c r="M30" s="79">
        <f>'Sectoral Plan 10'!$E36</f>
        <v>0</v>
      </c>
      <c r="N30" s="79">
        <f>'Sectoral Plan 11'!$E36</f>
        <v>0</v>
      </c>
      <c r="O30" s="79">
        <f>'Sectoral Plan 12'!$E36</f>
        <v>0</v>
      </c>
      <c r="P30" s="79">
        <f>'Sectoral Plan 13'!$E36</f>
        <v>0</v>
      </c>
      <c r="Q30" s="79">
        <f>'Sectoral Plan 14'!$E36</f>
        <v>0</v>
      </c>
      <c r="R30" s="79">
        <f>'Sectoral Plan 15'!$E36</f>
        <v>0</v>
      </c>
      <c r="S30" s="79">
        <f>'Sectoral Plan 16'!$E36</f>
        <v>0</v>
      </c>
      <c r="T30" s="79">
        <f>'Sectoral Plan 17'!$E36</f>
        <v>0</v>
      </c>
      <c r="U30" s="79">
        <f>'Sectoral Plan 18'!$E36</f>
        <v>0</v>
      </c>
      <c r="V30" s="79">
        <f>'Sectoral Plan 19'!$E36</f>
        <v>0</v>
      </c>
      <c r="W30" s="79">
        <f>'Sectoral Plan 20'!$E36</f>
        <v>0</v>
      </c>
      <c r="X30" s="79">
        <f>'Sectoral Plan 21'!$E36</f>
        <v>0</v>
      </c>
      <c r="Y30" s="79">
        <f>'Sectoral Plan 22'!$E36</f>
        <v>0</v>
      </c>
      <c r="Z30" s="79">
        <f>'Sectoral Plan 23'!$E36</f>
        <v>0</v>
      </c>
      <c r="AA30" s="79">
        <f>'Sectoral Plan 24'!$E36</f>
        <v>0</v>
      </c>
      <c r="AB30" s="79">
        <f>'Sectoral Plan 25'!$E36</f>
        <v>0</v>
      </c>
      <c r="AC30" s="79">
        <f>'Sectoral Plan 26'!$E36</f>
        <v>0</v>
      </c>
      <c r="AD30" s="79">
        <f>'Sectoral Plan 27'!$E36</f>
        <v>0</v>
      </c>
      <c r="AE30" s="79">
        <f>'Sectoral Plan 28'!$E36</f>
        <v>0</v>
      </c>
      <c r="AF30" s="79">
        <f>'Sectoral Plan 29'!$E36</f>
        <v>0</v>
      </c>
      <c r="AG30" s="108">
        <f>'Sectoral Plan 30'!$E36</f>
        <v>0</v>
      </c>
      <c r="AH30" s="107">
        <f t="shared" si="0"/>
        <v>0</v>
      </c>
      <c r="AI30" s="79" t="str">
        <f>'Long Term Vision'!C36</f>
        <v>NO</v>
      </c>
      <c r="AJ30" s="79" t="str">
        <f>IF($AI30="NO",'developer sheet'!$D$9,IF(AND($AH30&gt;0,$AI30=0),1,0))</f>
        <v>N/A</v>
      </c>
      <c r="AK30" s="108" t="str">
        <f>IF($AI30="NO",'developer sheet'!$D$9,IF(AND($AH30=0,$AI30=0),1,0))</f>
        <v>N/A</v>
      </c>
      <c r="AL30" s="103"/>
    </row>
    <row r="31" spans="1:38" x14ac:dyDescent="0.25">
      <c r="A31" s="19">
        <v>5.4</v>
      </c>
      <c r="B31" s="107">
        <f>'Long Term Vision'!G37</f>
        <v>0</v>
      </c>
      <c r="C31" s="79">
        <f>'Mid-term Plan'!E37</f>
        <v>0</v>
      </c>
      <c r="D31" s="79">
        <f>'Sectoral Plan 1'!$E37</f>
        <v>0</v>
      </c>
      <c r="E31" s="79">
        <f>'Sectoral Plan 2'!$E37</f>
        <v>0</v>
      </c>
      <c r="F31" s="79">
        <f>'Sectoral Plan 3'!$E37</f>
        <v>0</v>
      </c>
      <c r="G31" s="79">
        <f>'Sectoral Plan 4'!$E37</f>
        <v>0</v>
      </c>
      <c r="H31" s="79">
        <f>'Sectoral Plan 5'!$E37</f>
        <v>0</v>
      </c>
      <c r="I31" s="79">
        <f>'Sectoral Plan 6'!$E37</f>
        <v>0</v>
      </c>
      <c r="J31" s="79" t="str">
        <f>'Sectoral Plan 7'!$E37</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v>
      </c>
      <c r="K31" s="79">
        <f>'Sectoral Plan 8'!$E37</f>
        <v>0</v>
      </c>
      <c r="L31" s="79">
        <f>'Sectoral Plan 9'!$E37</f>
        <v>0</v>
      </c>
      <c r="M31" s="79">
        <f>'Sectoral Plan 10'!$E37</f>
        <v>0</v>
      </c>
      <c r="N31" s="79">
        <f>'Sectoral Plan 11'!$E37</f>
        <v>0</v>
      </c>
      <c r="O31" s="79">
        <f>'Sectoral Plan 12'!$E37</f>
        <v>0</v>
      </c>
      <c r="P31" s="79">
        <f>'Sectoral Plan 13'!$E37</f>
        <v>0</v>
      </c>
      <c r="Q31" s="79">
        <f>'Sectoral Plan 14'!$E37</f>
        <v>0</v>
      </c>
      <c r="R31" s="79">
        <f>'Sectoral Plan 15'!$E37</f>
        <v>0</v>
      </c>
      <c r="S31" s="79">
        <f>'Sectoral Plan 16'!$E37</f>
        <v>0</v>
      </c>
      <c r="T31" s="79">
        <f>'Sectoral Plan 17'!$E37</f>
        <v>0</v>
      </c>
      <c r="U31" s="79">
        <f>'Sectoral Plan 18'!$E37</f>
        <v>0</v>
      </c>
      <c r="V31" s="79">
        <f>'Sectoral Plan 19'!$E37</f>
        <v>0</v>
      </c>
      <c r="W31" s="79">
        <f>'Sectoral Plan 20'!$E37</f>
        <v>0</v>
      </c>
      <c r="X31" s="79">
        <f>'Sectoral Plan 21'!$E37</f>
        <v>0</v>
      </c>
      <c r="Y31" s="79">
        <f>'Sectoral Plan 22'!$E37</f>
        <v>0</v>
      </c>
      <c r="Z31" s="79">
        <f>'Sectoral Plan 23'!$E37</f>
        <v>0</v>
      </c>
      <c r="AA31" s="79">
        <f>'Sectoral Plan 24'!$E37</f>
        <v>0</v>
      </c>
      <c r="AB31" s="79">
        <f>'Sectoral Plan 25'!$E37</f>
        <v>0</v>
      </c>
      <c r="AC31" s="79">
        <f>'Sectoral Plan 26'!$E37</f>
        <v>0</v>
      </c>
      <c r="AD31" s="79">
        <f>'Sectoral Plan 27'!$E37</f>
        <v>0</v>
      </c>
      <c r="AE31" s="79">
        <f>'Sectoral Plan 28'!$E37</f>
        <v>0</v>
      </c>
      <c r="AF31" s="79">
        <f>'Sectoral Plan 29'!$E37</f>
        <v>0</v>
      </c>
      <c r="AG31" s="108">
        <f>'Sectoral Plan 30'!$E37</f>
        <v>0</v>
      </c>
      <c r="AH31" s="107">
        <f t="shared" si="0"/>
        <v>1</v>
      </c>
      <c r="AI31" s="79">
        <f>'Long Term Vision'!C37</f>
        <v>0</v>
      </c>
      <c r="AJ31" s="79">
        <f>IF($AI31="NO",'developer sheet'!$D$9,IF(AND($AH31&gt;0,$AI31=0),1,0))</f>
        <v>1</v>
      </c>
      <c r="AK31" s="108">
        <f>IF($AI31="NO",'developer sheet'!$D$9,IF(AND($AH31=0,$AI31=0),1,0))</f>
        <v>0</v>
      </c>
      <c r="AL31" s="103"/>
    </row>
    <row r="32" spans="1:38" x14ac:dyDescent="0.25">
      <c r="A32" s="19">
        <v>5.5</v>
      </c>
      <c r="B32" s="107">
        <f>'Long Term Vision'!G38</f>
        <v>0</v>
      </c>
      <c r="C32" s="79">
        <f>'Mid-term Plan'!E38</f>
        <v>0</v>
      </c>
      <c r="D32" s="79">
        <f>'Sectoral Plan 1'!$E38</f>
        <v>0</v>
      </c>
      <c r="E32" s="79" t="str">
        <f>'Sectoral Plan 2'!$E38</f>
        <v xml:space="preserve">1. Stronger performance of public corporations and other public institutions.
2. Increased gender equality on boards
</v>
      </c>
      <c r="F32" s="79">
        <f>'Sectoral Plan 3'!$E38</f>
        <v>0</v>
      </c>
      <c r="G32" s="79">
        <f>'Sectoral Plan 4'!$E38</f>
        <v>0</v>
      </c>
      <c r="H32" s="79">
        <f>'Sectoral Plan 5'!$E38</f>
        <v>0</v>
      </c>
      <c r="I32" s="79">
        <f>'Sectoral Plan 6'!$E38</f>
        <v>0</v>
      </c>
      <c r="J32" s="79" t="str">
        <f>'Sectoral Plan 7'!$E38</f>
        <v xml:space="preserve">1. Accurate data collected to reflect the multi-dimensional nature of poverty
2. National Strategy on data collection implemented 
3. More informed poverty alleviation policies
</v>
      </c>
      <c r="K32" s="79">
        <f>'Sectoral Plan 8'!$E38</f>
        <v>0</v>
      </c>
      <c r="L32" s="79">
        <f>'Sectoral Plan 9'!$E38</f>
        <v>0</v>
      </c>
      <c r="M32" s="79">
        <f>'Sectoral Plan 10'!$E38</f>
        <v>0</v>
      </c>
      <c r="N32" s="79">
        <f>'Sectoral Plan 11'!$E38</f>
        <v>0</v>
      </c>
      <c r="O32" s="79">
        <f>'Sectoral Plan 12'!$E38</f>
        <v>0</v>
      </c>
      <c r="P32" s="79">
        <f>'Sectoral Plan 13'!$E38</f>
        <v>0</v>
      </c>
      <c r="Q32" s="79">
        <f>'Sectoral Plan 14'!$E38</f>
        <v>0</v>
      </c>
      <c r="R32" s="79">
        <f>'Sectoral Plan 15'!$E38</f>
        <v>0</v>
      </c>
      <c r="S32" s="79">
        <f>'Sectoral Plan 16'!$E38</f>
        <v>0</v>
      </c>
      <c r="T32" s="79">
        <f>'Sectoral Plan 17'!$E38</f>
        <v>0</v>
      </c>
      <c r="U32" s="79">
        <f>'Sectoral Plan 18'!$E38</f>
        <v>0</v>
      </c>
      <c r="V32" s="79">
        <f>'Sectoral Plan 19'!$E38</f>
        <v>0</v>
      </c>
      <c r="W32" s="79">
        <f>'Sectoral Plan 20'!$E38</f>
        <v>0</v>
      </c>
      <c r="X32" s="79">
        <f>'Sectoral Plan 21'!$E38</f>
        <v>0</v>
      </c>
      <c r="Y32" s="79">
        <f>'Sectoral Plan 22'!$E38</f>
        <v>0</v>
      </c>
      <c r="Z32" s="79">
        <f>'Sectoral Plan 23'!$E38</f>
        <v>0</v>
      </c>
      <c r="AA32" s="79">
        <f>'Sectoral Plan 24'!$E38</f>
        <v>0</v>
      </c>
      <c r="AB32" s="79">
        <f>'Sectoral Plan 25'!$E38</f>
        <v>0</v>
      </c>
      <c r="AC32" s="79">
        <f>'Sectoral Plan 26'!$E38</f>
        <v>0</v>
      </c>
      <c r="AD32" s="79">
        <f>'Sectoral Plan 27'!$E38</f>
        <v>0</v>
      </c>
      <c r="AE32" s="79">
        <f>'Sectoral Plan 28'!$E38</f>
        <v>0</v>
      </c>
      <c r="AF32" s="79">
        <f>'Sectoral Plan 29'!$E38</f>
        <v>0</v>
      </c>
      <c r="AG32" s="108">
        <f>'Sectoral Plan 30'!$E38</f>
        <v>0</v>
      </c>
      <c r="AH32" s="107">
        <f t="shared" si="0"/>
        <v>2</v>
      </c>
      <c r="AI32" s="79">
        <f>'Long Term Vision'!C38</f>
        <v>0</v>
      </c>
      <c r="AJ32" s="79">
        <f>IF($AI32="NO",'developer sheet'!$D$9,IF(AND($AH32&gt;0,$AI32=0),1,0))</f>
        <v>1</v>
      </c>
      <c r="AK32" s="108">
        <f>IF($AI32="NO",'developer sheet'!$D$9,IF(AND($AH32=0,$AI32=0),1,0))</f>
        <v>0</v>
      </c>
      <c r="AL32" s="103"/>
    </row>
    <row r="33" spans="1:38" x14ac:dyDescent="0.25">
      <c r="A33" s="19">
        <v>5.6</v>
      </c>
      <c r="B33" s="107">
        <f>'Long Term Vision'!G39</f>
        <v>0</v>
      </c>
      <c r="C33" s="79">
        <f>'Mid-term Plan'!E39</f>
        <v>0</v>
      </c>
      <c r="D33" s="79">
        <f>'Sectoral Plan 1'!$E39</f>
        <v>0</v>
      </c>
      <c r="E33" s="79">
        <f>'Sectoral Plan 2'!$E39</f>
        <v>0</v>
      </c>
      <c r="F33" s="79">
        <f>'Sectoral Plan 3'!$E39</f>
        <v>0</v>
      </c>
      <c r="G33" s="79">
        <f>'Sectoral Plan 4'!$E39</f>
        <v>0</v>
      </c>
      <c r="H33" s="79" t="str">
        <f>'Sectoral Plan 5'!$E39</f>
        <v xml:space="preserve">1. Lower teenage pregnancy rates
2. Lower prevalence of HIV and other STI’s
3. Higher birth weight babies
4. Lower infant mortality </v>
      </c>
      <c r="I33" s="79">
        <f>'Sectoral Plan 6'!$E39</f>
        <v>0</v>
      </c>
      <c r="J33" s="79">
        <f>'Sectoral Plan 7'!$E39</f>
        <v>0</v>
      </c>
      <c r="K33" s="79">
        <f>'Sectoral Plan 8'!$E39</f>
        <v>0</v>
      </c>
      <c r="L33" s="79">
        <f>'Sectoral Plan 9'!$E39</f>
        <v>0</v>
      </c>
      <c r="M33" s="79">
        <f>'Sectoral Plan 10'!$E39</f>
        <v>0</v>
      </c>
      <c r="N33" s="79">
        <f>'Sectoral Plan 11'!$E39</f>
        <v>0</v>
      </c>
      <c r="O33" s="79">
        <f>'Sectoral Plan 12'!$E39</f>
        <v>0</v>
      </c>
      <c r="P33" s="79">
        <f>'Sectoral Plan 13'!$E39</f>
        <v>0</v>
      </c>
      <c r="Q33" s="79">
        <f>'Sectoral Plan 14'!$E39</f>
        <v>0</v>
      </c>
      <c r="R33" s="79">
        <f>'Sectoral Plan 15'!$E39</f>
        <v>0</v>
      </c>
      <c r="S33" s="79">
        <f>'Sectoral Plan 16'!$E39</f>
        <v>0</v>
      </c>
      <c r="T33" s="79">
        <f>'Sectoral Plan 17'!$E39</f>
        <v>0</v>
      </c>
      <c r="U33" s="79">
        <f>'Sectoral Plan 18'!$E39</f>
        <v>0</v>
      </c>
      <c r="V33" s="79">
        <f>'Sectoral Plan 19'!$E39</f>
        <v>0</v>
      </c>
      <c r="W33" s="79">
        <f>'Sectoral Plan 20'!$E39</f>
        <v>0</v>
      </c>
      <c r="X33" s="79">
        <f>'Sectoral Plan 21'!$E39</f>
        <v>0</v>
      </c>
      <c r="Y33" s="79">
        <f>'Sectoral Plan 22'!$E39</f>
        <v>0</v>
      </c>
      <c r="Z33" s="79">
        <f>'Sectoral Plan 23'!$E39</f>
        <v>0</v>
      </c>
      <c r="AA33" s="79">
        <f>'Sectoral Plan 24'!$E39</f>
        <v>0</v>
      </c>
      <c r="AB33" s="79">
        <f>'Sectoral Plan 25'!$E39</f>
        <v>0</v>
      </c>
      <c r="AC33" s="79">
        <f>'Sectoral Plan 26'!$E39</f>
        <v>0</v>
      </c>
      <c r="AD33" s="79">
        <f>'Sectoral Plan 27'!$E39</f>
        <v>0</v>
      </c>
      <c r="AE33" s="79">
        <f>'Sectoral Plan 28'!$E39</f>
        <v>0</v>
      </c>
      <c r="AF33" s="79">
        <f>'Sectoral Plan 29'!$E39</f>
        <v>0</v>
      </c>
      <c r="AG33" s="108">
        <f>'Sectoral Plan 30'!$E39</f>
        <v>0</v>
      </c>
      <c r="AH33" s="107">
        <f t="shared" si="0"/>
        <v>1</v>
      </c>
      <c r="AI33" s="79">
        <f>'Long Term Vision'!C39</f>
        <v>0</v>
      </c>
      <c r="AJ33" s="79">
        <f>IF($AI33="NO",'developer sheet'!$D$9,IF(AND($AH33&gt;0,$AI33=0),1,0))</f>
        <v>1</v>
      </c>
      <c r="AK33" s="108">
        <f>IF($AI33="NO",'developer sheet'!$D$9,IF(AND($AH33=0,$AI33=0),1,0))</f>
        <v>0</v>
      </c>
      <c r="AL33" s="103"/>
    </row>
    <row r="34" spans="1:38" x14ac:dyDescent="0.25">
      <c r="A34" s="19">
        <v>6.1</v>
      </c>
      <c r="B34" s="107">
        <f>'Long Term Vision'!G41</f>
        <v>0</v>
      </c>
      <c r="C34" s="79">
        <f>'Mid-term Plan'!E41</f>
        <v>0</v>
      </c>
      <c r="D34" s="79">
        <f>'Sectoral Plan 1'!$E41</f>
        <v>0</v>
      </c>
      <c r="E34" s="79" t="str">
        <f>'Sectoral Plan 2'!$E41</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34" s="79">
        <f>'Sectoral Plan 3'!$E41</f>
        <v>0</v>
      </c>
      <c r="G34" s="79">
        <f>'Sectoral Plan 4'!$E41</f>
        <v>0</v>
      </c>
      <c r="H34" s="79">
        <f>'Sectoral Plan 5'!$E41</f>
        <v>0</v>
      </c>
      <c r="I34" s="79">
        <f>'Sectoral Plan 6'!$E41</f>
        <v>0</v>
      </c>
      <c r="J34" s="79" t="str">
        <f>'Sectoral Plan 7'!$E41</f>
        <v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v>
      </c>
      <c r="K34" s="79">
        <f>'Sectoral Plan 8'!$E41</f>
        <v>0</v>
      </c>
      <c r="L34" s="79" t="str">
        <f>'Sectoral Plan 9'!$E41</f>
        <v>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v>
      </c>
      <c r="M34" s="79">
        <f>'Sectoral Plan 10'!$E41</f>
        <v>0</v>
      </c>
      <c r="N34" s="79">
        <f>'Sectoral Plan 11'!$E41</f>
        <v>0</v>
      </c>
      <c r="O34" s="79">
        <f>'Sectoral Plan 12'!$E41</f>
        <v>0</v>
      </c>
      <c r="P34" s="79">
        <f>'Sectoral Plan 13'!$E41</f>
        <v>0</v>
      </c>
      <c r="Q34" s="79">
        <f>'Sectoral Plan 14'!$E41</f>
        <v>0</v>
      </c>
      <c r="R34" s="79">
        <f>'Sectoral Plan 15'!$E41</f>
        <v>0</v>
      </c>
      <c r="S34" s="79">
        <f>'Sectoral Plan 16'!$E41</f>
        <v>0</v>
      </c>
      <c r="T34" s="79">
        <f>'Sectoral Plan 17'!$E41</f>
        <v>0</v>
      </c>
      <c r="U34" s="79">
        <f>'Sectoral Plan 18'!$E41</f>
        <v>0</v>
      </c>
      <c r="V34" s="79">
        <f>'Sectoral Plan 19'!$E41</f>
        <v>0</v>
      </c>
      <c r="W34" s="79">
        <f>'Sectoral Plan 20'!$E41</f>
        <v>0</v>
      </c>
      <c r="X34" s="79">
        <f>'Sectoral Plan 21'!$E41</f>
        <v>0</v>
      </c>
      <c r="Y34" s="79">
        <f>'Sectoral Plan 22'!$E41</f>
        <v>0</v>
      </c>
      <c r="Z34" s="79">
        <f>'Sectoral Plan 23'!$E41</f>
        <v>0</v>
      </c>
      <c r="AA34" s="79">
        <f>'Sectoral Plan 24'!$E41</f>
        <v>0</v>
      </c>
      <c r="AB34" s="79">
        <f>'Sectoral Plan 25'!$E41</f>
        <v>0</v>
      </c>
      <c r="AC34" s="79">
        <f>'Sectoral Plan 26'!$E41</f>
        <v>0</v>
      </c>
      <c r="AD34" s="79">
        <f>'Sectoral Plan 27'!$E41</f>
        <v>0</v>
      </c>
      <c r="AE34" s="79">
        <f>'Sectoral Plan 28'!$E41</f>
        <v>0</v>
      </c>
      <c r="AF34" s="79">
        <f>'Sectoral Plan 29'!$E41</f>
        <v>0</v>
      </c>
      <c r="AG34" s="108">
        <f>'Sectoral Plan 30'!$E41</f>
        <v>0</v>
      </c>
      <c r="AH34" s="107">
        <f t="shared" si="0"/>
        <v>3</v>
      </c>
      <c r="AI34" s="79">
        <f>'Long Term Vision'!C41</f>
        <v>0</v>
      </c>
      <c r="AJ34" s="79">
        <f>IF($AI34="NO",'developer sheet'!$D$9,IF(AND($AH34&gt;0,$AI34=0),1,0))</f>
        <v>1</v>
      </c>
      <c r="AK34" s="108">
        <f>IF($AI34="NO",'developer sheet'!$D$9,IF(AND($AH34=0,$AI34=0),1,0))</f>
        <v>0</v>
      </c>
      <c r="AL34" s="103"/>
    </row>
    <row r="35" spans="1:38" x14ac:dyDescent="0.25">
      <c r="A35" s="19">
        <v>6.2</v>
      </c>
      <c r="B35" s="107">
        <f>'Long Term Vision'!G42</f>
        <v>0</v>
      </c>
      <c r="C35" s="79">
        <f>'Mid-term Plan'!E42</f>
        <v>0</v>
      </c>
      <c r="D35" s="79">
        <f>'Sectoral Plan 1'!$E42</f>
        <v>0</v>
      </c>
      <c r="E35" s="79">
        <f>'Sectoral Plan 2'!$E42</f>
        <v>0</v>
      </c>
      <c r="F35" s="79">
        <f>'Sectoral Plan 3'!$E42</f>
        <v>0</v>
      </c>
      <c r="G35" s="79">
        <f>'Sectoral Plan 4'!$E42</f>
        <v>0</v>
      </c>
      <c r="H35" s="79">
        <f>'Sectoral Plan 5'!$E42</f>
        <v>0</v>
      </c>
      <c r="I35" s="79">
        <f>'Sectoral Plan 6'!$E42</f>
        <v>0</v>
      </c>
      <c r="J35" s="79" t="str">
        <f>'Sectoral Plan 7'!$E42</f>
        <v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v>
      </c>
      <c r="K35" s="79">
        <f>'Sectoral Plan 8'!$E42</f>
        <v>0</v>
      </c>
      <c r="L35" s="79" t="str">
        <f>'Sectoral Plan 9'!$E42</f>
        <v>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v>
      </c>
      <c r="M35" s="79">
        <f>'Sectoral Plan 10'!$E42</f>
        <v>0</v>
      </c>
      <c r="N35" s="79">
        <f>'Sectoral Plan 11'!$E42</f>
        <v>0</v>
      </c>
      <c r="O35" s="79">
        <f>'Sectoral Plan 12'!$E42</f>
        <v>0</v>
      </c>
      <c r="P35" s="79">
        <f>'Sectoral Plan 13'!$E42</f>
        <v>0</v>
      </c>
      <c r="Q35" s="79">
        <f>'Sectoral Plan 14'!$E42</f>
        <v>0</v>
      </c>
      <c r="R35" s="79">
        <f>'Sectoral Plan 15'!$E42</f>
        <v>0</v>
      </c>
      <c r="S35" s="79">
        <f>'Sectoral Plan 16'!$E42</f>
        <v>0</v>
      </c>
      <c r="T35" s="79">
        <f>'Sectoral Plan 17'!$E42</f>
        <v>0</v>
      </c>
      <c r="U35" s="79">
        <f>'Sectoral Plan 18'!$E42</f>
        <v>0</v>
      </c>
      <c r="V35" s="79">
        <f>'Sectoral Plan 19'!$E42</f>
        <v>0</v>
      </c>
      <c r="W35" s="79">
        <f>'Sectoral Plan 20'!$E42</f>
        <v>0</v>
      </c>
      <c r="X35" s="79">
        <f>'Sectoral Plan 21'!$E42</f>
        <v>0</v>
      </c>
      <c r="Y35" s="79">
        <f>'Sectoral Plan 22'!$E42</f>
        <v>0</v>
      </c>
      <c r="Z35" s="79">
        <f>'Sectoral Plan 23'!$E42</f>
        <v>0</v>
      </c>
      <c r="AA35" s="79">
        <f>'Sectoral Plan 24'!$E42</f>
        <v>0</v>
      </c>
      <c r="AB35" s="79">
        <f>'Sectoral Plan 25'!$E42</f>
        <v>0</v>
      </c>
      <c r="AC35" s="79">
        <f>'Sectoral Plan 26'!$E42</f>
        <v>0</v>
      </c>
      <c r="AD35" s="79">
        <f>'Sectoral Plan 27'!$E42</f>
        <v>0</v>
      </c>
      <c r="AE35" s="79">
        <f>'Sectoral Plan 28'!$E42</f>
        <v>0</v>
      </c>
      <c r="AF35" s="79">
        <f>'Sectoral Plan 29'!$E42</f>
        <v>0</v>
      </c>
      <c r="AG35" s="108">
        <f>'Sectoral Plan 30'!$E42</f>
        <v>0</v>
      </c>
      <c r="AH35" s="107">
        <f t="shared" si="0"/>
        <v>2</v>
      </c>
      <c r="AI35" s="79">
        <f>'Long Term Vision'!C42</f>
        <v>0</v>
      </c>
      <c r="AJ35" s="79">
        <f>IF($AI35="NO",'developer sheet'!$D$9,IF(AND($AH35&gt;0,$AI35=0),1,0))</f>
        <v>1</v>
      </c>
      <c r="AK35" s="108">
        <f>IF($AI35="NO",'developer sheet'!$D$9,IF(AND($AH35=0,$AI35=0),1,0))</f>
        <v>0</v>
      </c>
      <c r="AL35" s="103"/>
    </row>
    <row r="36" spans="1:38" x14ac:dyDescent="0.25">
      <c r="A36" s="19">
        <v>6.3</v>
      </c>
      <c r="B36" s="107">
        <f>'Long Term Vision'!G43</f>
        <v>0</v>
      </c>
      <c r="C36" s="79">
        <f>'Mid-term Plan'!E43</f>
        <v>0</v>
      </c>
      <c r="D36" s="79">
        <f>'Sectoral Plan 1'!$E43</f>
        <v>0</v>
      </c>
      <c r="E36" s="79" t="str">
        <f>'Sectoral Plan 2'!$E43</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36" s="79">
        <f>'Sectoral Plan 3'!$E43</f>
        <v>0</v>
      </c>
      <c r="G36" s="79">
        <f>'Sectoral Plan 4'!$E43</f>
        <v>0</v>
      </c>
      <c r="H36" s="79">
        <f>'Sectoral Plan 5'!$E43</f>
        <v>0</v>
      </c>
      <c r="I36" s="79">
        <f>'Sectoral Plan 6'!$E43</f>
        <v>0</v>
      </c>
      <c r="J36" s="79" t="str">
        <f>'Sectoral Plan 7'!$E43</f>
        <v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v>
      </c>
      <c r="K36" s="79">
        <f>'Sectoral Plan 8'!$E43</f>
        <v>0</v>
      </c>
      <c r="L36" s="79" t="str">
        <f>'Sectoral Plan 9'!$E43</f>
        <v>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v>
      </c>
      <c r="M36" s="79">
        <f>'Sectoral Plan 10'!$E43</f>
        <v>0</v>
      </c>
      <c r="N36" s="79" t="str">
        <f>'Sectoral Plan 11'!$E43</f>
        <v>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v>
      </c>
      <c r="O36" s="79">
        <f>'Sectoral Plan 12'!$E43</f>
        <v>0</v>
      </c>
      <c r="P36" s="79">
        <f>'Sectoral Plan 13'!$E43</f>
        <v>0</v>
      </c>
      <c r="Q36" s="79">
        <f>'Sectoral Plan 14'!$E43</f>
        <v>0</v>
      </c>
      <c r="R36" s="79">
        <f>'Sectoral Plan 15'!$E43</f>
        <v>0</v>
      </c>
      <c r="S36" s="79">
        <f>'Sectoral Plan 16'!$E43</f>
        <v>0</v>
      </c>
      <c r="T36" s="79">
        <f>'Sectoral Plan 17'!$E43</f>
        <v>0</v>
      </c>
      <c r="U36" s="79">
        <f>'Sectoral Plan 18'!$E43</f>
        <v>0</v>
      </c>
      <c r="V36" s="79">
        <f>'Sectoral Plan 19'!$E43</f>
        <v>0</v>
      </c>
      <c r="W36" s="79">
        <f>'Sectoral Plan 20'!$E43</f>
        <v>0</v>
      </c>
      <c r="X36" s="79">
        <f>'Sectoral Plan 21'!$E43</f>
        <v>0</v>
      </c>
      <c r="Y36" s="79">
        <f>'Sectoral Plan 22'!$E43</f>
        <v>0</v>
      </c>
      <c r="Z36" s="79">
        <f>'Sectoral Plan 23'!$E43</f>
        <v>0</v>
      </c>
      <c r="AA36" s="79">
        <f>'Sectoral Plan 24'!$E43</f>
        <v>0</v>
      </c>
      <c r="AB36" s="79">
        <f>'Sectoral Plan 25'!$E43</f>
        <v>0</v>
      </c>
      <c r="AC36" s="79">
        <f>'Sectoral Plan 26'!$E43</f>
        <v>0</v>
      </c>
      <c r="AD36" s="79">
        <f>'Sectoral Plan 27'!$E43</f>
        <v>0</v>
      </c>
      <c r="AE36" s="79">
        <f>'Sectoral Plan 28'!$E43</f>
        <v>0</v>
      </c>
      <c r="AF36" s="79">
        <f>'Sectoral Plan 29'!$E43</f>
        <v>0</v>
      </c>
      <c r="AG36" s="108">
        <f>'Sectoral Plan 30'!$E43</f>
        <v>0</v>
      </c>
      <c r="AH36" s="107">
        <f t="shared" si="0"/>
        <v>4</v>
      </c>
      <c r="AI36" s="79">
        <f>'Long Term Vision'!C43</f>
        <v>0</v>
      </c>
      <c r="AJ36" s="79">
        <f>IF($AI36="NO",'developer sheet'!$D$9,IF(AND($AH36&gt;0,$AI36=0),1,0))</f>
        <v>1</v>
      </c>
      <c r="AK36" s="108">
        <f>IF($AI36="NO",'developer sheet'!$D$9,IF(AND($AH36=0,$AI36=0),1,0))</f>
        <v>0</v>
      </c>
      <c r="AL36" s="103"/>
    </row>
    <row r="37" spans="1:38" x14ac:dyDescent="0.25">
      <c r="A37" s="19">
        <v>6.4</v>
      </c>
      <c r="B37" s="107">
        <f>'Long Term Vision'!G44</f>
        <v>0</v>
      </c>
      <c r="C37" s="79">
        <f>'Mid-term Plan'!E44</f>
        <v>0</v>
      </c>
      <c r="D37" s="79">
        <f>'Sectoral Plan 1'!$E44</f>
        <v>0</v>
      </c>
      <c r="E37" s="79" t="str">
        <f>'Sectoral Plan 2'!$E44</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37" s="79">
        <f>'Sectoral Plan 3'!$E44</f>
        <v>0</v>
      </c>
      <c r="G37" s="79">
        <f>'Sectoral Plan 4'!$E44</f>
        <v>0</v>
      </c>
      <c r="H37" s="79">
        <f>'Sectoral Plan 5'!$E44</f>
        <v>0</v>
      </c>
      <c r="I37" s="79">
        <f>'Sectoral Plan 6'!$E44</f>
        <v>0</v>
      </c>
      <c r="J37" s="79">
        <f>'Sectoral Plan 7'!$E44</f>
        <v>0</v>
      </c>
      <c r="K37" s="79">
        <f>'Sectoral Plan 8'!$E44</f>
        <v>0</v>
      </c>
      <c r="L37" s="79">
        <f>'Sectoral Plan 9'!$E44</f>
        <v>0</v>
      </c>
      <c r="M37" s="79">
        <f>'Sectoral Plan 10'!$E44</f>
        <v>0</v>
      </c>
      <c r="N37" s="79">
        <f>'Sectoral Plan 11'!$E44</f>
        <v>0</v>
      </c>
      <c r="O37" s="79">
        <f>'Sectoral Plan 12'!$E44</f>
        <v>0</v>
      </c>
      <c r="P37" s="79">
        <f>'Sectoral Plan 13'!$E44</f>
        <v>0</v>
      </c>
      <c r="Q37" s="79">
        <f>'Sectoral Plan 14'!$E44</f>
        <v>0</v>
      </c>
      <c r="R37" s="79">
        <f>'Sectoral Plan 15'!$E44</f>
        <v>0</v>
      </c>
      <c r="S37" s="79">
        <f>'Sectoral Plan 16'!$E44</f>
        <v>0</v>
      </c>
      <c r="T37" s="79">
        <f>'Sectoral Plan 17'!$E44</f>
        <v>0</v>
      </c>
      <c r="U37" s="79">
        <f>'Sectoral Plan 18'!$E44</f>
        <v>0</v>
      </c>
      <c r="V37" s="79">
        <f>'Sectoral Plan 19'!$E44</f>
        <v>0</v>
      </c>
      <c r="W37" s="79">
        <f>'Sectoral Plan 20'!$E44</f>
        <v>0</v>
      </c>
      <c r="X37" s="79">
        <f>'Sectoral Plan 21'!$E44</f>
        <v>0</v>
      </c>
      <c r="Y37" s="79">
        <f>'Sectoral Plan 22'!$E44</f>
        <v>0</v>
      </c>
      <c r="Z37" s="79">
        <f>'Sectoral Plan 23'!$E44</f>
        <v>0</v>
      </c>
      <c r="AA37" s="79">
        <f>'Sectoral Plan 24'!$E44</f>
        <v>0</v>
      </c>
      <c r="AB37" s="79">
        <f>'Sectoral Plan 25'!$E44</f>
        <v>0</v>
      </c>
      <c r="AC37" s="79">
        <f>'Sectoral Plan 26'!$E44</f>
        <v>0</v>
      </c>
      <c r="AD37" s="79">
        <f>'Sectoral Plan 27'!$E44</f>
        <v>0</v>
      </c>
      <c r="AE37" s="79">
        <f>'Sectoral Plan 28'!$E44</f>
        <v>0</v>
      </c>
      <c r="AF37" s="79">
        <f>'Sectoral Plan 29'!$E44</f>
        <v>0</v>
      </c>
      <c r="AG37" s="108">
        <f>'Sectoral Plan 30'!$E44</f>
        <v>0</v>
      </c>
      <c r="AH37" s="107">
        <f t="shared" si="0"/>
        <v>1</v>
      </c>
      <c r="AI37" s="79">
        <f>'Long Term Vision'!C44</f>
        <v>0</v>
      </c>
      <c r="AJ37" s="79">
        <f>IF($AI37="NO",'developer sheet'!$D$9,IF(AND($AH37&gt;0,$AI37=0),1,0))</f>
        <v>1</v>
      </c>
      <c r="AK37" s="108">
        <f>IF($AI37="NO",'developer sheet'!$D$9,IF(AND($AH37=0,$AI37=0),1,0))</f>
        <v>0</v>
      </c>
      <c r="AL37" s="103"/>
    </row>
    <row r="38" spans="1:38" x14ac:dyDescent="0.25">
      <c r="A38" s="19">
        <v>6.5</v>
      </c>
      <c r="B38" s="107">
        <f>'Long Term Vision'!G45</f>
        <v>0</v>
      </c>
      <c r="C38" s="79">
        <f>'Mid-term Plan'!E45</f>
        <v>0</v>
      </c>
      <c r="D38" s="79">
        <f>'Sectoral Plan 1'!$E45</f>
        <v>0</v>
      </c>
      <c r="E38" s="79" t="str">
        <f>'Sectoral Plan 2'!$E45</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38" s="79">
        <f>'Sectoral Plan 3'!$E45</f>
        <v>0</v>
      </c>
      <c r="G38" s="79">
        <f>'Sectoral Plan 4'!$E45</f>
        <v>0</v>
      </c>
      <c r="H38" s="79">
        <f>'Sectoral Plan 5'!$E45</f>
        <v>0</v>
      </c>
      <c r="I38" s="79">
        <f>'Sectoral Plan 6'!$E45</f>
        <v>0</v>
      </c>
      <c r="J38" s="79">
        <f>'Sectoral Plan 7'!$E45</f>
        <v>0</v>
      </c>
      <c r="K38" s="79">
        <f>'Sectoral Plan 8'!$E45</f>
        <v>0</v>
      </c>
      <c r="L38" s="79">
        <f>'Sectoral Plan 9'!$E45</f>
        <v>0</v>
      </c>
      <c r="M38" s="79">
        <f>'Sectoral Plan 10'!$E45</f>
        <v>0</v>
      </c>
      <c r="N38" s="79">
        <f>'Sectoral Plan 11'!$E45</f>
        <v>0</v>
      </c>
      <c r="O38" s="79">
        <f>'Sectoral Plan 12'!$E45</f>
        <v>0</v>
      </c>
      <c r="P38" s="79">
        <f>'Sectoral Plan 13'!$E45</f>
        <v>0</v>
      </c>
      <c r="Q38" s="79">
        <f>'Sectoral Plan 14'!$E45</f>
        <v>0</v>
      </c>
      <c r="R38" s="79">
        <f>'Sectoral Plan 15'!$E45</f>
        <v>0</v>
      </c>
      <c r="S38" s="79">
        <f>'Sectoral Plan 16'!$E45</f>
        <v>0</v>
      </c>
      <c r="T38" s="79">
        <f>'Sectoral Plan 17'!$E45</f>
        <v>0</v>
      </c>
      <c r="U38" s="79">
        <f>'Sectoral Plan 18'!$E45</f>
        <v>0</v>
      </c>
      <c r="V38" s="79">
        <f>'Sectoral Plan 19'!$E45</f>
        <v>0</v>
      </c>
      <c r="W38" s="79">
        <f>'Sectoral Plan 20'!$E45</f>
        <v>0</v>
      </c>
      <c r="X38" s="79">
        <f>'Sectoral Plan 21'!$E45</f>
        <v>0</v>
      </c>
      <c r="Y38" s="79">
        <f>'Sectoral Plan 22'!$E45</f>
        <v>0</v>
      </c>
      <c r="Z38" s="79">
        <f>'Sectoral Plan 23'!$E45</f>
        <v>0</v>
      </c>
      <c r="AA38" s="79">
        <f>'Sectoral Plan 24'!$E45</f>
        <v>0</v>
      </c>
      <c r="AB38" s="79">
        <f>'Sectoral Plan 25'!$E45</f>
        <v>0</v>
      </c>
      <c r="AC38" s="79">
        <f>'Sectoral Plan 26'!$E45</f>
        <v>0</v>
      </c>
      <c r="AD38" s="79">
        <f>'Sectoral Plan 27'!$E45</f>
        <v>0</v>
      </c>
      <c r="AE38" s="79">
        <f>'Sectoral Plan 28'!$E45</f>
        <v>0</v>
      </c>
      <c r="AF38" s="79">
        <f>'Sectoral Plan 29'!$E45</f>
        <v>0</v>
      </c>
      <c r="AG38" s="108">
        <f>'Sectoral Plan 30'!$E45</f>
        <v>0</v>
      </c>
      <c r="AH38" s="107">
        <f t="shared" si="0"/>
        <v>1</v>
      </c>
      <c r="AI38" s="79">
        <f>'Long Term Vision'!C45</f>
        <v>0</v>
      </c>
      <c r="AJ38" s="79">
        <f>IF($AI38="NO",'developer sheet'!$D$9,IF(AND($AH38&gt;0,$AI38=0),1,0))</f>
        <v>1</v>
      </c>
      <c r="AK38" s="108">
        <f>IF($AI38="NO",'developer sheet'!$D$9,IF(AND($AH38=0,$AI38=0),1,0))</f>
        <v>0</v>
      </c>
      <c r="AL38" s="103"/>
    </row>
    <row r="39" spans="1:38" x14ac:dyDescent="0.25">
      <c r="A39" s="19">
        <v>6.6</v>
      </c>
      <c r="B39" s="107">
        <f>'Long Term Vision'!G46</f>
        <v>0</v>
      </c>
      <c r="C39" s="79">
        <f>'Mid-term Plan'!E46</f>
        <v>0</v>
      </c>
      <c r="D39" s="79">
        <f>'Sectoral Plan 1'!$E46</f>
        <v>0</v>
      </c>
      <c r="E39" s="79">
        <f>'Sectoral Plan 2'!$E46</f>
        <v>0</v>
      </c>
      <c r="F39" s="79">
        <f>'Sectoral Plan 3'!$E46</f>
        <v>0</v>
      </c>
      <c r="G39" s="79">
        <f>'Sectoral Plan 4'!$E46</f>
        <v>0</v>
      </c>
      <c r="H39" s="79">
        <f>'Sectoral Plan 5'!$E46</f>
        <v>0</v>
      </c>
      <c r="I39" s="79">
        <f>'Sectoral Plan 6'!$E46</f>
        <v>0</v>
      </c>
      <c r="J39" s="79">
        <f>'Sectoral Plan 7'!$E46</f>
        <v>0</v>
      </c>
      <c r="K39" s="79">
        <f>'Sectoral Plan 8'!$E46</f>
        <v>0</v>
      </c>
      <c r="L39" s="79">
        <f>'Sectoral Plan 9'!$E46</f>
        <v>0</v>
      </c>
      <c r="M39" s="79">
        <f>'Sectoral Plan 10'!$E46</f>
        <v>0</v>
      </c>
      <c r="N39" s="79">
        <f>'Sectoral Plan 11'!$E46</f>
        <v>0</v>
      </c>
      <c r="O39" s="79">
        <f>'Sectoral Plan 12'!$E46</f>
        <v>0</v>
      </c>
      <c r="P39" s="79">
        <f>'Sectoral Plan 13'!$E46</f>
        <v>0</v>
      </c>
      <c r="Q39" s="79">
        <f>'Sectoral Plan 14'!$E46</f>
        <v>0</v>
      </c>
      <c r="R39" s="79">
        <f>'Sectoral Plan 15'!$E46</f>
        <v>0</v>
      </c>
      <c r="S39" s="79">
        <f>'Sectoral Plan 16'!$E46</f>
        <v>0</v>
      </c>
      <c r="T39" s="79">
        <f>'Sectoral Plan 17'!$E46</f>
        <v>0</v>
      </c>
      <c r="U39" s="79">
        <f>'Sectoral Plan 18'!$E46</f>
        <v>0</v>
      </c>
      <c r="V39" s="79">
        <f>'Sectoral Plan 19'!$E46</f>
        <v>0</v>
      </c>
      <c r="W39" s="79">
        <f>'Sectoral Plan 20'!$E46</f>
        <v>0</v>
      </c>
      <c r="X39" s="79">
        <f>'Sectoral Plan 21'!$E46</f>
        <v>0</v>
      </c>
      <c r="Y39" s="79">
        <f>'Sectoral Plan 22'!$E46</f>
        <v>0</v>
      </c>
      <c r="Z39" s="79">
        <f>'Sectoral Plan 23'!$E46</f>
        <v>0</v>
      </c>
      <c r="AA39" s="79">
        <f>'Sectoral Plan 24'!$E46</f>
        <v>0</v>
      </c>
      <c r="AB39" s="79">
        <f>'Sectoral Plan 25'!$E46</f>
        <v>0</v>
      </c>
      <c r="AC39" s="79">
        <f>'Sectoral Plan 26'!$E46</f>
        <v>0</v>
      </c>
      <c r="AD39" s="79">
        <f>'Sectoral Plan 27'!$E46</f>
        <v>0</v>
      </c>
      <c r="AE39" s="79">
        <f>'Sectoral Plan 28'!$E46</f>
        <v>0</v>
      </c>
      <c r="AF39" s="79">
        <f>'Sectoral Plan 29'!$E46</f>
        <v>0</v>
      </c>
      <c r="AG39" s="108">
        <f>'Sectoral Plan 30'!$E46</f>
        <v>0</v>
      </c>
      <c r="AH39" s="107">
        <f t="shared" si="0"/>
        <v>0</v>
      </c>
      <c r="AI39" s="79">
        <f>'Long Term Vision'!C46</f>
        <v>0</v>
      </c>
      <c r="AJ39" s="79">
        <f>IF($AI39="NO",'developer sheet'!$D$9,IF(AND($AH39&gt;0,$AI39=0),1,0))</f>
        <v>0</v>
      </c>
      <c r="AK39" s="108">
        <f>IF($AI39="NO",'developer sheet'!$D$9,IF(AND($AH39=0,$AI39=0),1,0))</f>
        <v>1</v>
      </c>
      <c r="AL39" s="103"/>
    </row>
    <row r="40" spans="1:38" x14ac:dyDescent="0.25">
      <c r="A40" s="19">
        <v>7.1</v>
      </c>
      <c r="B40" s="107">
        <f>'Long Term Vision'!G79</f>
        <v>0</v>
      </c>
      <c r="C40" s="79">
        <f>'Mid-term Plan'!E79</f>
        <v>0</v>
      </c>
      <c r="D40" s="79">
        <f>'Sectoral Plan 1'!$E79</f>
        <v>0</v>
      </c>
      <c r="E40" s="79" t="str">
        <f>'Sectoral Plan 2'!$E79</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40" s="79">
        <f>'Sectoral Plan 3'!$E79</f>
        <v>0</v>
      </c>
      <c r="G40" s="79">
        <f>'Sectoral Plan 4'!$E79</f>
        <v>0</v>
      </c>
      <c r="H40" s="79">
        <f>'Sectoral Plan 5'!$E79</f>
        <v>0</v>
      </c>
      <c r="I40" s="79">
        <f>'Sectoral Plan 6'!$E79</f>
        <v>0</v>
      </c>
      <c r="J40" s="79">
        <f>'Sectoral Plan 7'!$E79</f>
        <v>0</v>
      </c>
      <c r="K40" s="79">
        <f>'Sectoral Plan 8'!$E79</f>
        <v>0</v>
      </c>
      <c r="L40" s="79" t="str">
        <f>'Sectoral Plan 9'!$E79</f>
        <v>1. Cost of electricity, sewer and water as a percentage of per capita income comparable with international benchmarksNumber of BPL employees to customers ratio
2. Total current (less than 2 years old) BPL receivables
3. Improvements in energy savings in households compared to a baseline
4. Increased proportion of population with access to electricity
5. Increased proportion of population with primary reliance on clean fuels and technology
6. Greater proportion of renewable energy consumed by the country compared with total energy consumed
7. Improvement in the proportion of time during which electricity supply works / Decrease in the number of annual blackouts (SAIDI and CAIDI)Electricity used for street lighting/capita
8. Reduction in the proportion of water leakage in the water supply system
9. Improved quality of piped water to end users
10. Greater proportion of wastewater safely treated
11. Proportion of households connected to safely managed sewage and water system
12. Improvements to the perception of services provided</v>
      </c>
      <c r="M40" s="79">
        <f>'Sectoral Plan 10'!$E79</f>
        <v>0</v>
      </c>
      <c r="N40" s="79" t="str">
        <f>'Sectoral Plan 11'!$E79</f>
        <v>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v>
      </c>
      <c r="O40" s="79">
        <f>'Sectoral Plan 12'!$E79</f>
        <v>0</v>
      </c>
      <c r="P40" s="79">
        <f>'Sectoral Plan 13'!$E79</f>
        <v>0</v>
      </c>
      <c r="Q40" s="79">
        <f>'Sectoral Plan 14'!$E79</f>
        <v>0</v>
      </c>
      <c r="R40" s="79">
        <f>'Sectoral Plan 15'!$E79</f>
        <v>0</v>
      </c>
      <c r="S40" s="79">
        <f>'Sectoral Plan 16'!$E79</f>
        <v>0</v>
      </c>
      <c r="T40" s="79">
        <f>'Sectoral Plan 17'!$E79</f>
        <v>0</v>
      </c>
      <c r="U40" s="79">
        <f>'Sectoral Plan 18'!$E79</f>
        <v>0</v>
      </c>
      <c r="V40" s="79">
        <f>'Sectoral Plan 19'!$E79</f>
        <v>0</v>
      </c>
      <c r="W40" s="79">
        <f>'Sectoral Plan 20'!$E79</f>
        <v>0</v>
      </c>
      <c r="X40" s="79">
        <f>'Sectoral Plan 21'!$E79</f>
        <v>0</v>
      </c>
      <c r="Y40" s="79">
        <f>'Sectoral Plan 22'!$E79</f>
        <v>0</v>
      </c>
      <c r="Z40" s="79">
        <f>'Sectoral Plan 23'!$E79</f>
        <v>0</v>
      </c>
      <c r="AA40" s="79">
        <f>'Sectoral Plan 24'!$E79</f>
        <v>0</v>
      </c>
      <c r="AB40" s="79">
        <f>'Sectoral Plan 25'!$E79</f>
        <v>0</v>
      </c>
      <c r="AC40" s="79">
        <f>'Sectoral Plan 26'!$E79</f>
        <v>0</v>
      </c>
      <c r="AD40" s="79">
        <f>'Sectoral Plan 27'!$E79</f>
        <v>0</v>
      </c>
      <c r="AE40" s="79">
        <f>'Sectoral Plan 28'!$E79</f>
        <v>0</v>
      </c>
      <c r="AF40" s="79">
        <f>'Sectoral Plan 29'!$E79</f>
        <v>0</v>
      </c>
      <c r="AG40" s="108">
        <f>'Sectoral Plan 30'!$E79</f>
        <v>0</v>
      </c>
      <c r="AH40" s="107">
        <f t="shared" si="0"/>
        <v>3</v>
      </c>
      <c r="AI40" s="79">
        <f>'Long Term Vision'!C79</f>
        <v>0</v>
      </c>
      <c r="AJ40" s="79">
        <f>IF($AI40="NO",'developer sheet'!$D$9,IF(AND($AH40&gt;0,$AI40=0),1,0))</f>
        <v>1</v>
      </c>
      <c r="AK40" s="108">
        <f>IF($AI40="NO",'developer sheet'!$D$9,IF(AND($AH40=0,$AI40=0),1,0))</f>
        <v>0</v>
      </c>
      <c r="AL40" s="103"/>
    </row>
    <row r="41" spans="1:38" x14ac:dyDescent="0.25">
      <c r="A41" s="19">
        <v>7.2</v>
      </c>
      <c r="B41" s="107">
        <f>'Long Term Vision'!G80</f>
        <v>0</v>
      </c>
      <c r="C41" s="79">
        <f>'Mid-term Plan'!E80</f>
        <v>0</v>
      </c>
      <c r="D41" s="79">
        <f>'Sectoral Plan 1'!$E80</f>
        <v>0</v>
      </c>
      <c r="E41" s="79" t="str">
        <f>'Sectoral Plan 2'!$E80</f>
        <v xml:space="preserve">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v>
      </c>
      <c r="F41" s="79">
        <f>'Sectoral Plan 3'!$E80</f>
        <v>0</v>
      </c>
      <c r="G41" s="79">
        <f>'Sectoral Plan 4'!$E80</f>
        <v>0</v>
      </c>
      <c r="H41" s="79">
        <f>'Sectoral Plan 5'!$E80</f>
        <v>0</v>
      </c>
      <c r="I41" s="79">
        <f>'Sectoral Plan 6'!$E80</f>
        <v>0</v>
      </c>
      <c r="J41" s="79">
        <f>'Sectoral Plan 7'!$E80</f>
        <v>0</v>
      </c>
      <c r="K41" s="79">
        <f>'Sectoral Plan 8'!$E80</f>
        <v>0</v>
      </c>
      <c r="L41" s="79">
        <f>'Sectoral Plan 9'!$E80</f>
        <v>0</v>
      </c>
      <c r="M41" s="79">
        <f>'Sectoral Plan 10'!$E80</f>
        <v>0</v>
      </c>
      <c r="N41" s="79" t="str">
        <f>'Sectoral Plan 11'!$E80</f>
        <v>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v>
      </c>
      <c r="O41" s="79">
        <f>'Sectoral Plan 12'!$E80</f>
        <v>0</v>
      </c>
      <c r="P41" s="79">
        <f>'Sectoral Plan 13'!$E80</f>
        <v>0</v>
      </c>
      <c r="Q41" s="79">
        <f>'Sectoral Plan 14'!$E80</f>
        <v>0</v>
      </c>
      <c r="R41" s="79">
        <f>'Sectoral Plan 15'!$E80</f>
        <v>0</v>
      </c>
      <c r="S41" s="79">
        <f>'Sectoral Plan 16'!$E80</f>
        <v>0</v>
      </c>
      <c r="T41" s="79">
        <f>'Sectoral Plan 17'!$E80</f>
        <v>0</v>
      </c>
      <c r="U41" s="79">
        <f>'Sectoral Plan 18'!$E80</f>
        <v>0</v>
      </c>
      <c r="V41" s="79">
        <f>'Sectoral Plan 19'!$E80</f>
        <v>0</v>
      </c>
      <c r="W41" s="79">
        <f>'Sectoral Plan 20'!$E80</f>
        <v>0</v>
      </c>
      <c r="X41" s="79">
        <f>'Sectoral Plan 21'!$E80</f>
        <v>0</v>
      </c>
      <c r="Y41" s="79">
        <f>'Sectoral Plan 22'!$E80</f>
        <v>0</v>
      </c>
      <c r="Z41" s="79">
        <f>'Sectoral Plan 23'!$E80</f>
        <v>0</v>
      </c>
      <c r="AA41" s="79">
        <f>'Sectoral Plan 24'!$E80</f>
        <v>0</v>
      </c>
      <c r="AB41" s="79">
        <f>'Sectoral Plan 25'!$E80</f>
        <v>0</v>
      </c>
      <c r="AC41" s="79">
        <f>'Sectoral Plan 26'!$E80</f>
        <v>0</v>
      </c>
      <c r="AD41" s="79">
        <f>'Sectoral Plan 27'!$E80</f>
        <v>0</v>
      </c>
      <c r="AE41" s="79">
        <f>'Sectoral Plan 28'!$E80</f>
        <v>0</v>
      </c>
      <c r="AF41" s="79">
        <f>'Sectoral Plan 29'!$E80</f>
        <v>0</v>
      </c>
      <c r="AG41" s="108">
        <f>'Sectoral Plan 30'!$E80</f>
        <v>0</v>
      </c>
      <c r="AH41" s="107">
        <f t="shared" si="0"/>
        <v>2</v>
      </c>
      <c r="AI41" s="79">
        <f>'Long Term Vision'!C80</f>
        <v>0</v>
      </c>
      <c r="AJ41" s="79">
        <f>IF($AI41="NO",'developer sheet'!$D$9,IF(AND($AH41&gt;0,$AI41=0),1,0))</f>
        <v>1</v>
      </c>
      <c r="AK41" s="108">
        <f>IF($AI41="NO",'developer sheet'!$D$9,IF(AND($AH41=0,$AI41=0),1,0))</f>
        <v>0</v>
      </c>
      <c r="AL41" s="103"/>
    </row>
    <row r="42" spans="1:38" x14ac:dyDescent="0.25">
      <c r="A42" s="19">
        <v>7.3</v>
      </c>
      <c r="B42" s="107">
        <f>'Long Term Vision'!G81</f>
        <v>0</v>
      </c>
      <c r="C42" s="79">
        <f>'Mid-term Plan'!E81</f>
        <v>0</v>
      </c>
      <c r="D42" s="79">
        <f>'Sectoral Plan 1'!$E81</f>
        <v>0</v>
      </c>
      <c r="E42" s="79">
        <f>'Sectoral Plan 2'!$E81</f>
        <v>0</v>
      </c>
      <c r="F42" s="79">
        <f>'Sectoral Plan 3'!$E81</f>
        <v>0</v>
      </c>
      <c r="G42" s="79">
        <f>'Sectoral Plan 4'!$E81</f>
        <v>0</v>
      </c>
      <c r="H42" s="79">
        <f>'Sectoral Plan 5'!$E81</f>
        <v>0</v>
      </c>
      <c r="I42" s="79">
        <f>'Sectoral Plan 6'!$E81</f>
        <v>0</v>
      </c>
      <c r="J42" s="79">
        <f>'Sectoral Plan 7'!$E81</f>
        <v>0</v>
      </c>
      <c r="K42" s="79">
        <f>'Sectoral Plan 8'!$E81</f>
        <v>0</v>
      </c>
      <c r="L42" s="79">
        <f>'Sectoral Plan 9'!$E81</f>
        <v>0</v>
      </c>
      <c r="M42" s="79">
        <f>'Sectoral Plan 10'!$E81</f>
        <v>0</v>
      </c>
      <c r="N42" s="79" t="str">
        <f>'Sectoral Plan 11'!$E81</f>
        <v>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v>
      </c>
      <c r="O42" s="79">
        <f>'Sectoral Plan 12'!$E81</f>
        <v>0</v>
      </c>
      <c r="P42" s="79">
        <f>'Sectoral Plan 13'!$E81</f>
        <v>0</v>
      </c>
      <c r="Q42" s="79">
        <f>'Sectoral Plan 14'!$E81</f>
        <v>0</v>
      </c>
      <c r="R42" s="79">
        <f>'Sectoral Plan 15'!$E81</f>
        <v>0</v>
      </c>
      <c r="S42" s="79">
        <f>'Sectoral Plan 16'!$E81</f>
        <v>0</v>
      </c>
      <c r="T42" s="79">
        <f>'Sectoral Plan 17'!$E81</f>
        <v>0</v>
      </c>
      <c r="U42" s="79">
        <f>'Sectoral Plan 18'!$E81</f>
        <v>0</v>
      </c>
      <c r="V42" s="79">
        <f>'Sectoral Plan 19'!$E81</f>
        <v>0</v>
      </c>
      <c r="W42" s="79">
        <f>'Sectoral Plan 20'!$E81</f>
        <v>0</v>
      </c>
      <c r="X42" s="79">
        <f>'Sectoral Plan 21'!$E81</f>
        <v>0</v>
      </c>
      <c r="Y42" s="79">
        <f>'Sectoral Plan 22'!$E81</f>
        <v>0</v>
      </c>
      <c r="Z42" s="79">
        <f>'Sectoral Plan 23'!$E81</f>
        <v>0</v>
      </c>
      <c r="AA42" s="79">
        <f>'Sectoral Plan 24'!$E81</f>
        <v>0</v>
      </c>
      <c r="AB42" s="79">
        <f>'Sectoral Plan 25'!$E81</f>
        <v>0</v>
      </c>
      <c r="AC42" s="79">
        <f>'Sectoral Plan 26'!$E81</f>
        <v>0</v>
      </c>
      <c r="AD42" s="79">
        <f>'Sectoral Plan 27'!$E81</f>
        <v>0</v>
      </c>
      <c r="AE42" s="79">
        <f>'Sectoral Plan 28'!$E81</f>
        <v>0</v>
      </c>
      <c r="AF42" s="79">
        <f>'Sectoral Plan 29'!$E81</f>
        <v>0</v>
      </c>
      <c r="AG42" s="108">
        <f>'Sectoral Plan 30'!$E81</f>
        <v>0</v>
      </c>
      <c r="AH42" s="107">
        <f t="shared" si="0"/>
        <v>1</v>
      </c>
      <c r="AI42" s="79">
        <f>'Long Term Vision'!C81</f>
        <v>0</v>
      </c>
      <c r="AJ42" s="79">
        <f>IF($AI42="NO",'developer sheet'!$D$9,IF(AND($AH42&gt;0,$AI42=0),1,0))</f>
        <v>1</v>
      </c>
      <c r="AK42" s="108">
        <f>IF($AI42="NO",'developer sheet'!$D$9,IF(AND($AH42=0,$AI42=0),1,0))</f>
        <v>0</v>
      </c>
      <c r="AL42" s="103"/>
    </row>
    <row r="43" spans="1:38" x14ac:dyDescent="0.25">
      <c r="A43" s="19">
        <v>8.1</v>
      </c>
      <c r="B43" s="107">
        <f>'Long Term Vision'!G83</f>
        <v>0</v>
      </c>
      <c r="C43" s="79">
        <f>'Mid-term Plan'!E83</f>
        <v>0</v>
      </c>
      <c r="D43" s="79">
        <f>'Sectoral Plan 1'!$E83</f>
        <v>0</v>
      </c>
      <c r="E43" s="79">
        <f>'Sectoral Plan 2'!$E83</f>
        <v>0</v>
      </c>
      <c r="F43" s="79">
        <f>'Sectoral Plan 3'!$E83</f>
        <v>0</v>
      </c>
      <c r="G43" s="79">
        <f>'Sectoral Plan 4'!$E83</f>
        <v>0</v>
      </c>
      <c r="H43" s="79">
        <f>'Sectoral Plan 5'!$E83</f>
        <v>0</v>
      </c>
      <c r="I43" s="79">
        <f>'Sectoral Plan 6'!$E83</f>
        <v>0</v>
      </c>
      <c r="J43" s="79">
        <f>'Sectoral Plan 7'!$E83</f>
        <v>0</v>
      </c>
      <c r="K43" s="79">
        <f>'Sectoral Plan 8'!$E83</f>
        <v>0</v>
      </c>
      <c r="L43" s="79">
        <f>'Sectoral Plan 9'!$E83</f>
        <v>0</v>
      </c>
      <c r="M43" s="79">
        <f>'Sectoral Plan 10'!$E83</f>
        <v>0</v>
      </c>
      <c r="N43" s="79">
        <f>'Sectoral Plan 11'!$E83</f>
        <v>0</v>
      </c>
      <c r="O43" s="79" t="str">
        <f>'Sectoral Plan 12'!$E83</f>
        <v xml:space="preserve">1. Number of successful PPPs
2. Increased FDI 
</v>
      </c>
      <c r="P43" s="79">
        <f>'Sectoral Plan 13'!$E83</f>
        <v>0</v>
      </c>
      <c r="Q43" s="79">
        <f>'Sectoral Plan 14'!$E83</f>
        <v>0</v>
      </c>
      <c r="R43" s="79">
        <f>'Sectoral Plan 15'!$E83</f>
        <v>0</v>
      </c>
      <c r="S43" s="79">
        <f>'Sectoral Plan 16'!$E83</f>
        <v>0</v>
      </c>
      <c r="T43" s="79">
        <f>'Sectoral Plan 17'!$E83</f>
        <v>0</v>
      </c>
      <c r="U43" s="79">
        <f>'Sectoral Plan 18'!$E83</f>
        <v>0</v>
      </c>
      <c r="V43" s="79">
        <f>'Sectoral Plan 19'!$E83</f>
        <v>0</v>
      </c>
      <c r="W43" s="79">
        <f>'Sectoral Plan 20'!$E83</f>
        <v>0</v>
      </c>
      <c r="X43" s="79">
        <f>'Sectoral Plan 21'!$E83</f>
        <v>0</v>
      </c>
      <c r="Y43" s="79">
        <f>'Sectoral Plan 22'!$E83</f>
        <v>0</v>
      </c>
      <c r="Z43" s="79">
        <f>'Sectoral Plan 23'!$E83</f>
        <v>0</v>
      </c>
      <c r="AA43" s="79">
        <f>'Sectoral Plan 24'!$E83</f>
        <v>0</v>
      </c>
      <c r="AB43" s="79">
        <f>'Sectoral Plan 25'!$E83</f>
        <v>0</v>
      </c>
      <c r="AC43" s="79">
        <f>'Sectoral Plan 26'!$E83</f>
        <v>0</v>
      </c>
      <c r="AD43" s="79">
        <f>'Sectoral Plan 27'!$E83</f>
        <v>0</v>
      </c>
      <c r="AE43" s="79">
        <f>'Sectoral Plan 28'!$E83</f>
        <v>0</v>
      </c>
      <c r="AF43" s="79">
        <f>'Sectoral Plan 29'!$E83</f>
        <v>0</v>
      </c>
      <c r="AG43" s="108">
        <f>'Sectoral Plan 30'!$E83</f>
        <v>0</v>
      </c>
      <c r="AH43" s="107">
        <f t="shared" si="0"/>
        <v>1</v>
      </c>
      <c r="AI43" s="79" t="str">
        <f>'Long Term Vision'!C83</f>
        <v>NO</v>
      </c>
      <c r="AJ43" s="79" t="str">
        <f>IF($AI43="NO",'developer sheet'!$D$9,IF(AND($AH43&gt;0,$AI43=0),1,0))</f>
        <v>N/A</v>
      </c>
      <c r="AK43" s="108" t="str">
        <f>IF($AI43="NO",'developer sheet'!$D$9,IF(AND($AH43=0,$AI43=0),1,0))</f>
        <v>N/A</v>
      </c>
      <c r="AL43" s="103"/>
    </row>
    <row r="44" spans="1:38" x14ac:dyDescent="0.25">
      <c r="A44" s="19">
        <v>8.1999999999999993</v>
      </c>
      <c r="B44" s="107">
        <f>'Long Term Vision'!G84</f>
        <v>0</v>
      </c>
      <c r="C44" s="79">
        <f>'Mid-term Plan'!E84</f>
        <v>0</v>
      </c>
      <c r="D44" s="79">
        <f>'Sectoral Plan 1'!$E84</f>
        <v>0</v>
      </c>
      <c r="E44" s="79" t="str">
        <f>'Sectoral Plan 2'!$E84</f>
        <v xml:space="preserve">1. Increase in the effective use of special zones to promote economic and social development
2. Clear lines of authority and responsibility between special zones and central and local government.
</v>
      </c>
      <c r="F44" s="79">
        <f>'Sectoral Plan 3'!$E84</f>
        <v>0</v>
      </c>
      <c r="G44" s="79">
        <f>'Sectoral Plan 4'!$E84</f>
        <v>0</v>
      </c>
      <c r="H44" s="79">
        <f>'Sectoral Plan 5'!$E84</f>
        <v>0</v>
      </c>
      <c r="I44" s="79">
        <f>'Sectoral Plan 6'!$E84</f>
        <v>0</v>
      </c>
      <c r="J44" s="79">
        <f>'Sectoral Plan 7'!$E84</f>
        <v>0</v>
      </c>
      <c r="K44" s="79">
        <f>'Sectoral Plan 8'!$E84</f>
        <v>0</v>
      </c>
      <c r="L44" s="79">
        <f>'Sectoral Plan 9'!$E84</f>
        <v>0</v>
      </c>
      <c r="M44" s="79">
        <f>'Sectoral Plan 10'!$E84</f>
        <v>0</v>
      </c>
      <c r="N44" s="79">
        <f>'Sectoral Plan 11'!$E84</f>
        <v>0</v>
      </c>
      <c r="O44" s="79" t="str">
        <f>'Sectoral Plan 12'!$E84</f>
        <v xml:space="preserve">1. Number of successful PPPs
2. Increased FDI </v>
      </c>
      <c r="P44" s="79" t="str">
        <f>'Sectoral Plan 13'!$E84</f>
        <v>1. Improvements in customer satisfaction surveys
2. Lower cost of doing business
3. Fewer complaints about human capital stock
1. Number of high skilled immigrants
2. Number of new jobs created by immigrants</v>
      </c>
      <c r="Q44" s="79" t="str">
        <f>'Sectoral Plan 14'!$E84</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Increase in value added from the financial sector
1. Value added from international business sector increases
2. Bahamas brand recognition increases
3. Internet searches on financial services matters contain more Bahamas hits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
1. Increase in the value of GDP from maritime sector
2. Number of trained maritime professionals and increase in employment in the sector
3. More developed maritime supply value chain</v>
      </c>
      <c r="R44" s="79">
        <f>'Sectoral Plan 15'!$E84</f>
        <v>0</v>
      </c>
      <c r="S44" s="79" t="str">
        <f>'Sectoral Plan 16'!$E84</f>
        <v>1. Increase in GDP contribution from culture
1. Increase in GDP contribution from creative economy</v>
      </c>
      <c r="T44" s="79">
        <f>'Sectoral Plan 17'!$E84</f>
        <v>0</v>
      </c>
      <c r="U44" s="79">
        <f>'Sectoral Plan 18'!$E84</f>
        <v>0</v>
      </c>
      <c r="V44" s="79">
        <f>'Sectoral Plan 19'!$E84</f>
        <v>0</v>
      </c>
      <c r="W44" s="79">
        <f>'Sectoral Plan 20'!$E84</f>
        <v>0</v>
      </c>
      <c r="X44" s="79">
        <f>'Sectoral Plan 21'!$E84</f>
        <v>0</v>
      </c>
      <c r="Y44" s="79">
        <f>'Sectoral Plan 22'!$E84</f>
        <v>0</v>
      </c>
      <c r="Z44" s="79">
        <f>'Sectoral Plan 23'!$E84</f>
        <v>0</v>
      </c>
      <c r="AA44" s="79">
        <f>'Sectoral Plan 24'!$E84</f>
        <v>0</v>
      </c>
      <c r="AB44" s="79">
        <f>'Sectoral Plan 25'!$E84</f>
        <v>0</v>
      </c>
      <c r="AC44" s="79">
        <f>'Sectoral Plan 26'!$E84</f>
        <v>0</v>
      </c>
      <c r="AD44" s="79">
        <f>'Sectoral Plan 27'!$E84</f>
        <v>0</v>
      </c>
      <c r="AE44" s="79">
        <f>'Sectoral Plan 28'!$E84</f>
        <v>0</v>
      </c>
      <c r="AF44" s="79">
        <f>'Sectoral Plan 29'!$E84</f>
        <v>0</v>
      </c>
      <c r="AG44" s="108">
        <f>'Sectoral Plan 30'!$E84</f>
        <v>0</v>
      </c>
      <c r="AH44" s="107">
        <f t="shared" si="0"/>
        <v>5</v>
      </c>
      <c r="AI44" s="79">
        <f>'Long Term Vision'!C84</f>
        <v>0</v>
      </c>
      <c r="AJ44" s="79">
        <f>IF($AI44="NO",'developer sheet'!$D$9,IF(AND($AH44&gt;0,$AI44=0),1,0))</f>
        <v>1</v>
      </c>
      <c r="AK44" s="108">
        <f>IF($AI44="NO",'developer sheet'!$D$9,IF(AND($AH44=0,$AI44=0),1,0))</f>
        <v>0</v>
      </c>
      <c r="AL44" s="103"/>
    </row>
    <row r="45" spans="1:38" x14ac:dyDescent="0.25">
      <c r="A45" s="19">
        <v>8.3000000000000007</v>
      </c>
      <c r="B45" s="107">
        <f>'Long Term Vision'!G85</f>
        <v>0</v>
      </c>
      <c r="C45" s="79">
        <f>'Mid-term Plan'!E85</f>
        <v>0</v>
      </c>
      <c r="D45" s="79">
        <f>'Sectoral Plan 1'!$E85</f>
        <v>0</v>
      </c>
      <c r="E45" s="79">
        <f>'Sectoral Plan 2'!$E85</f>
        <v>0</v>
      </c>
      <c r="F45" s="79">
        <f>'Sectoral Plan 3'!$E85</f>
        <v>0</v>
      </c>
      <c r="G45" s="79">
        <f>'Sectoral Plan 4'!$E85</f>
        <v>0</v>
      </c>
      <c r="H45" s="79">
        <f>'Sectoral Plan 5'!$E85</f>
        <v>0</v>
      </c>
      <c r="I45" s="79">
        <f>'Sectoral Plan 6'!$E85</f>
        <v>0</v>
      </c>
      <c r="J45" s="79" t="str">
        <f>'Sectoral Plan 7'!$E85</f>
        <v>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1. Improved social economic conditions
2. Reduction in Poverty levels</v>
      </c>
      <c r="K45" s="79">
        <f>'Sectoral Plan 8'!$E85</f>
        <v>0</v>
      </c>
      <c r="L45" s="79">
        <f>'Sectoral Plan 9'!$E85</f>
        <v>0</v>
      </c>
      <c r="M45" s="79">
        <f>'Sectoral Plan 10'!$E85</f>
        <v>0</v>
      </c>
      <c r="N45" s="79">
        <f>'Sectoral Plan 11'!$E85</f>
        <v>0</v>
      </c>
      <c r="O45" s="79">
        <f>'Sectoral Plan 12'!$E85</f>
        <v>0</v>
      </c>
      <c r="P45" s="79" t="str">
        <f>'Sectoral Plan 13'!$E85</f>
        <v xml:space="preserve">1. High coverage by the credit bureau 
2. Percentage increase in business loans
3. Establishment of Junior market
4. Number of new business start-ups that survive the first three years
1. Number of high skilled immigrants
2. Number of new jobs created by immigrants
1. Development of national entrepreneurship fund
2. Number of new business started
</v>
      </c>
      <c r="Q45" s="79" t="str">
        <f>'Sectoral Plan 14'!$E85</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
1. Improved rankings
2. Ranking as an arbitration centre
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Number of new agribusiness developed
Increase in food production and exports
Increase in the number of persons enrolled at and graduating from the BAMSI degree programs.
Increase value added from agriculture and fisheries
1. Increase in the value of GDP from maritime sector
2. Number of trained maritime professionals and increase in employment in the sector
3. More developed maritime supply value chain</v>
      </c>
      <c r="R45" s="79">
        <f>'Sectoral Plan 15'!$E85</f>
        <v>0</v>
      </c>
      <c r="S45" s="79" t="str">
        <f>'Sectoral Plan 16'!$E85</f>
        <v>1. Increase in GDP contribution from creative economy</v>
      </c>
      <c r="T45" s="79">
        <f>'Sectoral Plan 17'!$E85</f>
        <v>0</v>
      </c>
      <c r="U45" s="79">
        <f>'Sectoral Plan 18'!$E85</f>
        <v>0</v>
      </c>
      <c r="V45" s="79">
        <f>'Sectoral Plan 19'!$E85</f>
        <v>0</v>
      </c>
      <c r="W45" s="79">
        <f>'Sectoral Plan 20'!$E85</f>
        <v>0</v>
      </c>
      <c r="X45" s="79">
        <f>'Sectoral Plan 21'!$E85</f>
        <v>0</v>
      </c>
      <c r="Y45" s="79">
        <f>'Sectoral Plan 22'!$E85</f>
        <v>0</v>
      </c>
      <c r="Z45" s="79">
        <f>'Sectoral Plan 23'!$E85</f>
        <v>0</v>
      </c>
      <c r="AA45" s="79">
        <f>'Sectoral Plan 24'!$E85</f>
        <v>0</v>
      </c>
      <c r="AB45" s="79">
        <f>'Sectoral Plan 25'!$E85</f>
        <v>0</v>
      </c>
      <c r="AC45" s="79">
        <f>'Sectoral Plan 26'!$E85</f>
        <v>0</v>
      </c>
      <c r="AD45" s="79">
        <f>'Sectoral Plan 27'!$E85</f>
        <v>0</v>
      </c>
      <c r="AE45" s="79">
        <f>'Sectoral Plan 28'!$E85</f>
        <v>0</v>
      </c>
      <c r="AF45" s="79">
        <f>'Sectoral Plan 29'!$E85</f>
        <v>0</v>
      </c>
      <c r="AG45" s="108">
        <f>'Sectoral Plan 30'!$E85</f>
        <v>0</v>
      </c>
      <c r="AH45" s="107">
        <f t="shared" si="0"/>
        <v>4</v>
      </c>
      <c r="AI45" s="79">
        <f>'Long Term Vision'!C85</f>
        <v>0</v>
      </c>
      <c r="AJ45" s="79">
        <f>IF($AI45="NO",'developer sheet'!$D$9,IF(AND($AH45&gt;0,$AI45=0),1,0))</f>
        <v>1</v>
      </c>
      <c r="AK45" s="108">
        <f>IF($AI45="NO",'developer sheet'!$D$9,IF(AND($AH45=0,$AI45=0),1,0))</f>
        <v>0</v>
      </c>
      <c r="AL45" s="103"/>
    </row>
    <row r="46" spans="1:38" x14ac:dyDescent="0.25">
      <c r="A46" s="19">
        <v>8.4</v>
      </c>
      <c r="B46" s="107">
        <f>'Long Term Vision'!G86</f>
        <v>0</v>
      </c>
      <c r="C46" s="79">
        <f>'Mid-term Plan'!E86</f>
        <v>0</v>
      </c>
      <c r="D46" s="79">
        <f>'Sectoral Plan 1'!$E86</f>
        <v>0</v>
      </c>
      <c r="E46" s="79">
        <f>'Sectoral Plan 2'!$E86</f>
        <v>0</v>
      </c>
      <c r="F46" s="79">
        <f>'Sectoral Plan 3'!$E86</f>
        <v>0</v>
      </c>
      <c r="G46" s="79">
        <f>'Sectoral Plan 4'!$E86</f>
        <v>0</v>
      </c>
      <c r="H46" s="79">
        <f>'Sectoral Plan 5'!$E86</f>
        <v>0</v>
      </c>
      <c r="I46" s="79">
        <f>'Sectoral Plan 6'!$E86</f>
        <v>0</v>
      </c>
      <c r="J46" s="79">
        <f>'Sectoral Plan 7'!$E86</f>
        <v>0</v>
      </c>
      <c r="K46" s="79">
        <f>'Sectoral Plan 8'!$E86</f>
        <v>0</v>
      </c>
      <c r="L46" s="79">
        <f>'Sectoral Plan 9'!$E86</f>
        <v>0</v>
      </c>
      <c r="M46" s="79">
        <f>'Sectoral Plan 10'!$E86</f>
        <v>0</v>
      </c>
      <c r="N46" s="79">
        <f>'Sectoral Plan 11'!$E86</f>
        <v>0</v>
      </c>
      <c r="O46" s="79">
        <f>'Sectoral Plan 12'!$E86</f>
        <v>0</v>
      </c>
      <c r="P46" s="79">
        <f>'Sectoral Plan 13'!$E86</f>
        <v>0</v>
      </c>
      <c r="Q46" s="79">
        <f>'Sectoral Plan 14'!$E86</f>
        <v>0</v>
      </c>
      <c r="R46" s="79">
        <f>'Sectoral Plan 15'!$E86</f>
        <v>0</v>
      </c>
      <c r="S46" s="79">
        <f>'Sectoral Plan 16'!$E86</f>
        <v>0</v>
      </c>
      <c r="T46" s="79">
        <f>'Sectoral Plan 17'!$E86</f>
        <v>0</v>
      </c>
      <c r="U46" s="79">
        <f>'Sectoral Plan 18'!$E86</f>
        <v>0</v>
      </c>
      <c r="V46" s="79">
        <f>'Sectoral Plan 19'!$E86</f>
        <v>0</v>
      </c>
      <c r="W46" s="79">
        <f>'Sectoral Plan 20'!$E86</f>
        <v>0</v>
      </c>
      <c r="X46" s="79">
        <f>'Sectoral Plan 21'!$E86</f>
        <v>0</v>
      </c>
      <c r="Y46" s="79">
        <f>'Sectoral Plan 22'!$E86</f>
        <v>0</v>
      </c>
      <c r="Z46" s="79">
        <f>'Sectoral Plan 23'!$E86</f>
        <v>0</v>
      </c>
      <c r="AA46" s="79">
        <f>'Sectoral Plan 24'!$E86</f>
        <v>0</v>
      </c>
      <c r="AB46" s="79">
        <f>'Sectoral Plan 25'!$E86</f>
        <v>0</v>
      </c>
      <c r="AC46" s="79">
        <f>'Sectoral Plan 26'!$E86</f>
        <v>0</v>
      </c>
      <c r="AD46" s="79">
        <f>'Sectoral Plan 27'!$E86</f>
        <v>0</v>
      </c>
      <c r="AE46" s="79">
        <f>'Sectoral Plan 28'!$E86</f>
        <v>0</v>
      </c>
      <c r="AF46" s="79">
        <f>'Sectoral Plan 29'!$E86</f>
        <v>0</v>
      </c>
      <c r="AG46" s="108">
        <f>'Sectoral Plan 30'!$E86</f>
        <v>0</v>
      </c>
      <c r="AH46" s="107">
        <f t="shared" si="0"/>
        <v>0</v>
      </c>
      <c r="AI46" s="79" t="str">
        <f>'Long Term Vision'!C86</f>
        <v>NO</v>
      </c>
      <c r="AJ46" s="79" t="str">
        <f>IF($AI46="NO",'developer sheet'!$D$9,IF(AND($AH46&gt;0,$AI46=0),1,0))</f>
        <v>N/A</v>
      </c>
      <c r="AK46" s="108" t="str">
        <f>IF($AI46="NO",'developer sheet'!$D$9,IF(AND($AH46=0,$AI46=0),1,0))</f>
        <v>N/A</v>
      </c>
      <c r="AL46" s="103"/>
    </row>
    <row r="47" spans="1:38" x14ac:dyDescent="0.25">
      <c r="A47" s="19">
        <v>8.5</v>
      </c>
      <c r="B47" s="107">
        <f>'Long Term Vision'!G87</f>
        <v>0</v>
      </c>
      <c r="C47" s="79">
        <f>'Mid-term Plan'!E87</f>
        <v>0</v>
      </c>
      <c r="D47" s="79">
        <f>'Sectoral Plan 1'!$E87</f>
        <v>0</v>
      </c>
      <c r="E47" s="79">
        <f>'Sectoral Plan 2'!$E87</f>
        <v>0</v>
      </c>
      <c r="F47" s="79">
        <f>'Sectoral Plan 3'!$E87</f>
        <v>0</v>
      </c>
      <c r="G47" s="79">
        <f>'Sectoral Plan 4'!$E87</f>
        <v>0</v>
      </c>
      <c r="H47" s="79">
        <f>'Sectoral Plan 5'!$E87</f>
        <v>0</v>
      </c>
      <c r="I47" s="79" t="str">
        <f>'Sectoral Plan 6'!$E87</f>
        <v xml:space="preserve">1. Number of students graduating with a vocational skill
2. Reduction in the number of work permits for vocational labour
1. Reduced dropout rates
2. Higher numeracy and literacy rates
3. Positive satisfaction surveys from businesses
</v>
      </c>
      <c r="J47" s="79" t="str">
        <f>'Sectoral Plan 7'!$E87</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v>
      </c>
      <c r="K47" s="79">
        <f>'Sectoral Plan 8'!$E87</f>
        <v>0</v>
      </c>
      <c r="L47" s="79">
        <f>'Sectoral Plan 9'!$E87</f>
        <v>0</v>
      </c>
      <c r="M47" s="79">
        <f>'Sectoral Plan 10'!$E87</f>
        <v>0</v>
      </c>
      <c r="N47" s="79">
        <f>'Sectoral Plan 11'!$E87</f>
        <v>0</v>
      </c>
      <c r="O47" s="79">
        <f>'Sectoral Plan 12'!$E87</f>
        <v>0</v>
      </c>
      <c r="P47" s="79" t="str">
        <f>'Sectoral Plan 13'!$E87</f>
        <v>1. Number of high skilled immigrants
2. Number of new jobs created by immigrants</v>
      </c>
      <c r="Q47" s="79" t="e">
        <f>'Sectoral Plan 14'!#REF!</f>
        <v>#REF!</v>
      </c>
      <c r="R47" s="79" t="str">
        <f>'Sectoral Plan 15'!$E87</f>
        <v>1. Lower level of inequality.
o Lower poverty rates
o Improved socioeconomic circumstances</v>
      </c>
      <c r="S47" s="79">
        <f>'Sectoral Plan 16'!$E87</f>
        <v>0</v>
      </c>
      <c r="T47" s="79">
        <f>'Sectoral Plan 17'!$E87</f>
        <v>0</v>
      </c>
      <c r="U47" s="79">
        <f>'Sectoral Plan 18'!$E87</f>
        <v>0</v>
      </c>
      <c r="V47" s="79">
        <f>'Sectoral Plan 19'!$E87</f>
        <v>0</v>
      </c>
      <c r="W47" s="79">
        <f>'Sectoral Plan 20'!$E87</f>
        <v>0</v>
      </c>
      <c r="X47" s="79">
        <f>'Sectoral Plan 21'!$E87</f>
        <v>0</v>
      </c>
      <c r="Y47" s="79">
        <f>'Sectoral Plan 22'!$E87</f>
        <v>0</v>
      </c>
      <c r="Z47" s="79">
        <f>'Sectoral Plan 23'!$E87</f>
        <v>0</v>
      </c>
      <c r="AA47" s="79">
        <f>'Sectoral Plan 24'!$E87</f>
        <v>0</v>
      </c>
      <c r="AB47" s="79">
        <f>'Sectoral Plan 25'!$E87</f>
        <v>0</v>
      </c>
      <c r="AC47" s="79">
        <f>'Sectoral Plan 26'!$E87</f>
        <v>0</v>
      </c>
      <c r="AD47" s="79">
        <f>'Sectoral Plan 27'!$E87</f>
        <v>0</v>
      </c>
      <c r="AE47" s="79">
        <f>'Sectoral Plan 28'!$E87</f>
        <v>0</v>
      </c>
      <c r="AF47" s="79">
        <f>'Sectoral Plan 29'!$E87</f>
        <v>0</v>
      </c>
      <c r="AG47" s="108">
        <f>'Sectoral Plan 30'!$E87</f>
        <v>0</v>
      </c>
      <c r="AH47" s="107">
        <f t="shared" si="0"/>
        <v>4</v>
      </c>
      <c r="AI47" s="79">
        <f>'Long Term Vision'!C87</f>
        <v>0</v>
      </c>
      <c r="AJ47" s="79">
        <f>IF($AI47="NO",'developer sheet'!$D$9,IF(AND($AH47&gt;0,$AI47=0),1,0))</f>
        <v>1</v>
      </c>
      <c r="AK47" s="108">
        <f>IF($AI47="NO",'developer sheet'!$D$9,IF(AND($AH47=0,$AI47=0),1,0))</f>
        <v>0</v>
      </c>
      <c r="AL47" s="103"/>
    </row>
    <row r="48" spans="1:38" x14ac:dyDescent="0.25">
      <c r="A48" s="19">
        <v>8.6</v>
      </c>
      <c r="B48" s="107">
        <f>'Long Term Vision'!G88</f>
        <v>0</v>
      </c>
      <c r="C48" s="79">
        <f>'Mid-term Plan'!E88</f>
        <v>0</v>
      </c>
      <c r="D48" s="79">
        <f>'Sectoral Plan 1'!$E88</f>
        <v>0</v>
      </c>
      <c r="E48" s="79">
        <f>'Sectoral Plan 2'!$E88</f>
        <v>0</v>
      </c>
      <c r="F48" s="79">
        <f>'Sectoral Plan 3'!$E88</f>
        <v>0</v>
      </c>
      <c r="G48" s="79">
        <f>'Sectoral Plan 4'!$E88</f>
        <v>0</v>
      </c>
      <c r="H48" s="79">
        <f>'Sectoral Plan 5'!$E88</f>
        <v>0</v>
      </c>
      <c r="I48" s="79" t="str">
        <f>'Sectoral Plan 6'!$E88</f>
        <v xml:space="preserve">1. Number of students graduating with a vocational skill
2. Reduction in the number of work permits for vocational labour
</v>
      </c>
      <c r="J48" s="79" t="str">
        <f>'Sectoral Plan 7'!$E88</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v>
      </c>
      <c r="K48" s="79">
        <f>'Sectoral Plan 8'!$E88</f>
        <v>0</v>
      </c>
      <c r="L48" s="79">
        <f>'Sectoral Plan 9'!$E88</f>
        <v>0</v>
      </c>
      <c r="M48" s="79">
        <f>'Sectoral Plan 10'!$E88</f>
        <v>0</v>
      </c>
      <c r="N48" s="79">
        <f>'Sectoral Plan 11'!$E88</f>
        <v>0</v>
      </c>
      <c r="O48" s="79">
        <f>'Sectoral Plan 12'!$E88</f>
        <v>0</v>
      </c>
      <c r="P48" s="79">
        <f>'Sectoral Plan 13'!$E88</f>
        <v>0</v>
      </c>
      <c r="Q48" s="79">
        <f>'Sectoral Plan 14'!$E88</f>
        <v>0</v>
      </c>
      <c r="R48" s="79">
        <f>'Sectoral Plan 15'!$E88</f>
        <v>0</v>
      </c>
      <c r="S48" s="79">
        <f>'Sectoral Plan 16'!$E88</f>
        <v>0</v>
      </c>
      <c r="T48" s="79">
        <f>'Sectoral Plan 17'!$E88</f>
        <v>0</v>
      </c>
      <c r="U48" s="79">
        <f>'Sectoral Plan 18'!$E88</f>
        <v>0</v>
      </c>
      <c r="V48" s="79">
        <f>'Sectoral Plan 19'!$E88</f>
        <v>0</v>
      </c>
      <c r="W48" s="79">
        <f>'Sectoral Plan 20'!$E88</f>
        <v>0</v>
      </c>
      <c r="X48" s="79">
        <f>'Sectoral Plan 21'!$E88</f>
        <v>0</v>
      </c>
      <c r="Y48" s="79">
        <f>'Sectoral Plan 22'!$E88</f>
        <v>0</v>
      </c>
      <c r="Z48" s="79">
        <f>'Sectoral Plan 23'!$E88</f>
        <v>0</v>
      </c>
      <c r="AA48" s="79">
        <f>'Sectoral Plan 24'!$E88</f>
        <v>0</v>
      </c>
      <c r="AB48" s="79">
        <f>'Sectoral Plan 25'!$E88</f>
        <v>0</v>
      </c>
      <c r="AC48" s="79">
        <f>'Sectoral Plan 26'!$E88</f>
        <v>0</v>
      </c>
      <c r="AD48" s="79">
        <f>'Sectoral Plan 27'!$E88</f>
        <v>0</v>
      </c>
      <c r="AE48" s="79">
        <f>'Sectoral Plan 28'!$E88</f>
        <v>0</v>
      </c>
      <c r="AF48" s="79">
        <f>'Sectoral Plan 29'!$E88</f>
        <v>0</v>
      </c>
      <c r="AG48" s="108">
        <f>'Sectoral Plan 30'!$E88</f>
        <v>0</v>
      </c>
      <c r="AH48" s="107">
        <f t="shared" si="0"/>
        <v>2</v>
      </c>
      <c r="AI48" s="79">
        <f>'Long Term Vision'!C88</f>
        <v>0</v>
      </c>
      <c r="AJ48" s="79">
        <f>IF($AI48="NO",'developer sheet'!$D$9,IF(AND($AH48&gt;0,$AI48=0),1,0))</f>
        <v>1</v>
      </c>
      <c r="AK48" s="108">
        <f>IF($AI48="NO",'developer sheet'!$D$9,IF(AND($AH48=0,$AI48=0),1,0))</f>
        <v>0</v>
      </c>
      <c r="AL48" s="103"/>
    </row>
    <row r="49" spans="1:38" x14ac:dyDescent="0.25">
      <c r="A49" s="19">
        <v>8.6999999999999993</v>
      </c>
      <c r="B49" s="107">
        <f>'Long Term Vision'!G89</f>
        <v>0</v>
      </c>
      <c r="C49" s="79">
        <f>'Mid-term Plan'!E89</f>
        <v>0</v>
      </c>
      <c r="D49" s="79">
        <f>'Sectoral Plan 1'!$E89</f>
        <v>0</v>
      </c>
      <c r="E49" s="79">
        <f>'Sectoral Plan 2'!$E89</f>
        <v>0</v>
      </c>
      <c r="F49" s="79">
        <f>'Sectoral Plan 3'!$E89</f>
        <v>0</v>
      </c>
      <c r="G49" s="79">
        <f>'Sectoral Plan 4'!$E89</f>
        <v>0</v>
      </c>
      <c r="H49" s="79">
        <f>'Sectoral Plan 5'!$E89</f>
        <v>0</v>
      </c>
      <c r="I49" s="79">
        <f>'Sectoral Plan 6'!$E89</f>
        <v>0</v>
      </c>
      <c r="J49" s="79" t="str">
        <f>'Sectoral Plan 7'!$E89</f>
        <v>1. Increase in number of minorities whose human rights are protected 
2. Equal access to public services and amenities
3. Increase in social cohesion</v>
      </c>
      <c r="K49" s="79">
        <f>'Sectoral Plan 8'!$E89</f>
        <v>0</v>
      </c>
      <c r="L49" s="79">
        <f>'Sectoral Plan 9'!$E89</f>
        <v>0</v>
      </c>
      <c r="M49" s="79">
        <f>'Sectoral Plan 10'!$E89</f>
        <v>0</v>
      </c>
      <c r="N49" s="79">
        <f>'Sectoral Plan 11'!$E89</f>
        <v>0</v>
      </c>
      <c r="O49" s="79">
        <f>'Sectoral Plan 12'!$E89</f>
        <v>0</v>
      </c>
      <c r="P49" s="79">
        <f>'Sectoral Plan 13'!$E89</f>
        <v>0</v>
      </c>
      <c r="Q49" s="79">
        <f>'Sectoral Plan 14'!$E89</f>
        <v>0</v>
      </c>
      <c r="R49" s="79" t="str">
        <f>'Sectoral Plan 15'!$E89</f>
        <v xml:space="preserve">1. Meeting or exceeding internationally supported standards for Health and Safety in the workplace
2. % of workers who received training in Health and safety
3. Successful prosecutions for breeches of labour laws
4. Reduction in the exploitation of workers
5. Reduction on child labour
6. Improved work security for vulnerable groups
7. Fall in trafficked persons
8. Fall in illegal employment e.g. Forced labour
</v>
      </c>
      <c r="S49" s="79">
        <f>'Sectoral Plan 16'!$E89</f>
        <v>0</v>
      </c>
      <c r="T49" s="79">
        <f>'Sectoral Plan 17'!$E89</f>
        <v>0</v>
      </c>
      <c r="U49" s="79">
        <f>'Sectoral Plan 18'!$E89</f>
        <v>0</v>
      </c>
      <c r="V49" s="79">
        <f>'Sectoral Plan 19'!$E89</f>
        <v>0</v>
      </c>
      <c r="W49" s="79">
        <f>'Sectoral Plan 20'!$E89</f>
        <v>0</v>
      </c>
      <c r="X49" s="79">
        <f>'Sectoral Plan 21'!$E89</f>
        <v>0</v>
      </c>
      <c r="Y49" s="79">
        <f>'Sectoral Plan 22'!$E89</f>
        <v>0</v>
      </c>
      <c r="Z49" s="79">
        <f>'Sectoral Plan 23'!$E89</f>
        <v>0</v>
      </c>
      <c r="AA49" s="79">
        <f>'Sectoral Plan 24'!$E89</f>
        <v>0</v>
      </c>
      <c r="AB49" s="79">
        <f>'Sectoral Plan 25'!$E89</f>
        <v>0</v>
      </c>
      <c r="AC49" s="79">
        <f>'Sectoral Plan 26'!$E89</f>
        <v>0</v>
      </c>
      <c r="AD49" s="79">
        <f>'Sectoral Plan 27'!$E89</f>
        <v>0</v>
      </c>
      <c r="AE49" s="79">
        <f>'Sectoral Plan 28'!$E89</f>
        <v>0</v>
      </c>
      <c r="AF49" s="79">
        <f>'Sectoral Plan 29'!$E89</f>
        <v>0</v>
      </c>
      <c r="AG49" s="108">
        <f>'Sectoral Plan 30'!$E89</f>
        <v>0</v>
      </c>
      <c r="AH49" s="107">
        <f t="shared" si="0"/>
        <v>2</v>
      </c>
      <c r="AI49" s="79">
        <f>'Long Term Vision'!C89</f>
        <v>0</v>
      </c>
      <c r="AJ49" s="79">
        <f>IF($AI49="NO",'developer sheet'!$D$9,IF(AND($AH49&gt;0,$AI49=0),1,0))</f>
        <v>1</v>
      </c>
      <c r="AK49" s="108">
        <f>IF($AI49="NO",'developer sheet'!$D$9,IF(AND($AH49=0,$AI49=0),1,0))</f>
        <v>0</v>
      </c>
      <c r="AL49" s="103"/>
    </row>
    <row r="50" spans="1:38" x14ac:dyDescent="0.25">
      <c r="A50" s="19">
        <v>8.8000000000000007</v>
      </c>
      <c r="B50" s="107">
        <f>'Long Term Vision'!G90</f>
        <v>0</v>
      </c>
      <c r="C50" s="79">
        <f>'Mid-term Plan'!E90</f>
        <v>0</v>
      </c>
      <c r="D50" s="79">
        <f>'Sectoral Plan 1'!$E90</f>
        <v>0</v>
      </c>
      <c r="E50" s="79">
        <f>'Sectoral Plan 2'!$E90</f>
        <v>0</v>
      </c>
      <c r="F50" s="79">
        <f>'Sectoral Plan 3'!$E90</f>
        <v>0</v>
      </c>
      <c r="G50" s="79">
        <f>'Sectoral Plan 4'!$E90</f>
        <v>0</v>
      </c>
      <c r="H50" s="79">
        <f>'Sectoral Plan 5'!$E90</f>
        <v>0</v>
      </c>
      <c r="I50" s="79">
        <f>'Sectoral Plan 6'!$E90</f>
        <v>0</v>
      </c>
      <c r="J50" s="79" t="str">
        <f>'Sectoral Plan 7'!$E90</f>
        <v>1. Increase in number of minorities whose human rights are protected 
2. Equal access to public services and amenities
3. Increase in social cohesion</v>
      </c>
      <c r="K50" s="79">
        <f>'Sectoral Plan 8'!$E90</f>
        <v>0</v>
      </c>
      <c r="L50" s="79">
        <f>'Sectoral Plan 9'!$E90</f>
        <v>0</v>
      </c>
      <c r="M50" s="79">
        <f>'Sectoral Plan 10'!$E90</f>
        <v>0</v>
      </c>
      <c r="N50" s="79">
        <f>'Sectoral Plan 11'!$E90</f>
        <v>0</v>
      </c>
      <c r="O50" s="79">
        <f>'Sectoral Plan 12'!$E90</f>
        <v>0</v>
      </c>
      <c r="P50" s="79" t="str">
        <f>'Sectoral Plan 13'!$E90</f>
        <v>1. Number of high skilled immigrants
2. Number of new jobs created by immigrants</v>
      </c>
      <c r="Q50" s="79">
        <f>'Sectoral Plan 14'!$E90</f>
        <v>0</v>
      </c>
      <c r="R50" s="79" t="str">
        <f>'Sectoral Plan 15'!$E90</f>
        <v xml:space="preserve">1. Meeting or exceeding internationally supported standards for Health and Safety in the workplace
2. % of workers who received training in Health and safety
3. Successful prosecutions for breeches of labour laws
4. Reduction in the exploitation of workers
5. Reduction on child labour
6. Improved work security for vulnerable groups
7. Fall in trafficked persons
8. Fall in illegal employment e.g. Forced labour
</v>
      </c>
      <c r="S50" s="79">
        <f>'Sectoral Plan 16'!$E90</f>
        <v>0</v>
      </c>
      <c r="T50" s="79">
        <f>'Sectoral Plan 17'!$E90</f>
        <v>0</v>
      </c>
      <c r="U50" s="79">
        <f>'Sectoral Plan 18'!$E90</f>
        <v>0</v>
      </c>
      <c r="V50" s="79">
        <f>'Sectoral Plan 19'!$E90</f>
        <v>0</v>
      </c>
      <c r="W50" s="79">
        <f>'Sectoral Plan 20'!$E90</f>
        <v>0</v>
      </c>
      <c r="X50" s="79">
        <f>'Sectoral Plan 21'!$E90</f>
        <v>0</v>
      </c>
      <c r="Y50" s="79">
        <f>'Sectoral Plan 22'!$E90</f>
        <v>0</v>
      </c>
      <c r="Z50" s="79">
        <f>'Sectoral Plan 23'!$E90</f>
        <v>0</v>
      </c>
      <c r="AA50" s="79">
        <f>'Sectoral Plan 24'!$E90</f>
        <v>0</v>
      </c>
      <c r="AB50" s="79">
        <f>'Sectoral Plan 25'!$E90</f>
        <v>0</v>
      </c>
      <c r="AC50" s="79">
        <f>'Sectoral Plan 26'!$E90</f>
        <v>0</v>
      </c>
      <c r="AD50" s="79">
        <f>'Sectoral Plan 27'!$E90</f>
        <v>0</v>
      </c>
      <c r="AE50" s="79">
        <f>'Sectoral Plan 28'!$E90</f>
        <v>0</v>
      </c>
      <c r="AF50" s="79">
        <f>'Sectoral Plan 29'!$E90</f>
        <v>0</v>
      </c>
      <c r="AG50" s="108">
        <f>'Sectoral Plan 30'!$E90</f>
        <v>0</v>
      </c>
      <c r="AH50" s="107">
        <f t="shared" si="0"/>
        <v>3</v>
      </c>
      <c r="AI50" s="79">
        <f>'Long Term Vision'!C90</f>
        <v>0</v>
      </c>
      <c r="AJ50" s="79">
        <f>IF($AI50="NO",'developer sheet'!$D$9,IF(AND($AH50&gt;0,$AI50=0),1,0))</f>
        <v>1</v>
      </c>
      <c r="AK50" s="108">
        <f>IF($AI50="NO",'developer sheet'!$D$9,IF(AND($AH50=0,$AI50=0),1,0))</f>
        <v>0</v>
      </c>
      <c r="AL50" s="103"/>
    </row>
    <row r="51" spans="1:38" x14ac:dyDescent="0.25">
      <c r="A51" s="19">
        <v>8.9</v>
      </c>
      <c r="B51" s="107">
        <f>'Long Term Vision'!G91</f>
        <v>0</v>
      </c>
      <c r="C51" s="79">
        <f>'Mid-term Plan'!E91</f>
        <v>0</v>
      </c>
      <c r="D51" s="79">
        <f>'Sectoral Plan 1'!$E91</f>
        <v>0</v>
      </c>
      <c r="E51" s="79">
        <f>'Sectoral Plan 2'!$E91</f>
        <v>0</v>
      </c>
      <c r="F51" s="79">
        <f>'Sectoral Plan 3'!$E91</f>
        <v>0</v>
      </c>
      <c r="G51" s="79">
        <f>'Sectoral Plan 4'!$E91</f>
        <v>0</v>
      </c>
      <c r="H51" s="79">
        <f>'Sectoral Plan 5'!$E91</f>
        <v>0</v>
      </c>
      <c r="I51" s="79">
        <f>'Sectoral Plan 6'!$E91</f>
        <v>0</v>
      </c>
      <c r="J51" s="79">
        <f>'Sectoral Plan 7'!$E91</f>
        <v>0</v>
      </c>
      <c r="K51" s="79">
        <f>'Sectoral Plan 8'!$E91</f>
        <v>0</v>
      </c>
      <c r="L51" s="79">
        <f>'Sectoral Plan 9'!$E91</f>
        <v>0</v>
      </c>
      <c r="M51" s="79">
        <f>'Sectoral Plan 10'!$E91</f>
        <v>0</v>
      </c>
      <c r="N51" s="79">
        <f>'Sectoral Plan 11'!$E91</f>
        <v>0</v>
      </c>
      <c r="O51" s="79">
        <f>'Sectoral Plan 12'!$E91</f>
        <v>0</v>
      </c>
      <c r="P51" s="79">
        <f>'Sectoral Plan 13'!$E91</f>
        <v>0</v>
      </c>
      <c r="Q51" s="79" t="str">
        <f>'Sectoral Plan 14'!$E91</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51" s="79">
        <f>'Sectoral Plan 15'!$E91</f>
        <v>0</v>
      </c>
      <c r="S51" s="79" t="str">
        <f>'Sectoral Plan 16'!$E91</f>
        <v>1. Increase in GDP contribution from culture</v>
      </c>
      <c r="T51" s="79">
        <f>'Sectoral Plan 17'!$E91</f>
        <v>0</v>
      </c>
      <c r="U51" s="79">
        <f>'Sectoral Plan 18'!$E91</f>
        <v>0</v>
      </c>
      <c r="V51" s="79">
        <f>'Sectoral Plan 19'!$E91</f>
        <v>0</v>
      </c>
      <c r="W51" s="79">
        <f>'Sectoral Plan 20'!$E91</f>
        <v>0</v>
      </c>
      <c r="X51" s="79">
        <f>'Sectoral Plan 21'!$E91</f>
        <v>0</v>
      </c>
      <c r="Y51" s="79">
        <f>'Sectoral Plan 22'!$E91</f>
        <v>0</v>
      </c>
      <c r="Z51" s="79">
        <f>'Sectoral Plan 23'!$E91</f>
        <v>0</v>
      </c>
      <c r="AA51" s="79">
        <f>'Sectoral Plan 24'!$E91</f>
        <v>0</v>
      </c>
      <c r="AB51" s="79">
        <f>'Sectoral Plan 25'!$E91</f>
        <v>0</v>
      </c>
      <c r="AC51" s="79">
        <f>'Sectoral Plan 26'!$E91</f>
        <v>0</v>
      </c>
      <c r="AD51" s="79">
        <f>'Sectoral Plan 27'!$E91</f>
        <v>0</v>
      </c>
      <c r="AE51" s="79">
        <f>'Sectoral Plan 28'!$E91</f>
        <v>0</v>
      </c>
      <c r="AF51" s="79">
        <f>'Sectoral Plan 29'!$E91</f>
        <v>0</v>
      </c>
      <c r="AG51" s="108">
        <f>'Sectoral Plan 30'!$E91</f>
        <v>0</v>
      </c>
      <c r="AH51" s="107">
        <f t="shared" si="0"/>
        <v>2</v>
      </c>
      <c r="AI51" s="79">
        <f>'Long Term Vision'!C91</f>
        <v>0</v>
      </c>
      <c r="AJ51" s="79">
        <f>IF($AI51="NO",'developer sheet'!$D$9,IF(AND($AH51&gt;0,$AI51=0),1,0))</f>
        <v>1</v>
      </c>
      <c r="AK51" s="108">
        <f>IF($AI51="NO",'developer sheet'!$D$9,IF(AND($AH51=0,$AI51=0),1,0))</f>
        <v>0</v>
      </c>
      <c r="AL51" s="103"/>
    </row>
    <row r="52" spans="1:38" x14ac:dyDescent="0.25">
      <c r="A52" s="60">
        <v>8.1</v>
      </c>
      <c r="B52" s="107">
        <f>'Long Term Vision'!G92</f>
        <v>0</v>
      </c>
      <c r="C52" s="79">
        <f>'Mid-term Plan'!E92</f>
        <v>0</v>
      </c>
      <c r="D52" s="79">
        <f>'Sectoral Plan 1'!$E92</f>
        <v>0</v>
      </c>
      <c r="E52" s="79">
        <f>'Sectoral Plan 2'!$E92</f>
        <v>0</v>
      </c>
      <c r="F52" s="79">
        <f>'Sectoral Plan 3'!$E92</f>
        <v>0</v>
      </c>
      <c r="G52" s="79">
        <f>'Sectoral Plan 4'!$E92</f>
        <v>0</v>
      </c>
      <c r="H52" s="79">
        <f>'Sectoral Plan 5'!$E92</f>
        <v>0</v>
      </c>
      <c r="I52" s="79">
        <f>'Sectoral Plan 6'!$E92</f>
        <v>0</v>
      </c>
      <c r="J52" s="79">
        <f>'Sectoral Plan 7'!$E92</f>
        <v>0</v>
      </c>
      <c r="K52" s="79">
        <f>'Sectoral Plan 8'!$E92</f>
        <v>0</v>
      </c>
      <c r="L52" s="79">
        <f>'Sectoral Plan 9'!$E92</f>
        <v>0</v>
      </c>
      <c r="M52" s="79">
        <f>'Sectoral Plan 10'!$E92</f>
        <v>0</v>
      </c>
      <c r="N52" s="79">
        <f>'Sectoral Plan 11'!$E92</f>
        <v>0</v>
      </c>
      <c r="O52" s="79" t="str">
        <f>'Sectoral Plan 12'!$E92</f>
        <v xml:space="preserve">1. Capital ratios at or above benchmarks
2. Improved FSAP rating 
3. Non-performing loans less than 6% of capital
</v>
      </c>
      <c r="P52" s="79">
        <f>'Sectoral Plan 13'!$E92</f>
        <v>0</v>
      </c>
      <c r="Q52" s="79">
        <f>'Sectoral Plan 14'!$E92</f>
        <v>0</v>
      </c>
      <c r="R52" s="79">
        <f>'Sectoral Plan 15'!$E92</f>
        <v>0</v>
      </c>
      <c r="S52" s="79">
        <f>'Sectoral Plan 16'!$E92</f>
        <v>0</v>
      </c>
      <c r="T52" s="79">
        <f>'Sectoral Plan 17'!$E92</f>
        <v>0</v>
      </c>
      <c r="U52" s="79">
        <f>'Sectoral Plan 18'!$E92</f>
        <v>0</v>
      </c>
      <c r="V52" s="79">
        <f>'Sectoral Plan 19'!$E92</f>
        <v>0</v>
      </c>
      <c r="W52" s="79">
        <f>'Sectoral Plan 20'!$E92</f>
        <v>0</v>
      </c>
      <c r="X52" s="79">
        <f>'Sectoral Plan 21'!$E92</f>
        <v>0</v>
      </c>
      <c r="Y52" s="79">
        <f>'Sectoral Plan 22'!$E92</f>
        <v>0</v>
      </c>
      <c r="Z52" s="79">
        <f>'Sectoral Plan 23'!$E92</f>
        <v>0</v>
      </c>
      <c r="AA52" s="79">
        <f>'Sectoral Plan 24'!$E92</f>
        <v>0</v>
      </c>
      <c r="AB52" s="79">
        <f>'Sectoral Plan 25'!$E92</f>
        <v>0</v>
      </c>
      <c r="AC52" s="79">
        <f>'Sectoral Plan 26'!$E92</f>
        <v>0</v>
      </c>
      <c r="AD52" s="79">
        <f>'Sectoral Plan 27'!$E92</f>
        <v>0</v>
      </c>
      <c r="AE52" s="79">
        <f>'Sectoral Plan 28'!$E92</f>
        <v>0</v>
      </c>
      <c r="AF52" s="79">
        <f>'Sectoral Plan 29'!$E92</f>
        <v>0</v>
      </c>
      <c r="AG52" s="108">
        <f>'Sectoral Plan 30'!$E92</f>
        <v>0</v>
      </c>
      <c r="AH52" s="107">
        <f t="shared" si="0"/>
        <v>1</v>
      </c>
      <c r="AI52" s="79">
        <f>'Long Term Vision'!C92</f>
        <v>0</v>
      </c>
      <c r="AJ52" s="79">
        <f>IF($AI52="NO",'developer sheet'!$D$9,IF(AND($AH52&gt;0,$AI52=0),1,0))</f>
        <v>1</v>
      </c>
      <c r="AK52" s="108">
        <f>IF($AI52="NO",'developer sheet'!$D$9,IF(AND($AH52=0,$AI52=0),1,0))</f>
        <v>0</v>
      </c>
      <c r="AL52" s="103"/>
    </row>
    <row r="53" spans="1:38" x14ac:dyDescent="0.25">
      <c r="A53" s="19">
        <v>9.1</v>
      </c>
      <c r="B53" s="107">
        <f>'Long Term Vision'!G94</f>
        <v>0</v>
      </c>
      <c r="C53" s="79">
        <f>'Mid-term Plan'!E94</f>
        <v>0</v>
      </c>
      <c r="D53" s="79">
        <f>'Sectoral Plan 1'!$E94</f>
        <v>0</v>
      </c>
      <c r="E53" s="79">
        <f>'Sectoral Plan 2'!$E94</f>
        <v>0</v>
      </c>
      <c r="F53" s="79">
        <f>'Sectoral Plan 3'!$E94</f>
        <v>0</v>
      </c>
      <c r="G53" s="79" t="str">
        <f>'Sectoral Plan 4'!$E94</f>
        <v xml:space="preserve">1. Increased enforcement of the law
2. Increased accountability by the police
3. Rise in conviction rates
4. Decline in crime rate 
</v>
      </c>
      <c r="H53" s="79">
        <f>'Sectoral Plan 5'!$E94</f>
        <v>0</v>
      </c>
      <c r="I53" s="79">
        <f>'Sectoral Plan 6'!$E94</f>
        <v>0</v>
      </c>
      <c r="J53" s="79" t="str">
        <f>'Sectoral Plan 7'!$E94</f>
        <v>1. Increase in number of minorities whose human rights are protected 
2. Equal access to public services and amenities
3. Increase in social cohesion</v>
      </c>
      <c r="K53" s="79">
        <f>'Sectoral Plan 8'!$E94</f>
        <v>0</v>
      </c>
      <c r="L53" s="79" t="str">
        <f>'Sectoral Plan 9'!$E94</f>
        <v>1. Percentage of public assets with a useful life estimation
2. Creation of a Capital Investment Plan
3. Percentage of approved capital projects that were screened through the CIP
4. Percentage increase in the useful of public assets due to maintenance
1. Cost of communications services (fixed telephony, mobile, broadband)as a percentage of per capita income comparable with international benchmarks
2. Increased number of households and persons with broadband access via a fixed or mobile network at any given time.
3. Increase in the number of households with access to digital broadcasting networks
4.  Increase in the number of persons who regularly use the Internet
5. Increase in the number of free and other Wi-Fi hotspots (by Island)
6. Reduction in the digital divide, particularly as it relates to under-served communities in the family islands and social groups (e.g. persons with disabilities)
• The Bahamas being recognised internationally as a smart island nation based on the country’s ranking in respect of internationally recognised indicators.
• Significant improvements in the country’s global competitive ranking
• Improvements in macroeconomic performance, labour productivity, cost reductions, and cross-sectoral operational efficiencies.
• Improvements in the perceptions of the quality of services delivered across all sectors of the economy by residents, tourists and investors.
• The faster achievement of Vision 2040’s sustainable development goals</v>
      </c>
      <c r="M53" s="79" t="str">
        <f>'Sectoral Plan 10'!$E94</f>
        <v>1. Number of suppliers of inter-island transportation services
2. Number of consultations held on transportation strategy
3. Percentage of capital projects that improve transportation
4. Quality of roads
1. Number of cars on New Providence
2. Number of cars per day in the downtown core
3. Number of new routes created
4. Total transit ridership
5. Number of bicycles and electric scooters imported
1. Introduction of GPS tracked mail  (all mail)
2. Increased use  of the postal financial services (particularly in the family islands) as the primary choice
3. High uptake of the delivery fee option for mail delivery
4. Increased use of the postal system for domestic (and inter island) package delivery</v>
      </c>
      <c r="N53" s="79">
        <f>'Sectoral Plan 11'!$E94</f>
        <v>0</v>
      </c>
      <c r="O53" s="79" t="str">
        <f>'Sectoral Plan 12'!$E94</f>
        <v>1.   Increase in GDP contribution from industrial sector
2.    Increased exports and domestic trade</v>
      </c>
      <c r="P53" s="79">
        <f>'Sectoral Plan 13'!$E94</f>
        <v>0</v>
      </c>
      <c r="Q53" s="79" t="str">
        <f>'Sectoral Plan 14'!$E94</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53" s="79">
        <f>'Sectoral Plan 15'!$E94</f>
        <v>0</v>
      </c>
      <c r="S53" s="79">
        <f>'Sectoral Plan 16'!$E94</f>
        <v>0</v>
      </c>
      <c r="T53" s="79">
        <f>'Sectoral Plan 17'!$E94</f>
        <v>0</v>
      </c>
      <c r="U53" s="79">
        <f>'Sectoral Plan 18'!$E94</f>
        <v>0</v>
      </c>
      <c r="V53" s="79">
        <f>'Sectoral Plan 19'!$E94</f>
        <v>0</v>
      </c>
      <c r="W53" s="79">
        <f>'Sectoral Plan 20'!$E94</f>
        <v>0</v>
      </c>
      <c r="X53" s="79">
        <f>'Sectoral Plan 21'!$E94</f>
        <v>0</v>
      </c>
      <c r="Y53" s="79">
        <f>'Sectoral Plan 22'!$E94</f>
        <v>0</v>
      </c>
      <c r="Z53" s="79">
        <f>'Sectoral Plan 23'!$E94</f>
        <v>0</v>
      </c>
      <c r="AA53" s="79">
        <f>'Sectoral Plan 24'!$E94</f>
        <v>0</v>
      </c>
      <c r="AB53" s="79">
        <f>'Sectoral Plan 25'!$E94</f>
        <v>0</v>
      </c>
      <c r="AC53" s="79">
        <f>'Sectoral Plan 26'!$E94</f>
        <v>0</v>
      </c>
      <c r="AD53" s="79">
        <f>'Sectoral Plan 27'!$E94</f>
        <v>0</v>
      </c>
      <c r="AE53" s="79">
        <f>'Sectoral Plan 28'!$E94</f>
        <v>0</v>
      </c>
      <c r="AF53" s="79">
        <f>'Sectoral Plan 29'!$E94</f>
        <v>0</v>
      </c>
      <c r="AG53" s="108">
        <f>'Sectoral Plan 30'!$E94</f>
        <v>0</v>
      </c>
      <c r="AH53" s="107">
        <f t="shared" si="0"/>
        <v>6</v>
      </c>
      <c r="AI53" s="79">
        <f>'Long Term Vision'!C94</f>
        <v>0</v>
      </c>
      <c r="AJ53" s="79">
        <f>IF($AI53="NO",'developer sheet'!$D$9,IF(AND($AH53&gt;0,$AI53=0),1,0))</f>
        <v>1</v>
      </c>
      <c r="AK53" s="108">
        <f>IF($AI53="NO",'developer sheet'!$D$9,IF(AND($AH53=0,$AI53=0),1,0))</f>
        <v>0</v>
      </c>
      <c r="AL53" s="103"/>
    </row>
    <row r="54" spans="1:38" x14ac:dyDescent="0.25">
      <c r="A54" s="19">
        <v>9.1999999999999993</v>
      </c>
      <c r="B54" s="107">
        <f>'Long Term Vision'!G95</f>
        <v>0</v>
      </c>
      <c r="C54" s="79">
        <f>'Mid-term Plan'!E95</f>
        <v>0</v>
      </c>
      <c r="D54" s="79">
        <f>'Sectoral Plan 1'!$E95</f>
        <v>0</v>
      </c>
      <c r="E54" s="79" t="str">
        <f>'Sectoral Plan 2'!$E95</f>
        <v xml:space="preserve">1. Increase in the effective use of special zones to promote economic and social development
2. Clear lines of authority and responsibility between special zones and central and local government.
</v>
      </c>
      <c r="F54" s="79">
        <f>'Sectoral Plan 3'!$E95</f>
        <v>0</v>
      </c>
      <c r="G54" s="79">
        <f>'Sectoral Plan 4'!$E95</f>
        <v>0</v>
      </c>
      <c r="H54" s="79">
        <f>'Sectoral Plan 5'!$E95</f>
        <v>0</v>
      </c>
      <c r="I54" s="79">
        <f>'Sectoral Plan 6'!$E95</f>
        <v>0</v>
      </c>
      <c r="J54" s="79">
        <f>'Sectoral Plan 7'!$E95</f>
        <v>0</v>
      </c>
      <c r="K54" s="79">
        <f>'Sectoral Plan 8'!$E95</f>
        <v>0</v>
      </c>
      <c r="L54" s="79">
        <f>'Sectoral Plan 9'!$E95</f>
        <v>0</v>
      </c>
      <c r="M54" s="79">
        <f>'Sectoral Plan 10'!$E95</f>
        <v>0</v>
      </c>
      <c r="N54" s="79">
        <f>'Sectoral Plan 11'!$E95</f>
        <v>0</v>
      </c>
      <c r="O54" s="79" t="str">
        <f>'Sectoral Plan 12'!$E95</f>
        <v>1.   Increase in GDP contribution from industrial sector
2.    Increased exports and domestic trade</v>
      </c>
      <c r="P54" s="79" t="str">
        <f>'Sectoral Plan 13'!$E95</f>
        <v>1. Number of new business start-ups
2. Amount of investment in zones</v>
      </c>
      <c r="Q54" s="79" t="str">
        <f>'Sectoral Plan 14'!$E95</f>
        <v>1. Increase in the value of GDP from maritime sector
2. Number of trained maritime professionals and increase in employment in the sector
3. More developed maritime supply value chain</v>
      </c>
      <c r="R54" s="79">
        <f>'Sectoral Plan 15'!$E95</f>
        <v>0</v>
      </c>
      <c r="S54" s="79">
        <f>'Sectoral Plan 16'!$E95</f>
        <v>0</v>
      </c>
      <c r="T54" s="79">
        <f>'Sectoral Plan 17'!$E95</f>
        <v>0</v>
      </c>
      <c r="U54" s="79">
        <f>'Sectoral Plan 18'!$E95</f>
        <v>0</v>
      </c>
      <c r="V54" s="79">
        <f>'Sectoral Plan 19'!$E95</f>
        <v>0</v>
      </c>
      <c r="W54" s="79">
        <f>'Sectoral Plan 20'!$E95</f>
        <v>0</v>
      </c>
      <c r="X54" s="79">
        <f>'Sectoral Plan 21'!$E95</f>
        <v>0</v>
      </c>
      <c r="Y54" s="79">
        <f>'Sectoral Plan 22'!$E95</f>
        <v>0</v>
      </c>
      <c r="Z54" s="79">
        <f>'Sectoral Plan 23'!$E95</f>
        <v>0</v>
      </c>
      <c r="AA54" s="79">
        <f>'Sectoral Plan 24'!$E95</f>
        <v>0</v>
      </c>
      <c r="AB54" s="79">
        <f>'Sectoral Plan 25'!$E95</f>
        <v>0</v>
      </c>
      <c r="AC54" s="79">
        <f>'Sectoral Plan 26'!$E95</f>
        <v>0</v>
      </c>
      <c r="AD54" s="79">
        <f>'Sectoral Plan 27'!$E95</f>
        <v>0</v>
      </c>
      <c r="AE54" s="79">
        <f>'Sectoral Plan 28'!$E95</f>
        <v>0</v>
      </c>
      <c r="AF54" s="79">
        <f>'Sectoral Plan 29'!$E95</f>
        <v>0</v>
      </c>
      <c r="AG54" s="108">
        <f>'Sectoral Plan 30'!$E95</f>
        <v>0</v>
      </c>
      <c r="AH54" s="107">
        <f t="shared" si="0"/>
        <v>4</v>
      </c>
      <c r="AI54" s="79">
        <f>'Long Term Vision'!C95</f>
        <v>0</v>
      </c>
      <c r="AJ54" s="79">
        <f>IF($AI54="NO",'developer sheet'!$D$9,IF(AND($AH54&gt;0,$AI54=0),1,0))</f>
        <v>1</v>
      </c>
      <c r="AK54" s="108">
        <f>IF($AI54="NO",'developer sheet'!$D$9,IF(AND($AH54=0,$AI54=0),1,0))</f>
        <v>0</v>
      </c>
      <c r="AL54" s="103"/>
    </row>
    <row r="55" spans="1:38" x14ac:dyDescent="0.25">
      <c r="A55" s="19">
        <v>9.3000000000000007</v>
      </c>
      <c r="B55" s="107">
        <f>'Long Term Vision'!G96</f>
        <v>0</v>
      </c>
      <c r="C55" s="79">
        <f>'Mid-term Plan'!E96</f>
        <v>0</v>
      </c>
      <c r="D55" s="79">
        <f>'Sectoral Plan 1'!$E96</f>
        <v>0</v>
      </c>
      <c r="E55" s="79" t="str">
        <f>'Sectoral Plan 2'!$E96</f>
        <v xml:space="preserve">1. Increase in the effective use of special zones to promote economic and social development
2. Clear lines of authority and responsibility between special zones and central and local government.
</v>
      </c>
      <c r="F55" s="79">
        <f>'Sectoral Plan 3'!$E96</f>
        <v>0</v>
      </c>
      <c r="G55" s="79">
        <f>'Sectoral Plan 4'!$E96</f>
        <v>0</v>
      </c>
      <c r="H55" s="79">
        <f>'Sectoral Plan 5'!$E96</f>
        <v>0</v>
      </c>
      <c r="I55" s="79">
        <f>'Sectoral Plan 6'!$E96</f>
        <v>0</v>
      </c>
      <c r="J55" s="79" t="str">
        <f>'Sectoral Plan 7'!$E96</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v>
      </c>
      <c r="K55" s="79">
        <f>'Sectoral Plan 8'!$E96</f>
        <v>0</v>
      </c>
      <c r="L55" s="79">
        <f>'Sectoral Plan 9'!$E96</f>
        <v>0</v>
      </c>
      <c r="M55" s="79">
        <f>'Sectoral Plan 10'!$E96</f>
        <v>0</v>
      </c>
      <c r="N55" s="79">
        <f>'Sectoral Plan 11'!$E96</f>
        <v>0</v>
      </c>
      <c r="O55" s="79" t="str">
        <f>'Sectoral Plan 12'!$E96</f>
        <v xml:space="preserve">1.   Increase in GDP contribution from industrial sector
2.    Increased exports and domestic trade
</v>
      </c>
      <c r="P55" s="79" t="str">
        <f>'Sectoral Plan 13'!$E96</f>
        <v>1. Number of new business start-ups
2. Amount of investment in zones</v>
      </c>
      <c r="Q55" s="79" t="str">
        <f>'Sectoral Plan 14'!$E96</f>
        <v>1. Increase in the value of GDP from maritime sector
2. Number of trained maritime professionals and increase in employment in the sector
3. More developed maritime supply value chain</v>
      </c>
      <c r="R55" s="79">
        <f>'Sectoral Plan 15'!$E96</f>
        <v>0</v>
      </c>
      <c r="S55" s="79">
        <f>'Sectoral Plan 16'!$E96</f>
        <v>0</v>
      </c>
      <c r="T55" s="79">
        <f>'Sectoral Plan 17'!$E96</f>
        <v>0</v>
      </c>
      <c r="U55" s="79">
        <f>'Sectoral Plan 18'!$E96</f>
        <v>0</v>
      </c>
      <c r="V55" s="79">
        <f>'Sectoral Plan 19'!$E96</f>
        <v>0</v>
      </c>
      <c r="W55" s="79">
        <f>'Sectoral Plan 20'!$E96</f>
        <v>0</v>
      </c>
      <c r="X55" s="79">
        <f>'Sectoral Plan 21'!$E96</f>
        <v>0</v>
      </c>
      <c r="Y55" s="79">
        <f>'Sectoral Plan 22'!$E96</f>
        <v>0</v>
      </c>
      <c r="Z55" s="79">
        <f>'Sectoral Plan 23'!$E96</f>
        <v>0</v>
      </c>
      <c r="AA55" s="79">
        <f>'Sectoral Plan 24'!$E96</f>
        <v>0</v>
      </c>
      <c r="AB55" s="79">
        <f>'Sectoral Plan 25'!$E96</f>
        <v>0</v>
      </c>
      <c r="AC55" s="79">
        <f>'Sectoral Plan 26'!$E96</f>
        <v>0</v>
      </c>
      <c r="AD55" s="79">
        <f>'Sectoral Plan 27'!$E96</f>
        <v>0</v>
      </c>
      <c r="AE55" s="79">
        <f>'Sectoral Plan 28'!$E96</f>
        <v>0</v>
      </c>
      <c r="AF55" s="79">
        <f>'Sectoral Plan 29'!$E96</f>
        <v>0</v>
      </c>
      <c r="AG55" s="108">
        <f>'Sectoral Plan 30'!$E96</f>
        <v>0</v>
      </c>
      <c r="AH55" s="107">
        <f t="shared" si="0"/>
        <v>5</v>
      </c>
      <c r="AI55" s="79">
        <f>'Long Term Vision'!C96</f>
        <v>0</v>
      </c>
      <c r="AJ55" s="79">
        <f>IF($AI55="NO",'developer sheet'!$D$9,IF(AND($AH55&gt;0,$AI55=0),1,0))</f>
        <v>1</v>
      </c>
      <c r="AK55" s="108">
        <f>IF($AI55="NO",'developer sheet'!$D$9,IF(AND($AH55=0,$AI55=0),1,0))</f>
        <v>0</v>
      </c>
      <c r="AL55" s="103"/>
    </row>
    <row r="56" spans="1:38" x14ac:dyDescent="0.25">
      <c r="A56" s="19">
        <v>9.4</v>
      </c>
      <c r="B56" s="107">
        <f>'Long Term Vision'!G97</f>
        <v>0</v>
      </c>
      <c r="C56" s="79">
        <f>'Mid-term Plan'!E97</f>
        <v>0</v>
      </c>
      <c r="D56" s="79">
        <f>'Sectoral Plan 1'!$E97</f>
        <v>0</v>
      </c>
      <c r="E56" s="79">
        <f>'Sectoral Plan 2'!$E97</f>
        <v>0</v>
      </c>
      <c r="F56" s="79">
        <f>'Sectoral Plan 3'!$E97</f>
        <v>0</v>
      </c>
      <c r="G56" s="79">
        <f>'Sectoral Plan 4'!$E97</f>
        <v>0</v>
      </c>
      <c r="H56" s="79">
        <f>'Sectoral Plan 5'!$E97</f>
        <v>0</v>
      </c>
      <c r="I56" s="79">
        <f>'Sectoral Plan 6'!$E97</f>
        <v>0</v>
      </c>
      <c r="J56" s="79">
        <f>'Sectoral Plan 7'!$E97</f>
        <v>0</v>
      </c>
      <c r="K56" s="79">
        <f>'Sectoral Plan 8'!$E97</f>
        <v>0</v>
      </c>
      <c r="L56" s="79">
        <f>'Sectoral Plan 9'!$E97</f>
        <v>0</v>
      </c>
      <c r="M56" s="79">
        <f>'Sectoral Plan 10'!$E97</f>
        <v>0</v>
      </c>
      <c r="N56" s="79" t="str">
        <f>'Sectoral Plan 11'!$E97</f>
        <v>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v>
      </c>
      <c r="O56" s="79" t="str">
        <f>'Sectoral Plan 12'!$E97</f>
        <v>1.   Increase in GDP contribution from industrial sector
2.    Increased exports and domestic trade</v>
      </c>
      <c r="P56" s="79" t="str">
        <f>'Sectoral Plan 13'!$E97</f>
        <v>1. Number of new business start-ups
2. Amount of investment in zones</v>
      </c>
      <c r="Q56" s="79" t="str">
        <f>'Sectoral Plan 14'!$E97</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56" s="79">
        <f>'Sectoral Plan 15'!$E97</f>
        <v>0</v>
      </c>
      <c r="S56" s="79">
        <f>'Sectoral Plan 16'!$E97</f>
        <v>0</v>
      </c>
      <c r="T56" s="79">
        <f>'Sectoral Plan 17'!$E97</f>
        <v>0</v>
      </c>
      <c r="U56" s="79">
        <f>'Sectoral Plan 18'!$E97</f>
        <v>0</v>
      </c>
      <c r="V56" s="79">
        <f>'Sectoral Plan 19'!$E97</f>
        <v>0</v>
      </c>
      <c r="W56" s="79">
        <f>'Sectoral Plan 20'!$E97</f>
        <v>0</v>
      </c>
      <c r="X56" s="79">
        <f>'Sectoral Plan 21'!$E97</f>
        <v>0</v>
      </c>
      <c r="Y56" s="79">
        <f>'Sectoral Plan 22'!$E97</f>
        <v>0</v>
      </c>
      <c r="Z56" s="79">
        <f>'Sectoral Plan 23'!$E97</f>
        <v>0</v>
      </c>
      <c r="AA56" s="79">
        <f>'Sectoral Plan 24'!$E97</f>
        <v>0</v>
      </c>
      <c r="AB56" s="79">
        <f>'Sectoral Plan 25'!$E97</f>
        <v>0</v>
      </c>
      <c r="AC56" s="79">
        <f>'Sectoral Plan 26'!$E97</f>
        <v>0</v>
      </c>
      <c r="AD56" s="79">
        <f>'Sectoral Plan 27'!$E97</f>
        <v>0</v>
      </c>
      <c r="AE56" s="79">
        <f>'Sectoral Plan 28'!$E97</f>
        <v>0</v>
      </c>
      <c r="AF56" s="79">
        <f>'Sectoral Plan 29'!$E97</f>
        <v>0</v>
      </c>
      <c r="AG56" s="108">
        <f>'Sectoral Plan 30'!$E97</f>
        <v>0</v>
      </c>
      <c r="AH56" s="107">
        <f t="shared" si="0"/>
        <v>4</v>
      </c>
      <c r="AI56" s="79">
        <f>'Long Term Vision'!C97</f>
        <v>0</v>
      </c>
      <c r="AJ56" s="79">
        <f>IF($AI56="NO",'developer sheet'!$D$9,IF(AND($AH56&gt;0,$AI56=0),1,0))</f>
        <v>1</v>
      </c>
      <c r="AK56" s="108">
        <f>IF($AI56="NO",'developer sheet'!$D$9,IF(AND($AH56=0,$AI56=0),1,0))</f>
        <v>0</v>
      </c>
      <c r="AL56" s="103"/>
    </row>
    <row r="57" spans="1:38" x14ac:dyDescent="0.25">
      <c r="A57" s="19">
        <v>9.5</v>
      </c>
      <c r="B57" s="107">
        <f>'Long Term Vision'!G98</f>
        <v>0</v>
      </c>
      <c r="C57" s="79">
        <f>'Mid-term Plan'!E98</f>
        <v>0</v>
      </c>
      <c r="D57" s="79">
        <f>'Sectoral Plan 1'!$E98</f>
        <v>0</v>
      </c>
      <c r="E57" s="79">
        <f>'Sectoral Plan 2'!$E98</f>
        <v>0</v>
      </c>
      <c r="F57" s="79">
        <f>'Sectoral Plan 3'!$E98</f>
        <v>0</v>
      </c>
      <c r="G57" s="79">
        <f>'Sectoral Plan 4'!$E98</f>
        <v>0</v>
      </c>
      <c r="H57" s="79">
        <f>'Sectoral Plan 5'!$E98</f>
        <v>0</v>
      </c>
      <c r="I57" s="79">
        <f>'Sectoral Plan 6'!$E98</f>
        <v>0</v>
      </c>
      <c r="J57" s="79">
        <f>'Sectoral Plan 7'!$E98</f>
        <v>0</v>
      </c>
      <c r="K57" s="79">
        <f>'Sectoral Plan 8'!$E98</f>
        <v>0</v>
      </c>
      <c r="L57" s="79" t="str">
        <f>'Sectoral Plan 9'!$E98</f>
        <v>1. Cost of communications services (fixed telephony, mobile, broadband)as a percentage of per capita income comparable with international benchmarks
2. Increased number of households and persons with broadband access via a fixed or mobile network at any given time.
3. Increase in the number of households with access to digital broadcasting networks
4.  Increase in the number of persons who regularly use the Internet
5. Increase in the number of free and other Wi-Fi hotspots (by Island)
6. Reduction in the digital divide, particularly as it relates to under-served communities in the family islands and social groups (e.g. persons with disabilities)
• The Bahamas being recognised internationally as a smart island nation based on the country’s ranking in respect of internationally recognised indicators.
• Significant improvements in the country’s global competitive ranking
• Improvements in macroeconomic performance, labour productivity, cost reductions, and cross-sectoral operational efficiencies.
• Improvements in the perceptions of the quality of services delivered across all sectors of the economy by residents, tourists and investors.
• The faster achievement of Vision 2040’s sustainable development goals</v>
      </c>
      <c r="M57" s="79">
        <f>'Sectoral Plan 10'!$E98</f>
        <v>0</v>
      </c>
      <c r="N57" s="79">
        <f>'Sectoral Plan 11'!$E98</f>
        <v>0</v>
      </c>
      <c r="O57" s="79" t="str">
        <f>'Sectoral Plan 12'!$E98</f>
        <v>1.   Increase in GDP contribution from industrial sector
2.    Increased exports and domestic trade</v>
      </c>
      <c r="P57" s="79" t="str">
        <f>'Sectoral Plan 13'!$E98</f>
        <v>1. Number of new business start-ups
2. Amount of investment in zones</v>
      </c>
      <c r="Q57" s="79" t="str">
        <f>'Sectoral Plan 14'!$E98</f>
        <v>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v>
      </c>
      <c r="R57" s="79">
        <f>'Sectoral Plan 15'!$E98</f>
        <v>0</v>
      </c>
      <c r="S57" s="79">
        <f>'Sectoral Plan 16'!$E98</f>
        <v>0</v>
      </c>
      <c r="T57" s="79">
        <f>'Sectoral Plan 17'!$E98</f>
        <v>0</v>
      </c>
      <c r="U57" s="79">
        <f>'Sectoral Plan 18'!$E98</f>
        <v>0</v>
      </c>
      <c r="V57" s="79">
        <f>'Sectoral Plan 19'!$E98</f>
        <v>0</v>
      </c>
      <c r="W57" s="79">
        <f>'Sectoral Plan 20'!$E98</f>
        <v>0</v>
      </c>
      <c r="X57" s="79">
        <f>'Sectoral Plan 21'!$E98</f>
        <v>0</v>
      </c>
      <c r="Y57" s="79">
        <f>'Sectoral Plan 22'!$E98</f>
        <v>0</v>
      </c>
      <c r="Z57" s="79">
        <f>'Sectoral Plan 23'!$E98</f>
        <v>0</v>
      </c>
      <c r="AA57" s="79">
        <f>'Sectoral Plan 24'!$E98</f>
        <v>0</v>
      </c>
      <c r="AB57" s="79">
        <f>'Sectoral Plan 25'!$E98</f>
        <v>0</v>
      </c>
      <c r="AC57" s="79">
        <f>'Sectoral Plan 26'!$E98</f>
        <v>0</v>
      </c>
      <c r="AD57" s="79">
        <f>'Sectoral Plan 27'!$E98</f>
        <v>0</v>
      </c>
      <c r="AE57" s="79">
        <f>'Sectoral Plan 28'!$E98</f>
        <v>0</v>
      </c>
      <c r="AF57" s="79">
        <f>'Sectoral Plan 29'!$E98</f>
        <v>0</v>
      </c>
      <c r="AG57" s="108">
        <f>'Sectoral Plan 30'!$E98</f>
        <v>0</v>
      </c>
      <c r="AH57" s="107">
        <f t="shared" si="0"/>
        <v>4</v>
      </c>
      <c r="AI57" s="79">
        <f>'Long Term Vision'!C98</f>
        <v>0</v>
      </c>
      <c r="AJ57" s="79">
        <f>IF($AI57="NO",'developer sheet'!$D$9,IF(AND($AH57&gt;0,$AI57=0),1,0))</f>
        <v>1</v>
      </c>
      <c r="AK57" s="108">
        <f>IF($AI57="NO",'developer sheet'!$D$9,IF(AND($AH57=0,$AI57=0),1,0))</f>
        <v>0</v>
      </c>
      <c r="AL57" s="103"/>
    </row>
    <row r="58" spans="1:38" x14ac:dyDescent="0.25">
      <c r="A58" s="19">
        <v>10.1</v>
      </c>
      <c r="B58" s="107">
        <f>'Long Term Vision'!G100</f>
        <v>0</v>
      </c>
      <c r="C58" s="79">
        <f>'Mid-term Plan'!E100</f>
        <v>0</v>
      </c>
      <c r="D58" s="79">
        <f>'Sectoral Plan 1'!$E100</f>
        <v>0</v>
      </c>
      <c r="E58" s="79">
        <f>'Sectoral Plan 2'!$E100</f>
        <v>0</v>
      </c>
      <c r="F58" s="79">
        <f>'Sectoral Plan 3'!$E100</f>
        <v>0</v>
      </c>
      <c r="G58" s="79">
        <f>'Sectoral Plan 4'!$E100</f>
        <v>0</v>
      </c>
      <c r="H58" s="79">
        <f>'Sectoral Plan 5'!$E100</f>
        <v>0</v>
      </c>
      <c r="I58" s="79">
        <f>'Sectoral Plan 6'!$E100</f>
        <v>0</v>
      </c>
      <c r="J58" s="79" t="str">
        <f>'Sectoral Plan 7'!$E100</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Accurate data collected to reflect the multi-dimensional nature of poverty
2. National Strategy on data collection implemented 
3. More informed poverty alleviation policies
</v>
      </c>
      <c r="K58" s="79">
        <f>'Sectoral Plan 8'!$E100</f>
        <v>0</v>
      </c>
      <c r="L58" s="79">
        <f>'Sectoral Plan 9'!$E100</f>
        <v>0</v>
      </c>
      <c r="M58" s="79">
        <f>'Sectoral Plan 10'!$E100</f>
        <v>0</v>
      </c>
      <c r="N58" s="79">
        <f>'Sectoral Plan 11'!$E100</f>
        <v>0</v>
      </c>
      <c r="O58" s="79">
        <f>'Sectoral Plan 12'!$E100</f>
        <v>0</v>
      </c>
      <c r="P58" s="79">
        <f>'Sectoral Plan 13'!$E100</f>
        <v>0</v>
      </c>
      <c r="Q58" s="79">
        <f>'Sectoral Plan 14'!$E100</f>
        <v>0</v>
      </c>
      <c r="R58" s="79">
        <f>'Sectoral Plan 15'!$E100</f>
        <v>0</v>
      </c>
      <c r="S58" s="79">
        <f>'Sectoral Plan 16'!$E100</f>
        <v>0</v>
      </c>
      <c r="T58" s="79">
        <f>'Sectoral Plan 17'!$E100</f>
        <v>0</v>
      </c>
      <c r="U58" s="79">
        <f>'Sectoral Plan 18'!$E100</f>
        <v>0</v>
      </c>
      <c r="V58" s="79">
        <f>'Sectoral Plan 19'!$E100</f>
        <v>0</v>
      </c>
      <c r="W58" s="79">
        <f>'Sectoral Plan 20'!$E100</f>
        <v>0</v>
      </c>
      <c r="X58" s="79">
        <f>'Sectoral Plan 21'!$E100</f>
        <v>0</v>
      </c>
      <c r="Y58" s="79">
        <f>'Sectoral Plan 22'!$E100</f>
        <v>0</v>
      </c>
      <c r="Z58" s="79">
        <f>'Sectoral Plan 23'!$E100</f>
        <v>0</v>
      </c>
      <c r="AA58" s="79">
        <f>'Sectoral Plan 24'!$E100</f>
        <v>0</v>
      </c>
      <c r="AB58" s="79">
        <f>'Sectoral Plan 25'!$E100</f>
        <v>0</v>
      </c>
      <c r="AC58" s="79">
        <f>'Sectoral Plan 26'!$E100</f>
        <v>0</v>
      </c>
      <c r="AD58" s="79">
        <f>'Sectoral Plan 27'!$E100</f>
        <v>0</v>
      </c>
      <c r="AE58" s="79">
        <f>'Sectoral Plan 28'!$E100</f>
        <v>0</v>
      </c>
      <c r="AF58" s="79">
        <f>'Sectoral Plan 29'!$E100</f>
        <v>0</v>
      </c>
      <c r="AG58" s="108">
        <f>'Sectoral Plan 30'!$E100</f>
        <v>0</v>
      </c>
      <c r="AH58" s="107">
        <f t="shared" si="0"/>
        <v>1</v>
      </c>
      <c r="AI58" s="79">
        <f>'Long Term Vision'!C100</f>
        <v>0</v>
      </c>
      <c r="AJ58" s="79">
        <f>IF($AI58="NO",'developer sheet'!$D$9,IF(AND($AH58&gt;0,$AI58=0),1,0))</f>
        <v>1</v>
      </c>
      <c r="AK58" s="108">
        <f>IF($AI58="NO",'developer sheet'!$D$9,IF(AND($AH58=0,$AI58=0),1,0))</f>
        <v>0</v>
      </c>
      <c r="AL58" s="103"/>
    </row>
    <row r="59" spans="1:38" x14ac:dyDescent="0.25">
      <c r="A59" s="19">
        <v>10.199999999999999</v>
      </c>
      <c r="B59" s="107">
        <f>'Long Term Vision'!G101</f>
        <v>0</v>
      </c>
      <c r="C59" s="79">
        <f>'Mid-term Plan'!E101</f>
        <v>0</v>
      </c>
      <c r="D59" s="79">
        <f>'Sectoral Plan 1'!$E101</f>
        <v>0</v>
      </c>
      <c r="E59" s="79">
        <f>'Sectoral Plan 2'!$E101</f>
        <v>0</v>
      </c>
      <c r="F59" s="79" t="str">
        <f>'Sectoral Plan 3'!$E101</f>
        <v xml:space="preserve">1. Citizen engagement in the Roundtable, workshops and other initiatives.
2. Positive participant feedback and behavioural change as a result of initiatives to encourage a law abiding society.
3. Eventual decreases in infractions, particularly in targeted areas.
1. International Benchmarks
2. Increased public participation/enrolments in initiatives outlined below
3. Reduction in criminal activities, violence, corruption, etc.
</v>
      </c>
      <c r="G59" s="79">
        <f>'Sectoral Plan 4'!$E101</f>
        <v>0</v>
      </c>
      <c r="H59" s="79" t="str">
        <f>'Sectoral Plan 5'!$E101</f>
        <v xml:space="preserve">1. Reduction in the cost of health care 
2. Reduction in non-communicable diseases and chronic diseases
3. Reduction in the time for delivery of service (reduced waiting times at hospitals)
4. Reduction in elder abuse
5. Longer life expectancy
. 
2. Reduction in obesity
3. Reduction in alcohol, tobacco and drug use
</v>
      </c>
      <c r="I59" s="79" t="str">
        <f>'Sectoral Plan 6'!$E101</f>
        <v>1. Reduction in the number of persons who cannot read
2. Improved results in Mathematics and English at BJC and BGCSE levels
3. Reduction in the teacher pupil ratio in Nassau</v>
      </c>
      <c r="J59" s="79" t="str">
        <f>'Sectoral Plan 7'!$E101</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youth graduating with high grades
2. Increased level number of youth with appropriate skills for entry into the labour market
3. Reduction in percentage of unemployed youth 
4. Reduction in number of youth involved in criminal activities
5. Reduction in the number of teenage pregnancies
6. Reduction in proportion of households living below the poverty line
</v>
      </c>
      <c r="K59" s="79" t="str">
        <f>'Sectoral Plan 8'!$E101</f>
        <v>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v>
      </c>
      <c r="L59" s="79">
        <f>'Sectoral Plan 9'!$E101</f>
        <v>0</v>
      </c>
      <c r="M59" s="79">
        <f>'Sectoral Plan 10'!$E101</f>
        <v>0</v>
      </c>
      <c r="N59" s="79">
        <f>'Sectoral Plan 11'!$E101</f>
        <v>0</v>
      </c>
      <c r="O59" s="79">
        <f>'Sectoral Plan 12'!$E101</f>
        <v>0</v>
      </c>
      <c r="P59" s="79">
        <f>'Sectoral Plan 13'!$E101</f>
        <v>0</v>
      </c>
      <c r="Q59" s="79">
        <f>'Sectoral Plan 14'!$E101</f>
        <v>0</v>
      </c>
      <c r="R59" s="79">
        <f>'Sectoral Plan 15'!$E101</f>
        <v>0</v>
      </c>
      <c r="S59" s="79">
        <f>'Sectoral Plan 16'!$E101</f>
        <v>0</v>
      </c>
      <c r="T59" s="79">
        <f>'Sectoral Plan 17'!$E101</f>
        <v>0</v>
      </c>
      <c r="U59" s="79">
        <f>'Sectoral Plan 18'!$E101</f>
        <v>0</v>
      </c>
      <c r="V59" s="79">
        <f>'Sectoral Plan 19'!$E101</f>
        <v>0</v>
      </c>
      <c r="W59" s="79">
        <f>'Sectoral Plan 20'!$E101</f>
        <v>0</v>
      </c>
      <c r="X59" s="79">
        <f>'Sectoral Plan 21'!$E101</f>
        <v>0</v>
      </c>
      <c r="Y59" s="79">
        <f>'Sectoral Plan 22'!$E101</f>
        <v>0</v>
      </c>
      <c r="Z59" s="79">
        <f>'Sectoral Plan 23'!$E101</f>
        <v>0</v>
      </c>
      <c r="AA59" s="79">
        <f>'Sectoral Plan 24'!$E101</f>
        <v>0</v>
      </c>
      <c r="AB59" s="79">
        <f>'Sectoral Plan 25'!$E101</f>
        <v>0</v>
      </c>
      <c r="AC59" s="79">
        <f>'Sectoral Plan 26'!$E101</f>
        <v>0</v>
      </c>
      <c r="AD59" s="79">
        <f>'Sectoral Plan 27'!$E101</f>
        <v>0</v>
      </c>
      <c r="AE59" s="79">
        <f>'Sectoral Plan 28'!$E101</f>
        <v>0</v>
      </c>
      <c r="AF59" s="79">
        <f>'Sectoral Plan 29'!$E101</f>
        <v>0</v>
      </c>
      <c r="AG59" s="108">
        <f>'Sectoral Plan 30'!$E101</f>
        <v>0</v>
      </c>
      <c r="AH59" s="107">
        <f t="shared" si="0"/>
        <v>5</v>
      </c>
      <c r="AI59" s="79">
        <f>'Long Term Vision'!C101</f>
        <v>0</v>
      </c>
      <c r="AJ59" s="79">
        <f>IF($AI59="NO",'developer sheet'!$D$9,IF(AND($AH59&gt;0,$AI59=0),1,0))</f>
        <v>1</v>
      </c>
      <c r="AK59" s="108">
        <f>IF($AI59="NO",'developer sheet'!$D$9,IF(AND($AH59=0,$AI59=0),1,0))</f>
        <v>0</v>
      </c>
      <c r="AL59" s="103"/>
    </row>
    <row r="60" spans="1:38" x14ac:dyDescent="0.25">
      <c r="A60" s="19">
        <v>10.3</v>
      </c>
      <c r="B60" s="107">
        <f>'Long Term Vision'!G102</f>
        <v>0</v>
      </c>
      <c r="C60" s="79">
        <f>'Mid-term Plan'!E102</f>
        <v>0</v>
      </c>
      <c r="D60" s="79">
        <f>'Sectoral Plan 1'!$E102</f>
        <v>0</v>
      </c>
      <c r="E60" s="79">
        <f>'Sectoral Plan 2'!$E102</f>
        <v>0</v>
      </c>
      <c r="F60" s="79" t="str">
        <f>'Sectoral Plan 3'!$E102</f>
        <v xml:space="preserve">1. International Benchmarks
2. Increased public participation/enrolments in initiatives outlined below
3. Reduction in criminal activities, violence, corruption, etc
</v>
      </c>
      <c r="G60" s="79">
        <f>'Sectoral Plan 4'!$E102</f>
        <v>0</v>
      </c>
      <c r="H60" s="79" t="str">
        <f>'Sectoral Plan 5'!$E102</f>
        <v xml:space="preserve">1. Lower teenage pregnancy rates
2. Lower prevalence of HIV and other STI’s
3. Higher birth weight babies
4. Lower infant mortality 
1. Lower suicide rates
2. Reduced incidences of relapses by persons with MH conditions
3. Reduced bullying in schools
4. Increase in the number of persons willing to seek help for MH conditions
5. Improved Performance on MH studies
6. Reduction in domestic abuse and societal violence
7. Minimisation of the harms associated with gambling expansion
</v>
      </c>
      <c r="I60" s="79">
        <f>'Sectoral Plan 6'!$E102</f>
        <v>0</v>
      </c>
      <c r="J60" s="79" t="str">
        <f>'Sectoral Plan 7'!$E102</f>
        <v xml:space="preserve">1. Pro-poor growth
2. By 2040, reduce at least by half the proportion of men, women and children of all ages living in poverty below the poverty line
3. Increased number of single mothers in paid employment
4. Increased numbers of men with criminal records in paid employment
5. Increase in number of vulnerable groups or people engaged in sustainable economic activities
6. Increased number of informal economy workers formalized
7. Increased protection of works under the law
1. Increased number of medical officers, police officers, prison officers, prosecutors, and members of the judiciary trained in gender based violence
2. Improved effectiveness of agencies in offering services to citizens
3. Increase in the protection of human rights
</v>
      </c>
      <c r="K60" s="79" t="str">
        <f>'Sectoral Plan 8'!$E102</f>
        <v>1. Reduction in number of unresolved land disputes
2. Increased number of grants of title for generational land
3. Reduction in fraudulent claims to land
4. Increase in number of people who have access to the economic and social value of land
5. Reduction in transaction costs for the conveyance of property
6. Increased in percentage of title to land registered
7. Efficient land registration system
1. A clear and efficient Crown Land application process
2. Transparency in allocation of crown land 
3. Increase in the efficient use of crown land
4. Reduction of backlog in processing time for applications for Crown Land</v>
      </c>
      <c r="L60" s="79">
        <f>'Sectoral Plan 9'!$E102</f>
        <v>0</v>
      </c>
      <c r="M60" s="79">
        <f>'Sectoral Plan 10'!$E102</f>
        <v>0</v>
      </c>
      <c r="N60" s="79">
        <f>'Sectoral Plan 11'!$E102</f>
        <v>0</v>
      </c>
      <c r="O60" s="79">
        <f>'Sectoral Plan 12'!$E102</f>
        <v>0</v>
      </c>
      <c r="P60" s="79">
        <f>'Sectoral Plan 13'!$E102</f>
        <v>0</v>
      </c>
      <c r="Q60" s="79">
        <f>'Sectoral Plan 14'!$E102</f>
        <v>0</v>
      </c>
      <c r="R60" s="79">
        <f>'Sectoral Plan 15'!$E102</f>
        <v>0</v>
      </c>
      <c r="S60" s="79">
        <f>'Sectoral Plan 16'!$E102</f>
        <v>0</v>
      </c>
      <c r="T60" s="79">
        <f>'Sectoral Plan 17'!$E102</f>
        <v>0</v>
      </c>
      <c r="U60" s="79">
        <f>'Sectoral Plan 18'!$E102</f>
        <v>0</v>
      </c>
      <c r="V60" s="79">
        <f>'Sectoral Plan 19'!$E102</f>
        <v>0</v>
      </c>
      <c r="W60" s="79">
        <f>'Sectoral Plan 20'!$E102</f>
        <v>0</v>
      </c>
      <c r="X60" s="79">
        <f>'Sectoral Plan 21'!$E102</f>
        <v>0</v>
      </c>
      <c r="Y60" s="79">
        <f>'Sectoral Plan 22'!$E102</f>
        <v>0</v>
      </c>
      <c r="Z60" s="79">
        <f>'Sectoral Plan 23'!$E102</f>
        <v>0</v>
      </c>
      <c r="AA60" s="79">
        <f>'Sectoral Plan 24'!$E102</f>
        <v>0</v>
      </c>
      <c r="AB60" s="79">
        <f>'Sectoral Plan 25'!$E102</f>
        <v>0</v>
      </c>
      <c r="AC60" s="79">
        <f>'Sectoral Plan 26'!$E102</f>
        <v>0</v>
      </c>
      <c r="AD60" s="79">
        <f>'Sectoral Plan 27'!$E102</f>
        <v>0</v>
      </c>
      <c r="AE60" s="79">
        <f>'Sectoral Plan 28'!$E102</f>
        <v>0</v>
      </c>
      <c r="AF60" s="79">
        <f>'Sectoral Plan 29'!$E102</f>
        <v>0</v>
      </c>
      <c r="AG60" s="108">
        <f>'Sectoral Plan 30'!$E102</f>
        <v>0</v>
      </c>
      <c r="AH60" s="107">
        <f t="shared" si="0"/>
        <v>4</v>
      </c>
      <c r="AI60" s="79">
        <f>'Long Term Vision'!C102</f>
        <v>0</v>
      </c>
      <c r="AJ60" s="79">
        <f>IF($AI60="NO",'developer sheet'!$D$9,IF(AND($AH60&gt;0,$AI60=0),1,0))</f>
        <v>1</v>
      </c>
      <c r="AK60" s="108">
        <f>IF($AI60="NO",'developer sheet'!$D$9,IF(AND($AH60=0,$AI60=0),1,0))</f>
        <v>0</v>
      </c>
      <c r="AL60" s="103"/>
    </row>
    <row r="61" spans="1:38" x14ac:dyDescent="0.25">
      <c r="A61" s="19">
        <v>10.4</v>
      </c>
      <c r="B61" s="107">
        <f>'Long Term Vision'!G103</f>
        <v>0</v>
      </c>
      <c r="C61" s="79">
        <f>'Mid-term Plan'!E103</f>
        <v>0</v>
      </c>
      <c r="D61" s="79">
        <f>'Sectoral Plan 1'!$E103</f>
        <v>0</v>
      </c>
      <c r="E61" s="79">
        <f>'Sectoral Plan 2'!$E103</f>
        <v>0</v>
      </c>
      <c r="F61" s="79">
        <f>'Sectoral Plan 3'!$E103</f>
        <v>0</v>
      </c>
      <c r="G61" s="79">
        <f>'Sectoral Plan 4'!$E103</f>
        <v>0</v>
      </c>
      <c r="H61" s="79">
        <f>'Sectoral Plan 5'!$E103</f>
        <v>0</v>
      </c>
      <c r="I61" s="79">
        <f>'Sectoral Plan 6'!$E103</f>
        <v>0</v>
      </c>
      <c r="J61" s="79" t="str">
        <f>'Sectoral Plan 7'!$E103</f>
        <v>1. Increase in number of minorities whose human rights are protected 
2. Equal access to public services and amenities
3. Increase in social cohesion</v>
      </c>
      <c r="K61" s="79">
        <f>'Sectoral Plan 8'!$E103</f>
        <v>0</v>
      </c>
      <c r="L61" s="79">
        <f>'Sectoral Plan 9'!$E103</f>
        <v>0</v>
      </c>
      <c r="M61" s="79">
        <f>'Sectoral Plan 10'!$E103</f>
        <v>0</v>
      </c>
      <c r="N61" s="79">
        <f>'Sectoral Plan 11'!$E103</f>
        <v>0</v>
      </c>
      <c r="O61" s="79">
        <f>'Sectoral Plan 12'!$E103</f>
        <v>0</v>
      </c>
      <c r="P61" s="79">
        <f>'Sectoral Plan 13'!$E103</f>
        <v>0</v>
      </c>
      <c r="Q61" s="79">
        <f>'Sectoral Plan 14'!$E103</f>
        <v>0</v>
      </c>
      <c r="R61" s="79">
        <f>'Sectoral Plan 15'!$E103</f>
        <v>0</v>
      </c>
      <c r="S61" s="79">
        <f>'Sectoral Plan 16'!$E103</f>
        <v>0</v>
      </c>
      <c r="T61" s="79">
        <f>'Sectoral Plan 17'!$E103</f>
        <v>0</v>
      </c>
      <c r="U61" s="79">
        <f>'Sectoral Plan 18'!$E103</f>
        <v>0</v>
      </c>
      <c r="V61" s="79">
        <f>'Sectoral Plan 19'!$E103</f>
        <v>0</v>
      </c>
      <c r="W61" s="79">
        <f>'Sectoral Plan 20'!$E103</f>
        <v>0</v>
      </c>
      <c r="X61" s="79">
        <f>'Sectoral Plan 21'!$E103</f>
        <v>0</v>
      </c>
      <c r="Y61" s="79">
        <f>'Sectoral Plan 22'!$E103</f>
        <v>0</v>
      </c>
      <c r="Z61" s="79">
        <f>'Sectoral Plan 23'!$E103</f>
        <v>0</v>
      </c>
      <c r="AA61" s="79">
        <f>'Sectoral Plan 24'!$E103</f>
        <v>0</v>
      </c>
      <c r="AB61" s="79">
        <f>'Sectoral Plan 25'!$E103</f>
        <v>0</v>
      </c>
      <c r="AC61" s="79">
        <f>'Sectoral Plan 26'!$E103</f>
        <v>0</v>
      </c>
      <c r="AD61" s="79">
        <f>'Sectoral Plan 27'!$E103</f>
        <v>0</v>
      </c>
      <c r="AE61" s="79">
        <f>'Sectoral Plan 28'!$E103</f>
        <v>0</v>
      </c>
      <c r="AF61" s="79">
        <f>'Sectoral Plan 29'!$E103</f>
        <v>0</v>
      </c>
      <c r="AG61" s="108">
        <f>'Sectoral Plan 30'!$E103</f>
        <v>0</v>
      </c>
      <c r="AH61" s="107">
        <f t="shared" si="0"/>
        <v>1</v>
      </c>
      <c r="AI61" s="79">
        <f>'Long Term Vision'!C103</f>
        <v>0</v>
      </c>
      <c r="AJ61" s="79">
        <f>IF($AI61="NO",'developer sheet'!$D$9,IF(AND($AH61&gt;0,$AI61=0),1,0))</f>
        <v>1</v>
      </c>
      <c r="AK61" s="108">
        <f>IF($AI61="NO",'developer sheet'!$D$9,IF(AND($AH61=0,$AI61=0),1,0))</f>
        <v>0</v>
      </c>
      <c r="AL61" s="103"/>
    </row>
    <row r="62" spans="1:38" x14ac:dyDescent="0.25">
      <c r="A62" s="19">
        <v>10.5</v>
      </c>
      <c r="B62" s="107">
        <f>'Long Term Vision'!G104</f>
        <v>0</v>
      </c>
      <c r="C62" s="79">
        <f>'Mid-term Plan'!E104</f>
        <v>0</v>
      </c>
      <c r="D62" s="79">
        <f>'Sectoral Plan 1'!$E104</f>
        <v>0</v>
      </c>
      <c r="E62" s="79">
        <f>'Sectoral Plan 2'!$E104</f>
        <v>0</v>
      </c>
      <c r="F62" s="79">
        <f>'Sectoral Plan 3'!$E104</f>
        <v>0</v>
      </c>
      <c r="G62" s="79">
        <f>'Sectoral Plan 4'!$E104</f>
        <v>0</v>
      </c>
      <c r="H62" s="79">
        <f>'Sectoral Plan 5'!$E104</f>
        <v>0</v>
      </c>
      <c r="I62" s="79">
        <f>'Sectoral Plan 6'!$E104</f>
        <v>0</v>
      </c>
      <c r="J62" s="79">
        <f>'Sectoral Plan 7'!$E104</f>
        <v>0</v>
      </c>
      <c r="K62" s="79">
        <f>'Sectoral Plan 8'!$E104</f>
        <v>0</v>
      </c>
      <c r="L62" s="79">
        <f>'Sectoral Plan 9'!$E104</f>
        <v>0</v>
      </c>
      <c r="M62" s="79">
        <f>'Sectoral Plan 10'!$E104</f>
        <v>0</v>
      </c>
      <c r="N62" s="79">
        <f>'Sectoral Plan 11'!$E104</f>
        <v>0</v>
      </c>
      <c r="O62" s="79">
        <f>'Sectoral Plan 12'!$E104</f>
        <v>0</v>
      </c>
      <c r="P62" s="79">
        <f>'Sectoral Plan 13'!$E104</f>
        <v>0</v>
      </c>
      <c r="Q62" s="79">
        <f>'Sectoral Plan 14'!$E104</f>
        <v>0</v>
      </c>
      <c r="R62" s="79">
        <f>'Sectoral Plan 15'!$E104</f>
        <v>0</v>
      </c>
      <c r="S62" s="79">
        <f>'Sectoral Plan 16'!$E104</f>
        <v>0</v>
      </c>
      <c r="T62" s="79">
        <f>'Sectoral Plan 17'!$E104</f>
        <v>0</v>
      </c>
      <c r="U62" s="79">
        <f>'Sectoral Plan 18'!$E104</f>
        <v>0</v>
      </c>
      <c r="V62" s="79">
        <f>'Sectoral Plan 19'!$E104</f>
        <v>0</v>
      </c>
      <c r="W62" s="79">
        <f>'Sectoral Plan 20'!$E104</f>
        <v>0</v>
      </c>
      <c r="X62" s="79">
        <f>'Sectoral Plan 21'!$E104</f>
        <v>0</v>
      </c>
      <c r="Y62" s="79">
        <f>'Sectoral Plan 22'!$E104</f>
        <v>0</v>
      </c>
      <c r="Z62" s="79">
        <f>'Sectoral Plan 23'!$E104</f>
        <v>0</v>
      </c>
      <c r="AA62" s="79">
        <f>'Sectoral Plan 24'!$E104</f>
        <v>0</v>
      </c>
      <c r="AB62" s="79">
        <f>'Sectoral Plan 25'!$E104</f>
        <v>0</v>
      </c>
      <c r="AC62" s="79">
        <f>'Sectoral Plan 26'!$E104</f>
        <v>0</v>
      </c>
      <c r="AD62" s="79">
        <f>'Sectoral Plan 27'!$E104</f>
        <v>0</v>
      </c>
      <c r="AE62" s="79">
        <f>'Sectoral Plan 28'!$E104</f>
        <v>0</v>
      </c>
      <c r="AF62" s="79">
        <f>'Sectoral Plan 29'!$E104</f>
        <v>0</v>
      </c>
      <c r="AG62" s="108">
        <f>'Sectoral Plan 30'!$E104</f>
        <v>0</v>
      </c>
      <c r="AH62" s="107">
        <f t="shared" si="0"/>
        <v>0</v>
      </c>
      <c r="AI62" s="79" t="str">
        <f>'Long Term Vision'!C104</f>
        <v>NO</v>
      </c>
      <c r="AJ62" s="79" t="str">
        <f>IF($AI62="NO",'developer sheet'!$D$9,IF(AND($AH62&gt;0,$AI62=0),1,0))</f>
        <v>N/A</v>
      </c>
      <c r="AK62" s="108" t="str">
        <f>IF($AI62="NO",'developer sheet'!$D$9,IF(AND($AH62=0,$AI62=0),1,0))</f>
        <v>N/A</v>
      </c>
      <c r="AL62" s="103"/>
    </row>
    <row r="63" spans="1:38" x14ac:dyDescent="0.25">
      <c r="A63" s="19">
        <v>10.6</v>
      </c>
      <c r="B63" s="107">
        <f>'Long Term Vision'!G105</f>
        <v>0</v>
      </c>
      <c r="C63" s="79">
        <f>'Mid-term Plan'!E105</f>
        <v>0</v>
      </c>
      <c r="D63" s="79">
        <f>'Sectoral Plan 1'!$E105</f>
        <v>0</v>
      </c>
      <c r="E63" s="79">
        <f>'Sectoral Plan 2'!$E105</f>
        <v>0</v>
      </c>
      <c r="F63" s="79">
        <f>'Sectoral Plan 3'!$E105</f>
        <v>0</v>
      </c>
      <c r="G63" s="79">
        <f>'Sectoral Plan 4'!$E105</f>
        <v>0</v>
      </c>
      <c r="H63" s="79">
        <f>'Sectoral Plan 5'!$E105</f>
        <v>0</v>
      </c>
      <c r="I63" s="79">
        <f>'Sectoral Plan 6'!$E105</f>
        <v>0</v>
      </c>
      <c r="J63" s="79">
        <f>'Sectoral Plan 7'!$E105</f>
        <v>0</v>
      </c>
      <c r="K63" s="79">
        <f>'Sectoral Plan 8'!$E105</f>
        <v>0</v>
      </c>
      <c r="L63" s="79">
        <f>'Sectoral Plan 9'!$E105</f>
        <v>0</v>
      </c>
      <c r="M63" s="79">
        <f>'Sectoral Plan 10'!$E105</f>
        <v>0</v>
      </c>
      <c r="N63" s="79">
        <f>'Sectoral Plan 11'!$E105</f>
        <v>0</v>
      </c>
      <c r="O63" s="79">
        <f>'Sectoral Plan 12'!$E105</f>
        <v>0</v>
      </c>
      <c r="P63" s="79">
        <f>'Sectoral Plan 13'!$E105</f>
        <v>0</v>
      </c>
      <c r="Q63" s="79">
        <f>'Sectoral Plan 14'!$E105</f>
        <v>0</v>
      </c>
      <c r="R63" s="79">
        <f>'Sectoral Plan 15'!$E105</f>
        <v>0</v>
      </c>
      <c r="S63" s="79">
        <f>'Sectoral Plan 16'!$E105</f>
        <v>0</v>
      </c>
      <c r="T63" s="79">
        <f>'Sectoral Plan 17'!$E105</f>
        <v>0</v>
      </c>
      <c r="U63" s="79">
        <f>'Sectoral Plan 18'!$E105</f>
        <v>0</v>
      </c>
      <c r="V63" s="79">
        <f>'Sectoral Plan 19'!$E105</f>
        <v>0</v>
      </c>
      <c r="W63" s="79">
        <f>'Sectoral Plan 20'!$E105</f>
        <v>0</v>
      </c>
      <c r="X63" s="79">
        <f>'Sectoral Plan 21'!$E105</f>
        <v>0</v>
      </c>
      <c r="Y63" s="79">
        <f>'Sectoral Plan 22'!$E105</f>
        <v>0</v>
      </c>
      <c r="Z63" s="79">
        <f>'Sectoral Plan 23'!$E105</f>
        <v>0</v>
      </c>
      <c r="AA63" s="79">
        <f>'Sectoral Plan 24'!$E105</f>
        <v>0</v>
      </c>
      <c r="AB63" s="79">
        <f>'Sectoral Plan 25'!$E105</f>
        <v>0</v>
      </c>
      <c r="AC63" s="79">
        <f>'Sectoral Plan 26'!$E105</f>
        <v>0</v>
      </c>
      <c r="AD63" s="79">
        <f>'Sectoral Plan 27'!$E105</f>
        <v>0</v>
      </c>
      <c r="AE63" s="79">
        <f>'Sectoral Plan 28'!$E105</f>
        <v>0</v>
      </c>
      <c r="AF63" s="79">
        <f>'Sectoral Plan 29'!$E105</f>
        <v>0</v>
      </c>
      <c r="AG63" s="108">
        <f>'Sectoral Plan 30'!$E105</f>
        <v>0</v>
      </c>
      <c r="AH63" s="107">
        <f t="shared" si="0"/>
        <v>0</v>
      </c>
      <c r="AI63" s="79" t="str">
        <f>'Long Term Vision'!C105</f>
        <v>NO</v>
      </c>
      <c r="AJ63" s="79" t="str">
        <f>IF($AI63="NO",'developer sheet'!$D$9,IF(AND($AH63&gt;0,$AI63=0),1,0))</f>
        <v>N/A</v>
      </c>
      <c r="AK63" s="108" t="str">
        <f>IF($AI63="NO",'developer sheet'!$D$9,IF(AND($AH63=0,$AI63=0),1,0))</f>
        <v>N/A</v>
      </c>
      <c r="AL63" s="103"/>
    </row>
    <row r="64" spans="1:38" x14ac:dyDescent="0.25">
      <c r="A64" s="19">
        <v>10.7</v>
      </c>
      <c r="B64" s="107">
        <f>'Long Term Vision'!G106</f>
        <v>0</v>
      </c>
      <c r="C64" s="79">
        <f>'Mid-term Plan'!E106</f>
        <v>0</v>
      </c>
      <c r="D64" s="79">
        <f>'Sectoral Plan 1'!$E106</f>
        <v>0</v>
      </c>
      <c r="E64" s="79">
        <f>'Sectoral Plan 2'!$E106</f>
        <v>0</v>
      </c>
      <c r="F64" s="79">
        <f>'Sectoral Plan 3'!$E106</f>
        <v>0</v>
      </c>
      <c r="G64" s="79">
        <f>'Sectoral Plan 4'!$E106</f>
        <v>0</v>
      </c>
      <c r="H64" s="79">
        <f>'Sectoral Plan 5'!$E106</f>
        <v>0</v>
      </c>
      <c r="I64" s="79">
        <f>'Sectoral Plan 6'!$E106</f>
        <v>0</v>
      </c>
      <c r="J64" s="79" t="str">
        <f>'Sectoral Plan 7'!$E106</f>
        <v>1. Increase in number of minorities whose human rights are protected 
2. Equal access to public services and amenities
3. Increase in social cohesion</v>
      </c>
      <c r="K64" s="79">
        <f>'Sectoral Plan 8'!$E106</f>
        <v>0</v>
      </c>
      <c r="L64" s="79">
        <f>'Sectoral Plan 9'!$E106</f>
        <v>0</v>
      </c>
      <c r="M64" s="79">
        <f>'Sectoral Plan 10'!$E106</f>
        <v>0</v>
      </c>
      <c r="N64" s="79">
        <f>'Sectoral Plan 11'!$E106</f>
        <v>0</v>
      </c>
      <c r="O64" s="79">
        <f>'Sectoral Plan 12'!$E106</f>
        <v>0</v>
      </c>
      <c r="P64" s="79" t="str">
        <f>'Sectoral Plan 13'!$E106</f>
        <v>1. Number of high skilled immigrants
2. Number of new jobs created by immigrants</v>
      </c>
      <c r="Q64" s="79" t="str">
        <f>'Sectoral Plan 14'!$E106</f>
        <v>1. Increase in value added from the financial sector</v>
      </c>
      <c r="R64" s="79">
        <f>'Sectoral Plan 15'!$E106</f>
        <v>0</v>
      </c>
      <c r="S64" s="79">
        <f>'Sectoral Plan 16'!$E106</f>
        <v>0</v>
      </c>
      <c r="T64" s="79">
        <f>'Sectoral Plan 17'!$E106</f>
        <v>0</v>
      </c>
      <c r="U64" s="79">
        <f>'Sectoral Plan 18'!$E106</f>
        <v>0</v>
      </c>
      <c r="V64" s="79">
        <f>'Sectoral Plan 19'!$E106</f>
        <v>0</v>
      </c>
      <c r="W64" s="79">
        <f>'Sectoral Plan 20'!$E106</f>
        <v>0</v>
      </c>
      <c r="X64" s="79">
        <f>'Sectoral Plan 21'!$E106</f>
        <v>0</v>
      </c>
      <c r="Y64" s="79">
        <f>'Sectoral Plan 22'!$E106</f>
        <v>0</v>
      </c>
      <c r="Z64" s="79">
        <f>'Sectoral Plan 23'!$E106</f>
        <v>0</v>
      </c>
      <c r="AA64" s="79">
        <f>'Sectoral Plan 24'!$E106</f>
        <v>0</v>
      </c>
      <c r="AB64" s="79">
        <f>'Sectoral Plan 25'!$E106</f>
        <v>0</v>
      </c>
      <c r="AC64" s="79">
        <f>'Sectoral Plan 26'!$E106</f>
        <v>0</v>
      </c>
      <c r="AD64" s="79">
        <f>'Sectoral Plan 27'!$E106</f>
        <v>0</v>
      </c>
      <c r="AE64" s="79">
        <f>'Sectoral Plan 28'!$E106</f>
        <v>0</v>
      </c>
      <c r="AF64" s="79">
        <f>'Sectoral Plan 29'!$E106</f>
        <v>0</v>
      </c>
      <c r="AG64" s="108">
        <f>'Sectoral Plan 30'!$E106</f>
        <v>0</v>
      </c>
      <c r="AH64" s="107">
        <f t="shared" si="0"/>
        <v>3</v>
      </c>
      <c r="AI64" s="79">
        <f>'Long Term Vision'!C106</f>
        <v>0</v>
      </c>
      <c r="AJ64" s="79">
        <f>IF($AI64="NO",'developer sheet'!$D$9,IF(AND($AH64&gt;0,$AI64=0),1,0))</f>
        <v>1</v>
      </c>
      <c r="AK64" s="108">
        <f>IF($AI64="NO",'developer sheet'!$D$9,IF(AND($AH64=0,$AI64=0),1,0))</f>
        <v>0</v>
      </c>
      <c r="AL64" s="103"/>
    </row>
    <row r="65" spans="1:38" x14ac:dyDescent="0.25">
      <c r="A65" s="19">
        <v>11.1</v>
      </c>
      <c r="B65" s="107">
        <f>'Long Term Vision'!G108</f>
        <v>0</v>
      </c>
      <c r="C65" s="79">
        <f>'Mid-term Plan'!E108</f>
        <v>0</v>
      </c>
      <c r="D65" s="79">
        <f>'Sectoral Plan 1'!$E108</f>
        <v>0</v>
      </c>
      <c r="E65" s="79">
        <f>'Sectoral Plan 2'!$E108</f>
        <v>0</v>
      </c>
      <c r="F65" s="79">
        <f>'Sectoral Plan 3'!$E108</f>
        <v>0</v>
      </c>
      <c r="G65" s="79">
        <f>'Sectoral Plan 4'!$E108</f>
        <v>0</v>
      </c>
      <c r="H65" s="79" t="str">
        <f>'Sectoral Plan 5'!$E108</f>
        <v xml:space="preserve">1. Reduction in the cost of health care 
2. Reduction in non-communicable diseases and chronic diseases
3. Reduction in the time for delivery of service (reduced waiting times at hospitals)
4. Reduction in elder abuse
5. Longer life expectancy
2. Reduction in obesity
3. Reduction in alcohol, tobacco and drug use
</v>
      </c>
      <c r="I65" s="79">
        <f>'Sectoral Plan 6'!$E108</f>
        <v>0</v>
      </c>
      <c r="J65" s="79" t="str">
        <f>'Sectoral Plan 7'!$E108</f>
        <v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1. Increase in number of minorities whose human rights are protected 
2. Equal access to public services and amenities
3. Increase in social cohesion
</v>
      </c>
      <c r="K65" s="79">
        <f>'Sectoral Plan 8'!$E108</f>
        <v>0</v>
      </c>
      <c r="L65" s="79">
        <f>'Sectoral Plan 9'!$E108</f>
        <v>0</v>
      </c>
      <c r="M65" s="79">
        <f>'Sectoral Plan 10'!$E108</f>
        <v>0</v>
      </c>
      <c r="N65" s="79">
        <f>'Sectoral Plan 11'!$E108</f>
        <v>0</v>
      </c>
      <c r="O65" s="79">
        <f>'Sectoral Plan 12'!$E108</f>
        <v>0</v>
      </c>
      <c r="P65" s="79">
        <f>'Sectoral Plan 13'!$E108</f>
        <v>0</v>
      </c>
      <c r="Q65" s="79">
        <f>'Sectoral Plan 14'!$E108</f>
        <v>0</v>
      </c>
      <c r="R65" s="79">
        <f>'Sectoral Plan 15'!$E108</f>
        <v>0</v>
      </c>
      <c r="S65" s="79">
        <f>'Sectoral Plan 16'!$E108</f>
        <v>0</v>
      </c>
      <c r="T65" s="79">
        <f>'Sectoral Plan 17'!$E108</f>
        <v>0</v>
      </c>
      <c r="U65" s="79">
        <f>'Sectoral Plan 18'!$E108</f>
        <v>0</v>
      </c>
      <c r="V65" s="79">
        <f>'Sectoral Plan 19'!$E108</f>
        <v>0</v>
      </c>
      <c r="W65" s="79">
        <f>'Sectoral Plan 20'!$E108</f>
        <v>0</v>
      </c>
      <c r="X65" s="79">
        <f>'Sectoral Plan 21'!$E108</f>
        <v>0</v>
      </c>
      <c r="Y65" s="79">
        <f>'Sectoral Plan 22'!$E108</f>
        <v>0</v>
      </c>
      <c r="Z65" s="79">
        <f>'Sectoral Plan 23'!$E108</f>
        <v>0</v>
      </c>
      <c r="AA65" s="79">
        <f>'Sectoral Plan 24'!$E108</f>
        <v>0</v>
      </c>
      <c r="AB65" s="79">
        <f>'Sectoral Plan 25'!$E108</f>
        <v>0</v>
      </c>
      <c r="AC65" s="79">
        <f>'Sectoral Plan 26'!$E108</f>
        <v>0</v>
      </c>
      <c r="AD65" s="79">
        <f>'Sectoral Plan 27'!$E108</f>
        <v>0</v>
      </c>
      <c r="AE65" s="79">
        <f>'Sectoral Plan 28'!$E108</f>
        <v>0</v>
      </c>
      <c r="AF65" s="79">
        <f>'Sectoral Plan 29'!$E108</f>
        <v>0</v>
      </c>
      <c r="AG65" s="108">
        <f>'Sectoral Plan 30'!$E108</f>
        <v>0</v>
      </c>
      <c r="AH65" s="107">
        <f t="shared" si="0"/>
        <v>2</v>
      </c>
      <c r="AI65" s="79">
        <f>'Long Term Vision'!C108</f>
        <v>0</v>
      </c>
      <c r="AJ65" s="79">
        <f>IF($AI65="NO",'developer sheet'!$D$9,IF(AND($AH65&gt;0,$AI65=0),1,0))</f>
        <v>1</v>
      </c>
      <c r="AK65" s="108">
        <f>IF($AI65="NO",'developer sheet'!$D$9,IF(AND($AH65=0,$AI65=0),1,0))</f>
        <v>0</v>
      </c>
      <c r="AL65" s="103"/>
    </row>
    <row r="66" spans="1:38" x14ac:dyDescent="0.25">
      <c r="A66" s="19">
        <v>11.2</v>
      </c>
      <c r="B66" s="107">
        <f>'Long Term Vision'!G109</f>
        <v>0</v>
      </c>
      <c r="C66" s="79">
        <f>'Mid-term Plan'!E109</f>
        <v>0</v>
      </c>
      <c r="D66" s="79">
        <f>'Sectoral Plan 1'!$E109</f>
        <v>0</v>
      </c>
      <c r="E66" s="79">
        <f>'Sectoral Plan 2'!$E109</f>
        <v>0</v>
      </c>
      <c r="F66" s="79">
        <f>'Sectoral Plan 3'!$E109</f>
        <v>0</v>
      </c>
      <c r="G66" s="79">
        <f>'Sectoral Plan 4'!$E109</f>
        <v>0</v>
      </c>
      <c r="H66" s="79">
        <f>'Sectoral Plan 5'!$E109</f>
        <v>0</v>
      </c>
      <c r="I66" s="79">
        <f>'Sectoral Plan 6'!$E109</f>
        <v>0</v>
      </c>
      <c r="J66" s="79">
        <f>'Sectoral Plan 7'!$E109</f>
        <v>0</v>
      </c>
      <c r="K66" s="79" t="str">
        <f>'Sectoral Plan 8'!$E109</f>
        <v>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v>
      </c>
      <c r="L66" s="79" t="str">
        <f>'Sectoral Plan 9'!$E109</f>
        <v>1. Percentage of public assets with a useful life estimation
2. Creation of a Capital Investment Plan
3. Percentage of approved capital projects that were screened through the CIP
4. Percentage increase in the useful of public assets due to maintenance</v>
      </c>
      <c r="M66" s="79" t="str">
        <f>'Sectoral Plan 10'!$E109</f>
        <v>1. Number of suppliers of inter-island transportation services
2. Number of consultations held on transportation strategy
3. Percentage of capital projects that improve transportation
4. Quality of roads
1. Number of cars on New Providence
2. Number of cars per day in the downtown core
3. Number of new routes created
4. Total transit ridership
5. Number of bicycles and electric scooters imported</v>
      </c>
      <c r="N66" s="79">
        <f>'Sectoral Plan 11'!$E109</f>
        <v>0</v>
      </c>
      <c r="O66" s="79">
        <f>'Sectoral Plan 12'!$E109</f>
        <v>0</v>
      </c>
      <c r="P66" s="79">
        <f>'Sectoral Plan 13'!$E109</f>
        <v>0</v>
      </c>
      <c r="Q66" s="79">
        <f>'Sectoral Plan 14'!$E109</f>
        <v>0</v>
      </c>
      <c r="R66" s="79">
        <f>'Sectoral Plan 15'!$E109</f>
        <v>0</v>
      </c>
      <c r="S66" s="79">
        <f>'Sectoral Plan 16'!$E109</f>
        <v>0</v>
      </c>
      <c r="T66" s="79">
        <f>'Sectoral Plan 17'!$E109</f>
        <v>0</v>
      </c>
      <c r="U66" s="79">
        <f>'Sectoral Plan 18'!$E109</f>
        <v>0</v>
      </c>
      <c r="V66" s="79">
        <f>'Sectoral Plan 19'!$E109</f>
        <v>0</v>
      </c>
      <c r="W66" s="79">
        <f>'Sectoral Plan 20'!$E109</f>
        <v>0</v>
      </c>
      <c r="X66" s="79">
        <f>'Sectoral Plan 21'!$E109</f>
        <v>0</v>
      </c>
      <c r="Y66" s="79">
        <f>'Sectoral Plan 22'!$E109</f>
        <v>0</v>
      </c>
      <c r="Z66" s="79">
        <f>'Sectoral Plan 23'!$E109</f>
        <v>0</v>
      </c>
      <c r="AA66" s="79">
        <f>'Sectoral Plan 24'!$E109</f>
        <v>0</v>
      </c>
      <c r="AB66" s="79">
        <f>'Sectoral Plan 25'!$E109</f>
        <v>0</v>
      </c>
      <c r="AC66" s="79">
        <f>'Sectoral Plan 26'!$E109</f>
        <v>0</v>
      </c>
      <c r="AD66" s="79">
        <f>'Sectoral Plan 27'!$E109</f>
        <v>0</v>
      </c>
      <c r="AE66" s="79">
        <f>'Sectoral Plan 28'!$E109</f>
        <v>0</v>
      </c>
      <c r="AF66" s="79">
        <f>'Sectoral Plan 29'!$E109</f>
        <v>0</v>
      </c>
      <c r="AG66" s="108">
        <f>'Sectoral Plan 30'!$E109</f>
        <v>0</v>
      </c>
      <c r="AH66" s="107">
        <f t="shared" si="0"/>
        <v>3</v>
      </c>
      <c r="AI66" s="79">
        <f>'Long Term Vision'!C109</f>
        <v>0</v>
      </c>
      <c r="AJ66" s="79">
        <f>IF($AI66="NO",'developer sheet'!$D$9,IF(AND($AH66&gt;0,$AI66=0),1,0))</f>
        <v>1</v>
      </c>
      <c r="AK66" s="108">
        <f>IF($AI66="NO",'developer sheet'!$D$9,IF(AND($AH66=0,$AI66=0),1,0))</f>
        <v>0</v>
      </c>
      <c r="AL66" s="103"/>
    </row>
    <row r="67" spans="1:38" x14ac:dyDescent="0.25">
      <c r="A67" s="19">
        <v>11.3</v>
      </c>
      <c r="B67" s="107">
        <f>'Long Term Vision'!G110</f>
        <v>0</v>
      </c>
      <c r="C67" s="79">
        <f>'Mid-term Plan'!E110</f>
        <v>0</v>
      </c>
      <c r="D67" s="79">
        <f>'Sectoral Plan 1'!$E110</f>
        <v>0</v>
      </c>
      <c r="E67" s="79">
        <f>'Sectoral Plan 2'!$E110</f>
        <v>0</v>
      </c>
      <c r="F67" s="79">
        <f>'Sectoral Plan 3'!$E110</f>
        <v>0</v>
      </c>
      <c r="G67" s="79">
        <f>'Sectoral Plan 4'!$E110</f>
        <v>0</v>
      </c>
      <c r="H67" s="79">
        <f>'Sectoral Plan 5'!$E110</f>
        <v>0</v>
      </c>
      <c r="I67" s="79">
        <f>'Sectoral Plan 6'!$E110</f>
        <v>0</v>
      </c>
      <c r="J67" s="79" t="str">
        <f>'Sectoral Plan 7'!$E110</f>
        <v>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v>
      </c>
      <c r="K67" s="79" t="str">
        <f>'Sectoral Plan 8'!$E110</f>
        <v>1. Efficient, modern and consolidated land management system
2. A complete cadastral map
3. A land cadaster system which is trusted by the public
4. Efficient land agencies 
5. An Integrated land administration system
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v>
      </c>
      <c r="L67" s="79">
        <f>'Sectoral Plan 9'!$E110</f>
        <v>0</v>
      </c>
      <c r="M67" s="79">
        <f>'Sectoral Plan 10'!$E110</f>
        <v>0</v>
      </c>
      <c r="N67" s="79">
        <f>'Sectoral Plan 11'!$E110</f>
        <v>0</v>
      </c>
      <c r="O67" s="79">
        <f>'Sectoral Plan 12'!$E110</f>
        <v>0</v>
      </c>
      <c r="P67" s="79">
        <f>'Sectoral Plan 13'!$E110</f>
        <v>0</v>
      </c>
      <c r="Q67" s="79">
        <f>'Sectoral Plan 14'!$E110</f>
        <v>0</v>
      </c>
      <c r="R67" s="79">
        <f>'Sectoral Plan 15'!$E110</f>
        <v>0</v>
      </c>
      <c r="S67" s="79">
        <f>'Sectoral Plan 16'!$E110</f>
        <v>0</v>
      </c>
      <c r="T67" s="79">
        <f>'Sectoral Plan 17'!$E110</f>
        <v>0</v>
      </c>
      <c r="U67" s="79">
        <f>'Sectoral Plan 18'!$E110</f>
        <v>0</v>
      </c>
      <c r="V67" s="79">
        <f>'Sectoral Plan 19'!$E110</f>
        <v>0</v>
      </c>
      <c r="W67" s="79">
        <f>'Sectoral Plan 20'!$E110</f>
        <v>0</v>
      </c>
      <c r="X67" s="79">
        <f>'Sectoral Plan 21'!$E110</f>
        <v>0</v>
      </c>
      <c r="Y67" s="79">
        <f>'Sectoral Plan 22'!$E110</f>
        <v>0</v>
      </c>
      <c r="Z67" s="79">
        <f>'Sectoral Plan 23'!$E110</f>
        <v>0</v>
      </c>
      <c r="AA67" s="79">
        <f>'Sectoral Plan 24'!$E110</f>
        <v>0</v>
      </c>
      <c r="AB67" s="79">
        <f>'Sectoral Plan 25'!$E110</f>
        <v>0</v>
      </c>
      <c r="AC67" s="79">
        <f>'Sectoral Plan 26'!$E110</f>
        <v>0</v>
      </c>
      <c r="AD67" s="79">
        <f>'Sectoral Plan 27'!$E110</f>
        <v>0</v>
      </c>
      <c r="AE67" s="79">
        <f>'Sectoral Plan 28'!$E110</f>
        <v>0</v>
      </c>
      <c r="AF67" s="79">
        <f>'Sectoral Plan 29'!$E110</f>
        <v>0</v>
      </c>
      <c r="AG67" s="108">
        <f>'Sectoral Plan 30'!$E110</f>
        <v>0</v>
      </c>
      <c r="AH67" s="107">
        <f t="shared" ref="AH67:AH127" si="1">COUNTIF(B67:AG67,"*")</f>
        <v>2</v>
      </c>
      <c r="AI67" s="79">
        <f>'Long Term Vision'!C110</f>
        <v>0</v>
      </c>
      <c r="AJ67" s="79">
        <f>IF($AI67="NO",'developer sheet'!$D$9,IF(AND($AH67&gt;0,$AI67=0),1,0))</f>
        <v>1</v>
      </c>
      <c r="AK67" s="108">
        <f>IF($AI67="NO",'developer sheet'!$D$9,IF(AND($AH67=0,$AI67=0),1,0))</f>
        <v>0</v>
      </c>
      <c r="AL67" s="103"/>
    </row>
    <row r="68" spans="1:38" x14ac:dyDescent="0.25">
      <c r="A68" s="19">
        <v>11.4</v>
      </c>
      <c r="B68" s="107">
        <f>'Long Term Vision'!G111</f>
        <v>0</v>
      </c>
      <c r="C68" s="79">
        <f>'Mid-term Plan'!E111</f>
        <v>0</v>
      </c>
      <c r="D68" s="79">
        <f>'Sectoral Plan 1'!$E111</f>
        <v>0</v>
      </c>
      <c r="E68" s="79" t="str">
        <f>'Sectoral Plan 2'!$E111</f>
        <v>1. Increase in the # of public engagement roundtable per year
2. Adoption of innovative engagement process such as digital consultations.</v>
      </c>
      <c r="F68" s="79">
        <f>'Sectoral Plan 3'!$E111</f>
        <v>0</v>
      </c>
      <c r="G68" s="79">
        <f>'Sectoral Plan 4'!$E111</f>
        <v>0</v>
      </c>
      <c r="H68" s="79">
        <f>'Sectoral Plan 5'!$E111</f>
        <v>0</v>
      </c>
      <c r="I68" s="79">
        <f>'Sectoral Plan 6'!$E111</f>
        <v>0</v>
      </c>
      <c r="J68" s="79" t="str">
        <f>'Sectoral Plan 7'!$E111</f>
        <v xml:space="preserve">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v>
      </c>
      <c r="K68" s="79">
        <f>'Sectoral Plan 8'!$E111</f>
        <v>0</v>
      </c>
      <c r="L68" s="79">
        <f>'Sectoral Plan 9'!$E111</f>
        <v>0</v>
      </c>
      <c r="M68" s="79">
        <f>'Sectoral Plan 10'!$E111</f>
        <v>0</v>
      </c>
      <c r="N68" s="79">
        <f>'Sectoral Plan 11'!$E111</f>
        <v>0</v>
      </c>
      <c r="O68" s="79">
        <f>'Sectoral Plan 12'!$E111</f>
        <v>0</v>
      </c>
      <c r="P68" s="79">
        <f>'Sectoral Plan 13'!$E111</f>
        <v>0</v>
      </c>
      <c r="Q68" s="79">
        <f>'Sectoral Plan 14'!$E111</f>
        <v>0</v>
      </c>
      <c r="R68" s="79">
        <f>'Sectoral Plan 15'!$E111</f>
        <v>0</v>
      </c>
      <c r="S68" s="79" t="str">
        <f>'Sectoral Plan 16'!$E111</f>
        <v>1. Increase in GDP contribution from culture</v>
      </c>
      <c r="T68" s="79">
        <f>'Sectoral Plan 17'!$E111</f>
        <v>0</v>
      </c>
      <c r="U68" s="79">
        <f>'Sectoral Plan 18'!$E111</f>
        <v>0</v>
      </c>
      <c r="V68" s="79">
        <f>'Sectoral Plan 19'!$E111</f>
        <v>0</v>
      </c>
      <c r="W68" s="79">
        <f>'Sectoral Plan 20'!$E111</f>
        <v>0</v>
      </c>
      <c r="X68" s="79">
        <f>'Sectoral Plan 21'!$E111</f>
        <v>0</v>
      </c>
      <c r="Y68" s="79">
        <f>'Sectoral Plan 22'!$E111</f>
        <v>0</v>
      </c>
      <c r="Z68" s="79">
        <f>'Sectoral Plan 23'!$E111</f>
        <v>0</v>
      </c>
      <c r="AA68" s="79">
        <f>'Sectoral Plan 24'!$E111</f>
        <v>0</v>
      </c>
      <c r="AB68" s="79">
        <f>'Sectoral Plan 25'!$E111</f>
        <v>0</v>
      </c>
      <c r="AC68" s="79">
        <f>'Sectoral Plan 26'!$E111</f>
        <v>0</v>
      </c>
      <c r="AD68" s="79">
        <f>'Sectoral Plan 27'!$E111</f>
        <v>0</v>
      </c>
      <c r="AE68" s="79">
        <f>'Sectoral Plan 28'!$E111</f>
        <v>0</v>
      </c>
      <c r="AF68" s="79">
        <f>'Sectoral Plan 29'!$E111</f>
        <v>0</v>
      </c>
      <c r="AG68" s="108">
        <f>'Sectoral Plan 30'!$E111</f>
        <v>0</v>
      </c>
      <c r="AH68" s="107">
        <f t="shared" si="1"/>
        <v>3</v>
      </c>
      <c r="AI68" s="79">
        <f>'Long Term Vision'!C111</f>
        <v>0</v>
      </c>
      <c r="AJ68" s="79">
        <f>IF($AI68="NO",'developer sheet'!$D$9,IF(AND($AH68&gt;0,$AI68=0),1,0))</f>
        <v>1</v>
      </c>
      <c r="AK68" s="108">
        <f>IF($AI68="NO",'developer sheet'!$D$9,IF(AND($AH68=0,$AI68=0),1,0))</f>
        <v>0</v>
      </c>
      <c r="AL68" s="103"/>
    </row>
    <row r="69" spans="1:38" x14ac:dyDescent="0.25">
      <c r="A69" s="19">
        <v>11.5</v>
      </c>
      <c r="B69" s="107">
        <f>'Long Term Vision'!G112</f>
        <v>0</v>
      </c>
      <c r="C69" s="79">
        <f>'Mid-term Plan'!E112</f>
        <v>0</v>
      </c>
      <c r="D69" s="79">
        <f>'Sectoral Plan 1'!$E112</f>
        <v>0</v>
      </c>
      <c r="E69" s="79">
        <f>'Sectoral Plan 2'!$E112</f>
        <v>0</v>
      </c>
      <c r="F69" s="79">
        <f>'Sectoral Plan 3'!$E112</f>
        <v>0</v>
      </c>
      <c r="G69" s="79">
        <f>'Sectoral Plan 4'!$E112</f>
        <v>0</v>
      </c>
      <c r="H69" s="79">
        <f>'Sectoral Plan 5'!$E112</f>
        <v>0</v>
      </c>
      <c r="I69" s="79">
        <f>'Sectoral Plan 6'!$E112</f>
        <v>0</v>
      </c>
      <c r="J69" s="79">
        <f>'Sectoral Plan 7'!$E112</f>
        <v>0</v>
      </c>
      <c r="K69" s="79" t="str">
        <f>'Sectoral Plan 8'!$E112</f>
        <v>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v>
      </c>
      <c r="L69" s="79">
        <f>'Sectoral Plan 9'!$E112</f>
        <v>0</v>
      </c>
      <c r="M69" s="79">
        <f>'Sectoral Plan 10'!$E112</f>
        <v>0</v>
      </c>
      <c r="N69" s="79" t="str">
        <f>'Sectoral Plan 11'!$E112</f>
        <v>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v>
      </c>
      <c r="O69" s="79">
        <f>'Sectoral Plan 12'!$E112</f>
        <v>0</v>
      </c>
      <c r="P69" s="79">
        <f>'Sectoral Plan 13'!$E112</f>
        <v>0</v>
      </c>
      <c r="Q69" s="79">
        <f>'Sectoral Plan 14'!$E112</f>
        <v>0</v>
      </c>
      <c r="R69" s="79">
        <f>'Sectoral Plan 15'!$E112</f>
        <v>0</v>
      </c>
      <c r="S69" s="79">
        <f>'Sectoral Plan 16'!$E112</f>
        <v>0</v>
      </c>
      <c r="T69" s="79">
        <f>'Sectoral Plan 17'!$E112</f>
        <v>0</v>
      </c>
      <c r="U69" s="79">
        <f>'Sectoral Plan 18'!$E112</f>
        <v>0</v>
      </c>
      <c r="V69" s="79">
        <f>'Sectoral Plan 19'!$E112</f>
        <v>0</v>
      </c>
      <c r="W69" s="79">
        <f>'Sectoral Plan 20'!$E112</f>
        <v>0</v>
      </c>
      <c r="X69" s="79">
        <f>'Sectoral Plan 21'!$E112</f>
        <v>0</v>
      </c>
      <c r="Y69" s="79">
        <f>'Sectoral Plan 22'!$E112</f>
        <v>0</v>
      </c>
      <c r="Z69" s="79">
        <f>'Sectoral Plan 23'!$E112</f>
        <v>0</v>
      </c>
      <c r="AA69" s="79">
        <f>'Sectoral Plan 24'!$E112</f>
        <v>0</v>
      </c>
      <c r="AB69" s="79">
        <f>'Sectoral Plan 25'!$E112</f>
        <v>0</v>
      </c>
      <c r="AC69" s="79">
        <f>'Sectoral Plan 26'!$E112</f>
        <v>0</v>
      </c>
      <c r="AD69" s="79">
        <f>'Sectoral Plan 27'!$E112</f>
        <v>0</v>
      </c>
      <c r="AE69" s="79">
        <f>'Sectoral Plan 28'!$E112</f>
        <v>0</v>
      </c>
      <c r="AF69" s="79">
        <f>'Sectoral Plan 29'!$E112</f>
        <v>0</v>
      </c>
      <c r="AG69" s="108">
        <f>'Sectoral Plan 30'!$E112</f>
        <v>0</v>
      </c>
      <c r="AH69" s="107">
        <f t="shared" si="1"/>
        <v>2</v>
      </c>
      <c r="AI69" s="79">
        <f>'Long Term Vision'!C112</f>
        <v>0</v>
      </c>
      <c r="AJ69" s="79">
        <f>IF($AI69="NO",'developer sheet'!$D$9,IF(AND($AH69&gt;0,$AI69=0),1,0))</f>
        <v>1</v>
      </c>
      <c r="AK69" s="108">
        <f>IF($AI69="NO",'developer sheet'!$D$9,IF(AND($AH69=0,$AI69=0),1,0))</f>
        <v>0</v>
      </c>
      <c r="AL69" s="103"/>
    </row>
    <row r="70" spans="1:38" x14ac:dyDescent="0.25">
      <c r="A70" s="19">
        <v>11.6</v>
      </c>
      <c r="B70" s="107">
        <f>'Long Term Vision'!G113</f>
        <v>0</v>
      </c>
      <c r="C70" s="79">
        <f>'Mid-term Plan'!E113</f>
        <v>0</v>
      </c>
      <c r="D70" s="79">
        <f>'Sectoral Plan 1'!$E113</f>
        <v>0</v>
      </c>
      <c r="E70" s="79">
        <f>'Sectoral Plan 2'!$E113</f>
        <v>0</v>
      </c>
      <c r="F70" s="79">
        <f>'Sectoral Plan 3'!$E113</f>
        <v>0</v>
      </c>
      <c r="G70" s="79">
        <f>'Sectoral Plan 4'!$E113</f>
        <v>0</v>
      </c>
      <c r="H70" s="79">
        <f>'Sectoral Plan 5'!$E113</f>
        <v>0</v>
      </c>
      <c r="I70" s="79">
        <f>'Sectoral Plan 6'!$E113</f>
        <v>0</v>
      </c>
      <c r="J70" s="79">
        <f>'Sectoral Plan 7'!$E113</f>
        <v>0</v>
      </c>
      <c r="K70" s="79">
        <f>'Sectoral Plan 8'!$E113</f>
        <v>0</v>
      </c>
      <c r="L70" s="79">
        <f>'Sectoral Plan 9'!$E113</f>
        <v>0</v>
      </c>
      <c r="M70" s="79">
        <f>'Sectoral Plan 10'!$E113</f>
        <v>0</v>
      </c>
      <c r="N70" s="79" t="str">
        <f>'Sectoral Plan 11'!$E113</f>
        <v>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v>
      </c>
      <c r="O70" s="79">
        <f>'Sectoral Plan 12'!$E113</f>
        <v>0</v>
      </c>
      <c r="P70" s="79">
        <f>'Sectoral Plan 13'!$E113</f>
        <v>0</v>
      </c>
      <c r="Q70" s="79">
        <f>'Sectoral Plan 14'!$E113</f>
        <v>0</v>
      </c>
      <c r="R70" s="79">
        <f>'Sectoral Plan 15'!$E113</f>
        <v>0</v>
      </c>
      <c r="S70" s="79">
        <f>'Sectoral Plan 16'!$E113</f>
        <v>0</v>
      </c>
      <c r="T70" s="79">
        <f>'Sectoral Plan 17'!$E113</f>
        <v>0</v>
      </c>
      <c r="U70" s="79">
        <f>'Sectoral Plan 18'!$E113</f>
        <v>0</v>
      </c>
      <c r="V70" s="79">
        <f>'Sectoral Plan 19'!$E113</f>
        <v>0</v>
      </c>
      <c r="W70" s="79">
        <f>'Sectoral Plan 20'!$E113</f>
        <v>0</v>
      </c>
      <c r="X70" s="79">
        <f>'Sectoral Plan 21'!$E113</f>
        <v>0</v>
      </c>
      <c r="Y70" s="79">
        <f>'Sectoral Plan 22'!$E113</f>
        <v>0</v>
      </c>
      <c r="Z70" s="79">
        <f>'Sectoral Plan 23'!$E113</f>
        <v>0</v>
      </c>
      <c r="AA70" s="79">
        <f>'Sectoral Plan 24'!$E113</f>
        <v>0</v>
      </c>
      <c r="AB70" s="79">
        <f>'Sectoral Plan 25'!$E113</f>
        <v>0</v>
      </c>
      <c r="AC70" s="79">
        <f>'Sectoral Plan 26'!$E113</f>
        <v>0</v>
      </c>
      <c r="AD70" s="79">
        <f>'Sectoral Plan 27'!$E113</f>
        <v>0</v>
      </c>
      <c r="AE70" s="79">
        <f>'Sectoral Plan 28'!$E113</f>
        <v>0</v>
      </c>
      <c r="AF70" s="79">
        <f>'Sectoral Plan 29'!$E113</f>
        <v>0</v>
      </c>
      <c r="AG70" s="108">
        <f>'Sectoral Plan 30'!$E113</f>
        <v>0</v>
      </c>
      <c r="AH70" s="107">
        <f t="shared" si="1"/>
        <v>1</v>
      </c>
      <c r="AI70" s="79">
        <f>'Long Term Vision'!C113</f>
        <v>0</v>
      </c>
      <c r="AJ70" s="79">
        <f>IF($AI70="NO",'developer sheet'!$D$9,IF(AND($AH70&gt;0,$AI70=0),1,0))</f>
        <v>1</v>
      </c>
      <c r="AK70" s="108">
        <f>IF($AI70="NO",'developer sheet'!$D$9,IF(AND($AH70=0,$AI70=0),1,0))</f>
        <v>0</v>
      </c>
      <c r="AL70" s="103"/>
    </row>
    <row r="71" spans="1:38" x14ac:dyDescent="0.25">
      <c r="A71" s="19">
        <v>11.7</v>
      </c>
      <c r="B71" s="107">
        <f>'Long Term Vision'!G114</f>
        <v>0</v>
      </c>
      <c r="C71" s="79">
        <f>'Mid-term Plan'!E114</f>
        <v>0</v>
      </c>
      <c r="D71" s="79">
        <f>'Sectoral Plan 1'!$E114</f>
        <v>0</v>
      </c>
      <c r="E71" s="79">
        <f>'Sectoral Plan 2'!$E114</f>
        <v>0</v>
      </c>
      <c r="F71" s="79" t="str">
        <f>'Sectoral Plan 3'!$E114</f>
        <v xml:space="preserve">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v>
      </c>
      <c r="G71" s="79" t="str">
        <f>'Sectoral Plan 4'!$E114</f>
        <v>1. More prison space with improved segregation among offenders 
2. Reduced crimes within prison
3. Reduced recidivism</v>
      </c>
      <c r="H71" s="79">
        <f>'Sectoral Plan 5'!$E114</f>
        <v>0</v>
      </c>
      <c r="I71" s="79">
        <f>'Sectoral Plan 6'!$E114</f>
        <v>0</v>
      </c>
      <c r="J71" s="79" t="str">
        <f>'Sectoral Plan 7'!$E114</f>
        <v>1. Development of marginalized communities
2. Reduction in the number of slums
3. Increase in number of people with access to improved housing
4. Increase in the number of sewer and water connections in disadvantaged communities 
5. Increase in social cohesion 
6. Increase in the value of housing stock 
7. Lower crime rates
8. Increase in well maintained and well managed parks and green spaced
9. Increased access to library services within communities
1. Increase in number of minorities whose human rights are protected 
2. Equal access to public services and amenities
3. Increase in social cohesion</v>
      </c>
      <c r="K71" s="79" t="str">
        <f>'Sectoral Plan 8'!$E114</f>
        <v>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v>
      </c>
      <c r="L71" s="79">
        <f>'Sectoral Plan 9'!$E114</f>
        <v>0</v>
      </c>
      <c r="M71" s="79">
        <f>'Sectoral Plan 10'!$E114</f>
        <v>0</v>
      </c>
      <c r="N71" s="79">
        <f>'Sectoral Plan 11'!$E114</f>
        <v>0</v>
      </c>
      <c r="O71" s="79">
        <f>'Sectoral Plan 12'!$E114</f>
        <v>0</v>
      </c>
      <c r="P71" s="79">
        <f>'Sectoral Plan 13'!$E114</f>
        <v>0</v>
      </c>
      <c r="Q71" s="79">
        <f>'Sectoral Plan 14'!$E114</f>
        <v>0</v>
      </c>
      <c r="R71" s="79">
        <f>'Sectoral Plan 15'!$E114</f>
        <v>0</v>
      </c>
      <c r="S71" s="79">
        <f>'Sectoral Plan 16'!$E114</f>
        <v>0</v>
      </c>
      <c r="T71" s="79">
        <f>'Sectoral Plan 17'!$E114</f>
        <v>0</v>
      </c>
      <c r="U71" s="79">
        <f>'Sectoral Plan 18'!$E114</f>
        <v>0</v>
      </c>
      <c r="V71" s="79">
        <f>'Sectoral Plan 19'!$E114</f>
        <v>0</v>
      </c>
      <c r="W71" s="79">
        <f>'Sectoral Plan 20'!$E114</f>
        <v>0</v>
      </c>
      <c r="X71" s="79">
        <f>'Sectoral Plan 21'!$E114</f>
        <v>0</v>
      </c>
      <c r="Y71" s="79">
        <f>'Sectoral Plan 22'!$E114</f>
        <v>0</v>
      </c>
      <c r="Z71" s="79">
        <f>'Sectoral Plan 23'!$E114</f>
        <v>0</v>
      </c>
      <c r="AA71" s="79">
        <f>'Sectoral Plan 24'!$E114</f>
        <v>0</v>
      </c>
      <c r="AB71" s="79">
        <f>'Sectoral Plan 25'!$E114</f>
        <v>0</v>
      </c>
      <c r="AC71" s="79">
        <f>'Sectoral Plan 26'!$E114</f>
        <v>0</v>
      </c>
      <c r="AD71" s="79">
        <f>'Sectoral Plan 27'!$E114</f>
        <v>0</v>
      </c>
      <c r="AE71" s="79">
        <f>'Sectoral Plan 28'!$E114</f>
        <v>0</v>
      </c>
      <c r="AF71" s="79">
        <f>'Sectoral Plan 29'!$E114</f>
        <v>0</v>
      </c>
      <c r="AG71" s="108">
        <f>'Sectoral Plan 30'!$E114</f>
        <v>0</v>
      </c>
      <c r="AH71" s="107">
        <f t="shared" si="1"/>
        <v>4</v>
      </c>
      <c r="AI71" s="79">
        <f>'Long Term Vision'!C114</f>
        <v>0</v>
      </c>
      <c r="AJ71" s="79">
        <f>IF($AI71="NO",'developer sheet'!$D$9,IF(AND($AH71&gt;0,$AI71=0),1,0))</f>
        <v>1</v>
      </c>
      <c r="AK71" s="108">
        <f>IF($AI71="NO",'developer sheet'!$D$9,IF(AND($AH71=0,$AI71=0),1,0))</f>
        <v>0</v>
      </c>
      <c r="AL71" s="103"/>
    </row>
    <row r="72" spans="1:38" x14ac:dyDescent="0.25">
      <c r="A72" s="19">
        <v>12.1</v>
      </c>
      <c r="B72" s="107">
        <f>'Long Term Vision'!G48</f>
        <v>0</v>
      </c>
      <c r="C72" s="79">
        <f>'Mid-term Plan'!E48</f>
        <v>0</v>
      </c>
      <c r="D72" s="79">
        <f>'Sectoral Plan 1'!$E48</f>
        <v>0</v>
      </c>
      <c r="E72" s="79">
        <f>'Sectoral Plan 2'!$E48</f>
        <v>0</v>
      </c>
      <c r="F72" s="79">
        <f>'Sectoral Plan 3'!$E48</f>
        <v>0</v>
      </c>
      <c r="G72" s="79">
        <f>'Sectoral Plan 4'!$E48</f>
        <v>0</v>
      </c>
      <c r="H72" s="79">
        <f>'Sectoral Plan 5'!$E48</f>
        <v>0</v>
      </c>
      <c r="I72" s="79">
        <f>'Sectoral Plan 6'!$E48</f>
        <v>0</v>
      </c>
      <c r="J72" s="79">
        <f>'Sectoral Plan 7'!$E48</f>
        <v>0</v>
      </c>
      <c r="K72" s="79">
        <f>'Sectoral Plan 8'!$E48</f>
        <v>0</v>
      </c>
      <c r="L72" s="79">
        <f>'Sectoral Plan 9'!$E48</f>
        <v>0</v>
      </c>
      <c r="M72" s="79">
        <f>'Sectoral Plan 10'!$E48</f>
        <v>0</v>
      </c>
      <c r="N72" s="79">
        <f>'Sectoral Plan 11'!$E48</f>
        <v>0</v>
      </c>
      <c r="O72" s="79">
        <f>'Sectoral Plan 12'!$E48</f>
        <v>0</v>
      </c>
      <c r="P72" s="79">
        <f>'Sectoral Plan 13'!$E48</f>
        <v>0</v>
      </c>
      <c r="Q72" s="79">
        <f>'Sectoral Plan 14'!$E48</f>
        <v>0</v>
      </c>
      <c r="R72" s="79">
        <f>'Sectoral Plan 15'!$E48</f>
        <v>0</v>
      </c>
      <c r="S72" s="79">
        <f>'Sectoral Plan 16'!$E48</f>
        <v>0</v>
      </c>
      <c r="T72" s="79">
        <f>'Sectoral Plan 17'!$E48</f>
        <v>0</v>
      </c>
      <c r="U72" s="79">
        <f>'Sectoral Plan 18'!$E48</f>
        <v>0</v>
      </c>
      <c r="V72" s="79">
        <f>'Sectoral Plan 19'!$E48</f>
        <v>0</v>
      </c>
      <c r="W72" s="79">
        <f>'Sectoral Plan 20'!$E48</f>
        <v>0</v>
      </c>
      <c r="X72" s="79">
        <f>'Sectoral Plan 21'!$E48</f>
        <v>0</v>
      </c>
      <c r="Y72" s="79">
        <f>'Sectoral Plan 22'!$E48</f>
        <v>0</v>
      </c>
      <c r="Z72" s="79">
        <f>'Sectoral Plan 23'!$E48</f>
        <v>0</v>
      </c>
      <c r="AA72" s="79">
        <f>'Sectoral Plan 24'!$E48</f>
        <v>0</v>
      </c>
      <c r="AB72" s="79">
        <f>'Sectoral Plan 25'!$E48</f>
        <v>0</v>
      </c>
      <c r="AC72" s="79">
        <f>'Sectoral Plan 26'!$E48</f>
        <v>0</v>
      </c>
      <c r="AD72" s="79">
        <f>'Sectoral Plan 27'!$E48</f>
        <v>0</v>
      </c>
      <c r="AE72" s="79">
        <f>'Sectoral Plan 28'!$E48</f>
        <v>0</v>
      </c>
      <c r="AF72" s="79">
        <f>'Sectoral Plan 29'!$E48</f>
        <v>0</v>
      </c>
      <c r="AG72" s="108">
        <f>'Sectoral Plan 30'!$E48</f>
        <v>0</v>
      </c>
      <c r="AH72" s="107">
        <f t="shared" si="1"/>
        <v>0</v>
      </c>
      <c r="AI72" s="79" t="str">
        <f>'Long Term Vision'!C48</f>
        <v>NO</v>
      </c>
      <c r="AJ72" s="79" t="str">
        <f>IF($AI72="NO",'developer sheet'!$D$9,IF(AND($AH72&gt;0,$AI72=0),1,0))</f>
        <v>N/A</v>
      </c>
      <c r="AK72" s="108" t="str">
        <f>IF($AI72="NO",'developer sheet'!$D$9,IF(AND($AH72=0,$AI72=0),1,0))</f>
        <v>N/A</v>
      </c>
      <c r="AL72" s="103"/>
    </row>
    <row r="73" spans="1:38" x14ac:dyDescent="0.25">
      <c r="A73" s="19">
        <v>12.2</v>
      </c>
      <c r="B73" s="107">
        <f>'Long Term Vision'!G49</f>
        <v>0</v>
      </c>
      <c r="C73" s="79">
        <f>'Mid-term Plan'!E49</f>
        <v>0</v>
      </c>
      <c r="D73" s="79">
        <f>'Sectoral Plan 1'!$E49</f>
        <v>0</v>
      </c>
      <c r="E73" s="79">
        <f>'Sectoral Plan 2'!$E49</f>
        <v>0</v>
      </c>
      <c r="F73" s="79">
        <f>'Sectoral Plan 3'!$E49</f>
        <v>0</v>
      </c>
      <c r="G73" s="79">
        <f>'Sectoral Plan 4'!$E49</f>
        <v>0</v>
      </c>
      <c r="H73" s="79">
        <f>'Sectoral Plan 5'!$E49</f>
        <v>0</v>
      </c>
      <c r="I73" s="79">
        <f>'Sectoral Plan 6'!$E49</f>
        <v>0</v>
      </c>
      <c r="J73" s="79">
        <f>'Sectoral Plan 7'!$E49</f>
        <v>0</v>
      </c>
      <c r="K73" s="79">
        <f>'Sectoral Plan 8'!$E49</f>
        <v>0</v>
      </c>
      <c r="L73" s="79">
        <f>'Sectoral Plan 9'!$E49</f>
        <v>0</v>
      </c>
      <c r="M73" s="79">
        <f>'Sectoral Plan 10'!$E49</f>
        <v>0</v>
      </c>
      <c r="N73" s="79" t="str">
        <f>'Sectoral Plan 11'!$E49</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73" s="79">
        <f>'Sectoral Plan 12'!$E49</f>
        <v>0</v>
      </c>
      <c r="P73" s="79">
        <f>'Sectoral Plan 13'!$E49</f>
        <v>0</v>
      </c>
      <c r="Q73" s="79">
        <f>'Sectoral Plan 14'!$E49</f>
        <v>0</v>
      </c>
      <c r="R73" s="79">
        <f>'Sectoral Plan 15'!$E49</f>
        <v>0</v>
      </c>
      <c r="S73" s="79">
        <f>'Sectoral Plan 16'!$E49</f>
        <v>0</v>
      </c>
      <c r="T73" s="79">
        <f>'Sectoral Plan 17'!$E49</f>
        <v>0</v>
      </c>
      <c r="U73" s="79">
        <f>'Sectoral Plan 18'!$E49</f>
        <v>0</v>
      </c>
      <c r="V73" s="79">
        <f>'Sectoral Plan 19'!$E49</f>
        <v>0</v>
      </c>
      <c r="W73" s="79">
        <f>'Sectoral Plan 20'!$E49</f>
        <v>0</v>
      </c>
      <c r="X73" s="79">
        <f>'Sectoral Plan 21'!$E49</f>
        <v>0</v>
      </c>
      <c r="Y73" s="79">
        <f>'Sectoral Plan 22'!$E49</f>
        <v>0</v>
      </c>
      <c r="Z73" s="79">
        <f>'Sectoral Plan 23'!$E49</f>
        <v>0</v>
      </c>
      <c r="AA73" s="79">
        <f>'Sectoral Plan 24'!$E49</f>
        <v>0</v>
      </c>
      <c r="AB73" s="79">
        <f>'Sectoral Plan 25'!$E49</f>
        <v>0</v>
      </c>
      <c r="AC73" s="79">
        <f>'Sectoral Plan 26'!$E49</f>
        <v>0</v>
      </c>
      <c r="AD73" s="79">
        <f>'Sectoral Plan 27'!$E49</f>
        <v>0</v>
      </c>
      <c r="AE73" s="79">
        <f>'Sectoral Plan 28'!$E49</f>
        <v>0</v>
      </c>
      <c r="AF73" s="79">
        <f>'Sectoral Plan 29'!$E49</f>
        <v>0</v>
      </c>
      <c r="AG73" s="108">
        <f>'Sectoral Plan 30'!$E49</f>
        <v>0</v>
      </c>
      <c r="AH73" s="107">
        <f t="shared" si="1"/>
        <v>1</v>
      </c>
      <c r="AI73" s="79">
        <f>'Long Term Vision'!C49</f>
        <v>0</v>
      </c>
      <c r="AJ73" s="79">
        <f>IF($AI73="NO",'developer sheet'!$D$9,IF(AND($AH73&gt;0,$AI73=0),1,0))</f>
        <v>1</v>
      </c>
      <c r="AK73" s="108">
        <f>IF($AI73="NO",'developer sheet'!$D$9,IF(AND($AH73=0,$AI73=0),1,0))</f>
        <v>0</v>
      </c>
      <c r="AL73" s="103"/>
    </row>
    <row r="74" spans="1:38" x14ac:dyDescent="0.25">
      <c r="A74" s="19">
        <v>12.3</v>
      </c>
      <c r="B74" s="107">
        <f>'Long Term Vision'!G50</f>
        <v>0</v>
      </c>
      <c r="C74" s="79">
        <f>'Mid-term Plan'!E50</f>
        <v>0</v>
      </c>
      <c r="D74" s="79">
        <f>'Sectoral Plan 1'!$E50</f>
        <v>0</v>
      </c>
      <c r="E74" s="79">
        <f>'Sectoral Plan 2'!$E50</f>
        <v>0</v>
      </c>
      <c r="F74" s="79">
        <f>'Sectoral Plan 3'!$E50</f>
        <v>0</v>
      </c>
      <c r="G74" s="79">
        <f>'Sectoral Plan 4'!$E50</f>
        <v>0</v>
      </c>
      <c r="H74" s="79">
        <f>'Sectoral Plan 5'!$E50</f>
        <v>0</v>
      </c>
      <c r="I74" s="79">
        <f>'Sectoral Plan 6'!$E50</f>
        <v>0</v>
      </c>
      <c r="J74" s="79">
        <f>'Sectoral Plan 7'!$E50</f>
        <v>0</v>
      </c>
      <c r="K74" s="79">
        <f>'Sectoral Plan 8'!$E50</f>
        <v>0</v>
      </c>
      <c r="L74" s="79">
        <f>'Sectoral Plan 9'!$E50</f>
        <v>0</v>
      </c>
      <c r="M74" s="79">
        <f>'Sectoral Plan 10'!$E50</f>
        <v>0</v>
      </c>
      <c r="N74" s="79">
        <f>'Sectoral Plan 11'!$E50</f>
        <v>0</v>
      </c>
      <c r="O74" s="79">
        <f>'Sectoral Plan 12'!$E50</f>
        <v>0</v>
      </c>
      <c r="P74" s="79">
        <f>'Sectoral Plan 13'!$E50</f>
        <v>0</v>
      </c>
      <c r="Q74" s="79">
        <f>'Sectoral Plan 14'!$E50</f>
        <v>0</v>
      </c>
      <c r="R74" s="79">
        <f>'Sectoral Plan 15'!$E50</f>
        <v>0</v>
      </c>
      <c r="S74" s="79">
        <f>'Sectoral Plan 16'!$E50</f>
        <v>0</v>
      </c>
      <c r="T74" s="79">
        <f>'Sectoral Plan 17'!$E50</f>
        <v>0</v>
      </c>
      <c r="U74" s="79">
        <f>'Sectoral Plan 18'!$E50</f>
        <v>0</v>
      </c>
      <c r="V74" s="79">
        <f>'Sectoral Plan 19'!$E50</f>
        <v>0</v>
      </c>
      <c r="W74" s="79">
        <f>'Sectoral Plan 20'!$E50</f>
        <v>0</v>
      </c>
      <c r="X74" s="79">
        <f>'Sectoral Plan 21'!$E50</f>
        <v>0</v>
      </c>
      <c r="Y74" s="79">
        <f>'Sectoral Plan 22'!$E50</f>
        <v>0</v>
      </c>
      <c r="Z74" s="79">
        <f>'Sectoral Plan 23'!$E50</f>
        <v>0</v>
      </c>
      <c r="AA74" s="79">
        <f>'Sectoral Plan 24'!$E50</f>
        <v>0</v>
      </c>
      <c r="AB74" s="79">
        <f>'Sectoral Plan 25'!$E50</f>
        <v>0</v>
      </c>
      <c r="AC74" s="79">
        <f>'Sectoral Plan 26'!$E50</f>
        <v>0</v>
      </c>
      <c r="AD74" s="79">
        <f>'Sectoral Plan 27'!$E50</f>
        <v>0</v>
      </c>
      <c r="AE74" s="79">
        <f>'Sectoral Plan 28'!$E50</f>
        <v>0</v>
      </c>
      <c r="AF74" s="79">
        <f>'Sectoral Plan 29'!$E50</f>
        <v>0</v>
      </c>
      <c r="AG74" s="108">
        <f>'Sectoral Plan 30'!$E50</f>
        <v>0</v>
      </c>
      <c r="AH74" s="107">
        <f t="shared" si="1"/>
        <v>0</v>
      </c>
      <c r="AI74" s="79">
        <f>'Long Term Vision'!C50</f>
        <v>0</v>
      </c>
      <c r="AJ74" s="79">
        <f>IF($AI74="NO",'developer sheet'!$D$9,IF(AND($AH74&gt;0,$AI74=0),1,0))</f>
        <v>0</v>
      </c>
      <c r="AK74" s="108">
        <f>IF($AI74="NO",'developer sheet'!$D$9,IF(AND($AH74=0,$AI74=0),1,0))</f>
        <v>1</v>
      </c>
      <c r="AL74" s="103"/>
    </row>
    <row r="75" spans="1:38" x14ac:dyDescent="0.25">
      <c r="A75" s="19">
        <v>12.4</v>
      </c>
      <c r="B75" s="107">
        <f>'Long Term Vision'!G51</f>
        <v>0</v>
      </c>
      <c r="C75" s="79">
        <f>'Mid-term Plan'!E51</f>
        <v>0</v>
      </c>
      <c r="D75" s="79">
        <f>'Sectoral Plan 1'!$E51</f>
        <v>0</v>
      </c>
      <c r="E75" s="79">
        <f>'Sectoral Plan 2'!$E51</f>
        <v>0</v>
      </c>
      <c r="F75" s="79">
        <f>'Sectoral Plan 3'!$E51</f>
        <v>0</v>
      </c>
      <c r="G75" s="79">
        <f>'Sectoral Plan 4'!$E51</f>
        <v>0</v>
      </c>
      <c r="H75" s="79">
        <f>'Sectoral Plan 5'!$E51</f>
        <v>0</v>
      </c>
      <c r="I75" s="79">
        <f>'Sectoral Plan 6'!$E51</f>
        <v>0</v>
      </c>
      <c r="J75" s="79">
        <f>'Sectoral Plan 7'!$E51</f>
        <v>0</v>
      </c>
      <c r="K75" s="79">
        <f>'Sectoral Plan 8'!$E51</f>
        <v>0</v>
      </c>
      <c r="L75" s="79">
        <f>'Sectoral Plan 9'!$E51</f>
        <v>0</v>
      </c>
      <c r="M75" s="79">
        <f>'Sectoral Plan 10'!$E51</f>
        <v>0</v>
      </c>
      <c r="N75" s="79" t="str">
        <f>'Sectoral Plan 11'!$E51</f>
        <v>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v>
      </c>
      <c r="O75" s="79">
        <f>'Sectoral Plan 12'!$E51</f>
        <v>0</v>
      </c>
      <c r="P75" s="79">
        <f>'Sectoral Plan 13'!$E51</f>
        <v>0</v>
      </c>
      <c r="Q75" s="79">
        <f>'Sectoral Plan 14'!$E51</f>
        <v>0</v>
      </c>
      <c r="R75" s="79">
        <f>'Sectoral Plan 15'!$E51</f>
        <v>0</v>
      </c>
      <c r="S75" s="79">
        <f>'Sectoral Plan 16'!$E51</f>
        <v>0</v>
      </c>
      <c r="T75" s="79">
        <f>'Sectoral Plan 17'!$E51</f>
        <v>0</v>
      </c>
      <c r="U75" s="79">
        <f>'Sectoral Plan 18'!$E51</f>
        <v>0</v>
      </c>
      <c r="V75" s="79">
        <f>'Sectoral Plan 19'!$E51</f>
        <v>0</v>
      </c>
      <c r="W75" s="79">
        <f>'Sectoral Plan 20'!$E51</f>
        <v>0</v>
      </c>
      <c r="X75" s="79">
        <f>'Sectoral Plan 21'!$E51</f>
        <v>0</v>
      </c>
      <c r="Y75" s="79">
        <f>'Sectoral Plan 22'!$E51</f>
        <v>0</v>
      </c>
      <c r="Z75" s="79">
        <f>'Sectoral Plan 23'!$E51</f>
        <v>0</v>
      </c>
      <c r="AA75" s="79">
        <f>'Sectoral Plan 24'!$E51</f>
        <v>0</v>
      </c>
      <c r="AB75" s="79">
        <f>'Sectoral Plan 25'!$E51</f>
        <v>0</v>
      </c>
      <c r="AC75" s="79">
        <f>'Sectoral Plan 26'!$E51</f>
        <v>0</v>
      </c>
      <c r="AD75" s="79">
        <f>'Sectoral Plan 27'!$E51</f>
        <v>0</v>
      </c>
      <c r="AE75" s="79">
        <f>'Sectoral Plan 28'!$E51</f>
        <v>0</v>
      </c>
      <c r="AF75" s="79">
        <f>'Sectoral Plan 29'!$E51</f>
        <v>0</v>
      </c>
      <c r="AG75" s="108">
        <f>'Sectoral Plan 30'!$E51</f>
        <v>0</v>
      </c>
      <c r="AH75" s="107">
        <f t="shared" si="1"/>
        <v>1</v>
      </c>
      <c r="AI75" s="79">
        <f>'Long Term Vision'!C51</f>
        <v>0</v>
      </c>
      <c r="AJ75" s="79">
        <f>IF($AI75="NO",'developer sheet'!$D$9,IF(AND($AH75&gt;0,$AI75=0),1,0))</f>
        <v>1</v>
      </c>
      <c r="AK75" s="108">
        <f>IF($AI75="NO",'developer sheet'!$D$9,IF(AND($AH75=0,$AI75=0),1,0))</f>
        <v>0</v>
      </c>
      <c r="AL75" s="103"/>
    </row>
    <row r="76" spans="1:38" x14ac:dyDescent="0.25">
      <c r="A76" s="19">
        <v>12.5</v>
      </c>
      <c r="B76" s="107">
        <f>'Long Term Vision'!G52</f>
        <v>0</v>
      </c>
      <c r="C76" s="79">
        <f>'Mid-term Plan'!E52</f>
        <v>0</v>
      </c>
      <c r="D76" s="79">
        <f>'Sectoral Plan 1'!$E52</f>
        <v>0</v>
      </c>
      <c r="E76" s="79">
        <f>'Sectoral Plan 2'!$E52</f>
        <v>0</v>
      </c>
      <c r="F76" s="79">
        <f>'Sectoral Plan 3'!$E52</f>
        <v>0</v>
      </c>
      <c r="G76" s="79">
        <f>'Sectoral Plan 4'!$E52</f>
        <v>0</v>
      </c>
      <c r="H76" s="79">
        <f>'Sectoral Plan 5'!$E52</f>
        <v>0</v>
      </c>
      <c r="I76" s="79">
        <f>'Sectoral Plan 6'!$E52</f>
        <v>0</v>
      </c>
      <c r="J76" s="79">
        <f>'Sectoral Plan 7'!$E52</f>
        <v>0</v>
      </c>
      <c r="K76" s="79">
        <f>'Sectoral Plan 8'!$E52</f>
        <v>0</v>
      </c>
      <c r="L76" s="79">
        <f>'Sectoral Plan 9'!$E52</f>
        <v>0</v>
      </c>
      <c r="M76" s="79">
        <f>'Sectoral Plan 10'!$E52</f>
        <v>0</v>
      </c>
      <c r="N76" s="79" t="str">
        <f>'Sectoral Plan 11'!$E52</f>
        <v>1. Full implementation of the provisions of the Stockholm Convention on Persistent Organic Pollutants
2. Decrease in solid waste tonnage in landfills and ad hoc dump sites
3. Increase in total number of sites that recycle phones and paint
4. Reduction in C02emissions 
5. Reduction in measured leachate near the dumpsites and landfills 
6. Increase in total number of households indicating use of composting bins</v>
      </c>
      <c r="O76" s="79">
        <f>'Sectoral Plan 12'!$E52</f>
        <v>0</v>
      </c>
      <c r="P76" s="79">
        <f>'Sectoral Plan 13'!$E52</f>
        <v>0</v>
      </c>
      <c r="Q76" s="79">
        <f>'Sectoral Plan 14'!$E52</f>
        <v>0</v>
      </c>
      <c r="R76" s="79">
        <f>'Sectoral Plan 15'!$E52</f>
        <v>0</v>
      </c>
      <c r="S76" s="79">
        <f>'Sectoral Plan 16'!$E52</f>
        <v>0</v>
      </c>
      <c r="T76" s="79">
        <f>'Sectoral Plan 17'!$E52</f>
        <v>0</v>
      </c>
      <c r="U76" s="79">
        <f>'Sectoral Plan 18'!$E52</f>
        <v>0</v>
      </c>
      <c r="V76" s="79">
        <f>'Sectoral Plan 19'!$E52</f>
        <v>0</v>
      </c>
      <c r="W76" s="79">
        <f>'Sectoral Plan 20'!$E52</f>
        <v>0</v>
      </c>
      <c r="X76" s="79">
        <f>'Sectoral Plan 21'!$E52</f>
        <v>0</v>
      </c>
      <c r="Y76" s="79">
        <f>'Sectoral Plan 22'!$E52</f>
        <v>0</v>
      </c>
      <c r="Z76" s="79">
        <f>'Sectoral Plan 23'!$E52</f>
        <v>0</v>
      </c>
      <c r="AA76" s="79">
        <f>'Sectoral Plan 24'!$E52</f>
        <v>0</v>
      </c>
      <c r="AB76" s="79">
        <f>'Sectoral Plan 25'!$E52</f>
        <v>0</v>
      </c>
      <c r="AC76" s="79">
        <f>'Sectoral Plan 26'!$E52</f>
        <v>0</v>
      </c>
      <c r="AD76" s="79">
        <f>'Sectoral Plan 27'!$E52</f>
        <v>0</v>
      </c>
      <c r="AE76" s="79">
        <f>'Sectoral Plan 28'!$E52</f>
        <v>0</v>
      </c>
      <c r="AF76" s="79">
        <f>'Sectoral Plan 29'!$E52</f>
        <v>0</v>
      </c>
      <c r="AG76" s="108">
        <f>'Sectoral Plan 30'!$E52</f>
        <v>0</v>
      </c>
      <c r="AH76" s="107">
        <f t="shared" si="1"/>
        <v>1</v>
      </c>
      <c r="AI76" s="79">
        <f>'Long Term Vision'!C52</f>
        <v>0</v>
      </c>
      <c r="AJ76" s="79">
        <f>IF($AI76="NO",'developer sheet'!$D$9,IF(AND($AH76&gt;0,$AI76=0),1,0))</f>
        <v>1</v>
      </c>
      <c r="AK76" s="108">
        <f>IF($AI76="NO",'developer sheet'!$D$9,IF(AND($AH76=0,$AI76=0),1,0))</f>
        <v>0</v>
      </c>
      <c r="AL76" s="103"/>
    </row>
    <row r="77" spans="1:38" x14ac:dyDescent="0.25">
      <c r="A77" s="19">
        <v>12.6</v>
      </c>
      <c r="B77" s="107">
        <f>'Long Term Vision'!G53</f>
        <v>0</v>
      </c>
      <c r="C77" s="79">
        <f>'Mid-term Plan'!E53</f>
        <v>0</v>
      </c>
      <c r="D77" s="79">
        <f>'Sectoral Plan 1'!$E53</f>
        <v>0</v>
      </c>
      <c r="E77" s="79">
        <f>'Sectoral Plan 2'!$E53</f>
        <v>0</v>
      </c>
      <c r="F77" s="79">
        <f>'Sectoral Plan 3'!$E53</f>
        <v>0</v>
      </c>
      <c r="G77" s="79">
        <f>'Sectoral Plan 4'!$E53</f>
        <v>0</v>
      </c>
      <c r="H77" s="79">
        <f>'Sectoral Plan 5'!$E53</f>
        <v>0</v>
      </c>
      <c r="I77" s="79">
        <f>'Sectoral Plan 6'!$E53</f>
        <v>0</v>
      </c>
      <c r="J77" s="79">
        <f>'Sectoral Plan 7'!$E53</f>
        <v>0</v>
      </c>
      <c r="K77" s="79">
        <f>'Sectoral Plan 8'!$E53</f>
        <v>0</v>
      </c>
      <c r="L77" s="79">
        <f>'Sectoral Plan 9'!$E53</f>
        <v>0</v>
      </c>
      <c r="M77" s="79">
        <f>'Sectoral Plan 10'!$E53</f>
        <v>0</v>
      </c>
      <c r="N77" s="79">
        <f>'Sectoral Plan 11'!$E53</f>
        <v>0</v>
      </c>
      <c r="O77" s="79">
        <f>'Sectoral Plan 12'!$E53</f>
        <v>0</v>
      </c>
      <c r="P77" s="79">
        <f>'Sectoral Plan 13'!$E53</f>
        <v>0</v>
      </c>
      <c r="Q77" s="79" t="str">
        <f>'Sectoral Plan 14'!$E53</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77" s="79">
        <f>'Sectoral Plan 15'!$E53</f>
        <v>0</v>
      </c>
      <c r="S77" s="79">
        <f>'Sectoral Plan 16'!$E53</f>
        <v>0</v>
      </c>
      <c r="T77" s="79">
        <f>'Sectoral Plan 17'!$E53</f>
        <v>0</v>
      </c>
      <c r="U77" s="79">
        <f>'Sectoral Plan 18'!$E53</f>
        <v>0</v>
      </c>
      <c r="V77" s="79">
        <f>'Sectoral Plan 19'!$E53</f>
        <v>0</v>
      </c>
      <c r="W77" s="79">
        <f>'Sectoral Plan 20'!$E53</f>
        <v>0</v>
      </c>
      <c r="X77" s="79">
        <f>'Sectoral Plan 21'!$E53</f>
        <v>0</v>
      </c>
      <c r="Y77" s="79">
        <f>'Sectoral Plan 22'!$E53</f>
        <v>0</v>
      </c>
      <c r="Z77" s="79">
        <f>'Sectoral Plan 23'!$E53</f>
        <v>0</v>
      </c>
      <c r="AA77" s="79">
        <f>'Sectoral Plan 24'!$E53</f>
        <v>0</v>
      </c>
      <c r="AB77" s="79">
        <f>'Sectoral Plan 25'!$E53</f>
        <v>0</v>
      </c>
      <c r="AC77" s="79">
        <f>'Sectoral Plan 26'!$E53</f>
        <v>0</v>
      </c>
      <c r="AD77" s="79">
        <f>'Sectoral Plan 27'!$E53</f>
        <v>0</v>
      </c>
      <c r="AE77" s="79">
        <f>'Sectoral Plan 28'!$E53</f>
        <v>0</v>
      </c>
      <c r="AF77" s="79">
        <f>'Sectoral Plan 29'!$E53</f>
        <v>0</v>
      </c>
      <c r="AG77" s="108">
        <f>'Sectoral Plan 30'!$E53</f>
        <v>0</v>
      </c>
      <c r="AH77" s="107">
        <f t="shared" si="1"/>
        <v>1</v>
      </c>
      <c r="AI77" s="79">
        <f>'Long Term Vision'!C53</f>
        <v>0</v>
      </c>
      <c r="AJ77" s="79">
        <f>IF($AI77="NO",'developer sheet'!$D$9,IF(AND($AH77&gt;0,$AI77=0),1,0))</f>
        <v>1</v>
      </c>
      <c r="AK77" s="108">
        <f>IF($AI77="NO",'developer sheet'!$D$9,IF(AND($AH77=0,$AI77=0),1,0))</f>
        <v>0</v>
      </c>
      <c r="AL77" s="103"/>
    </row>
    <row r="78" spans="1:38" x14ac:dyDescent="0.25">
      <c r="A78" s="19">
        <v>12.7</v>
      </c>
      <c r="B78" s="107">
        <f>'Long Term Vision'!G54</f>
        <v>0</v>
      </c>
      <c r="C78" s="79">
        <f>'Mid-term Plan'!E54</f>
        <v>0</v>
      </c>
      <c r="D78" s="79">
        <f>'Sectoral Plan 1'!$E54</f>
        <v>0</v>
      </c>
      <c r="E78" s="79">
        <f>'Sectoral Plan 2'!$E54</f>
        <v>0</v>
      </c>
      <c r="F78" s="79">
        <f>'Sectoral Plan 3'!$E54</f>
        <v>0</v>
      </c>
      <c r="G78" s="79">
        <f>'Sectoral Plan 4'!$E54</f>
        <v>0</v>
      </c>
      <c r="H78" s="79">
        <f>'Sectoral Plan 5'!$E54</f>
        <v>0</v>
      </c>
      <c r="I78" s="79">
        <f>'Sectoral Plan 6'!$E54</f>
        <v>0</v>
      </c>
      <c r="J78" s="79">
        <f>'Sectoral Plan 7'!$E54</f>
        <v>0</v>
      </c>
      <c r="K78" s="79">
        <f>'Sectoral Plan 8'!$E54</f>
        <v>0</v>
      </c>
      <c r="L78" s="79">
        <f>'Sectoral Plan 9'!$E54</f>
        <v>0</v>
      </c>
      <c r="M78" s="79">
        <f>'Sectoral Plan 10'!$E54</f>
        <v>0</v>
      </c>
      <c r="N78" s="79">
        <f>'Sectoral Plan 11'!$E54</f>
        <v>0</v>
      </c>
      <c r="O78" s="79">
        <f>'Sectoral Plan 12'!$E54</f>
        <v>0</v>
      </c>
      <c r="P78" s="79">
        <f>'Sectoral Plan 13'!$E54</f>
        <v>0</v>
      </c>
      <c r="Q78" s="79">
        <f>'Sectoral Plan 14'!$E54</f>
        <v>0</v>
      </c>
      <c r="R78" s="79">
        <f>'Sectoral Plan 15'!$E54</f>
        <v>0</v>
      </c>
      <c r="S78" s="79">
        <f>'Sectoral Plan 16'!$E54</f>
        <v>0</v>
      </c>
      <c r="T78" s="79">
        <f>'Sectoral Plan 17'!$E54</f>
        <v>0</v>
      </c>
      <c r="U78" s="79">
        <f>'Sectoral Plan 18'!$E54</f>
        <v>0</v>
      </c>
      <c r="V78" s="79">
        <f>'Sectoral Plan 19'!$E54</f>
        <v>0</v>
      </c>
      <c r="W78" s="79">
        <f>'Sectoral Plan 20'!$E54</f>
        <v>0</v>
      </c>
      <c r="X78" s="79">
        <f>'Sectoral Plan 21'!$E54</f>
        <v>0</v>
      </c>
      <c r="Y78" s="79">
        <f>'Sectoral Plan 22'!$E54</f>
        <v>0</v>
      </c>
      <c r="Z78" s="79">
        <f>'Sectoral Plan 23'!$E54</f>
        <v>0</v>
      </c>
      <c r="AA78" s="79">
        <f>'Sectoral Plan 24'!$E54</f>
        <v>0</v>
      </c>
      <c r="AB78" s="79">
        <f>'Sectoral Plan 25'!$E54</f>
        <v>0</v>
      </c>
      <c r="AC78" s="79">
        <f>'Sectoral Plan 26'!$E54</f>
        <v>0</v>
      </c>
      <c r="AD78" s="79">
        <f>'Sectoral Plan 27'!$E54</f>
        <v>0</v>
      </c>
      <c r="AE78" s="79">
        <f>'Sectoral Plan 28'!$E54</f>
        <v>0</v>
      </c>
      <c r="AF78" s="79">
        <f>'Sectoral Plan 29'!$E54</f>
        <v>0</v>
      </c>
      <c r="AG78" s="108">
        <f>'Sectoral Plan 30'!$E54</f>
        <v>0</v>
      </c>
      <c r="AH78" s="107">
        <f t="shared" si="1"/>
        <v>0</v>
      </c>
      <c r="AI78" s="79">
        <f>'Long Term Vision'!C54</f>
        <v>0</v>
      </c>
      <c r="AJ78" s="79">
        <f>IF($AI78="NO",'developer sheet'!$D$9,IF(AND($AH78&gt;0,$AI78=0),1,0))</f>
        <v>0</v>
      </c>
      <c r="AK78" s="108">
        <f>IF($AI78="NO",'developer sheet'!$D$9,IF(AND($AH78=0,$AI78=0),1,0))</f>
        <v>1</v>
      </c>
      <c r="AL78" s="103"/>
    </row>
    <row r="79" spans="1:38" x14ac:dyDescent="0.25">
      <c r="A79" s="19">
        <v>12.8</v>
      </c>
      <c r="B79" s="107">
        <f>'Long Term Vision'!G55</f>
        <v>0</v>
      </c>
      <c r="C79" s="79">
        <f>'Mid-term Plan'!E55</f>
        <v>0</v>
      </c>
      <c r="D79" s="79">
        <f>'Sectoral Plan 1'!$E55</f>
        <v>0</v>
      </c>
      <c r="E79" s="79">
        <f>'Sectoral Plan 2'!$E55</f>
        <v>0</v>
      </c>
      <c r="F79" s="79">
        <f>'Sectoral Plan 3'!$E55</f>
        <v>0</v>
      </c>
      <c r="G79" s="79">
        <f>'Sectoral Plan 4'!$E55</f>
        <v>0</v>
      </c>
      <c r="H79" s="79">
        <f>'Sectoral Plan 5'!$E55</f>
        <v>0</v>
      </c>
      <c r="I79" s="79">
        <f>'Sectoral Plan 6'!$E55</f>
        <v>0</v>
      </c>
      <c r="J79" s="79">
        <f>'Sectoral Plan 7'!$E55</f>
        <v>0</v>
      </c>
      <c r="K79" s="79">
        <f>'Sectoral Plan 8'!$E55</f>
        <v>0</v>
      </c>
      <c r="L79" s="79">
        <f>'Sectoral Plan 9'!$E55</f>
        <v>0</v>
      </c>
      <c r="M79" s="79">
        <f>'Sectoral Plan 10'!$E55</f>
        <v>0</v>
      </c>
      <c r="N79" s="79">
        <f>'Sectoral Plan 11'!$E55</f>
        <v>0</v>
      </c>
      <c r="O79" s="79">
        <f>'Sectoral Plan 12'!$E55</f>
        <v>0</v>
      </c>
      <c r="P79" s="79">
        <f>'Sectoral Plan 13'!$E55</f>
        <v>0</v>
      </c>
      <c r="Q79" s="79">
        <f>'Sectoral Plan 14'!$E55</f>
        <v>0</v>
      </c>
      <c r="R79" s="79">
        <f>'Sectoral Plan 15'!$E55</f>
        <v>0</v>
      </c>
      <c r="S79" s="79">
        <f>'Sectoral Plan 16'!$E55</f>
        <v>0</v>
      </c>
      <c r="T79" s="79">
        <f>'Sectoral Plan 17'!$E55</f>
        <v>0</v>
      </c>
      <c r="U79" s="79">
        <f>'Sectoral Plan 18'!$E55</f>
        <v>0</v>
      </c>
      <c r="V79" s="79">
        <f>'Sectoral Plan 19'!$E55</f>
        <v>0</v>
      </c>
      <c r="W79" s="79">
        <f>'Sectoral Plan 20'!$E55</f>
        <v>0</v>
      </c>
      <c r="X79" s="79">
        <f>'Sectoral Plan 21'!$E55</f>
        <v>0</v>
      </c>
      <c r="Y79" s="79">
        <f>'Sectoral Plan 22'!$E55</f>
        <v>0</v>
      </c>
      <c r="Z79" s="79">
        <f>'Sectoral Plan 23'!$E55</f>
        <v>0</v>
      </c>
      <c r="AA79" s="79">
        <f>'Sectoral Plan 24'!$E55</f>
        <v>0</v>
      </c>
      <c r="AB79" s="79">
        <f>'Sectoral Plan 25'!$E55</f>
        <v>0</v>
      </c>
      <c r="AC79" s="79">
        <f>'Sectoral Plan 26'!$E55</f>
        <v>0</v>
      </c>
      <c r="AD79" s="79">
        <f>'Sectoral Plan 27'!$E55</f>
        <v>0</v>
      </c>
      <c r="AE79" s="79">
        <f>'Sectoral Plan 28'!$E55</f>
        <v>0</v>
      </c>
      <c r="AF79" s="79">
        <f>'Sectoral Plan 29'!$E55</f>
        <v>0</v>
      </c>
      <c r="AG79" s="108">
        <f>'Sectoral Plan 30'!$E55</f>
        <v>0</v>
      </c>
      <c r="AH79" s="107">
        <f t="shared" si="1"/>
        <v>0</v>
      </c>
      <c r="AI79" s="79">
        <f>'Long Term Vision'!C55</f>
        <v>0</v>
      </c>
      <c r="AJ79" s="79">
        <f>IF($AI79="NO",'developer sheet'!$D$9,IF(AND($AH79&gt;0,$AI79=0),1,0))</f>
        <v>0</v>
      </c>
      <c r="AK79" s="108">
        <f>IF($AI79="NO",'developer sheet'!$D$9,IF(AND($AH79=0,$AI79=0),1,0))</f>
        <v>1</v>
      </c>
      <c r="AL79" s="103"/>
    </row>
    <row r="80" spans="1:38" x14ac:dyDescent="0.25">
      <c r="A80" s="19">
        <v>13.1</v>
      </c>
      <c r="B80" s="107">
        <f>'Long Term Vision'!G57</f>
        <v>0</v>
      </c>
      <c r="C80" s="79">
        <f>'Mid-term Plan'!E57</f>
        <v>0</v>
      </c>
      <c r="D80" s="79">
        <f>'Sectoral Plan 1'!$E57</f>
        <v>0</v>
      </c>
      <c r="E80" s="79">
        <f>'Sectoral Plan 2'!$E57</f>
        <v>0</v>
      </c>
      <c r="F80" s="79">
        <f>'Sectoral Plan 3'!$E57</f>
        <v>0</v>
      </c>
      <c r="G80" s="79">
        <f>'Sectoral Plan 4'!$E57</f>
        <v>0</v>
      </c>
      <c r="H80" s="79">
        <f>'Sectoral Plan 5'!$E57</f>
        <v>0</v>
      </c>
      <c r="I80" s="79">
        <f>'Sectoral Plan 6'!$E57</f>
        <v>0</v>
      </c>
      <c r="J80" s="79">
        <f>'Sectoral Plan 7'!$E57</f>
        <v>0</v>
      </c>
      <c r="K80" s="79">
        <f>'Sectoral Plan 8'!$E57</f>
        <v>0</v>
      </c>
      <c r="L80" s="79">
        <f>'Sectoral Plan 9'!$E57</f>
        <v>0</v>
      </c>
      <c r="M80" s="79">
        <f>'Sectoral Plan 10'!$E57</f>
        <v>0</v>
      </c>
      <c r="N80" s="79" t="str">
        <f>'Sectoral Plan 11'!$E57</f>
        <v>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v>
      </c>
      <c r="O80" s="79">
        <f>'Sectoral Plan 12'!$E57</f>
        <v>0</v>
      </c>
      <c r="P80" s="79">
        <f>'Sectoral Plan 13'!$E57</f>
        <v>0</v>
      </c>
      <c r="Q80" s="79">
        <f>'Sectoral Plan 14'!$E57</f>
        <v>0</v>
      </c>
      <c r="R80" s="79">
        <f>'Sectoral Plan 15'!$E57</f>
        <v>0</v>
      </c>
      <c r="S80" s="79">
        <f>'Sectoral Plan 16'!$E57</f>
        <v>0</v>
      </c>
      <c r="T80" s="79">
        <f>'Sectoral Plan 17'!$E57</f>
        <v>0</v>
      </c>
      <c r="U80" s="79">
        <f>'Sectoral Plan 18'!$E57</f>
        <v>0</v>
      </c>
      <c r="V80" s="79">
        <f>'Sectoral Plan 19'!$E57</f>
        <v>0</v>
      </c>
      <c r="W80" s="79">
        <f>'Sectoral Plan 20'!$E57</f>
        <v>0</v>
      </c>
      <c r="X80" s="79">
        <f>'Sectoral Plan 21'!$E57</f>
        <v>0</v>
      </c>
      <c r="Y80" s="79">
        <f>'Sectoral Plan 22'!$E57</f>
        <v>0</v>
      </c>
      <c r="Z80" s="79">
        <f>'Sectoral Plan 23'!$E57</f>
        <v>0</v>
      </c>
      <c r="AA80" s="79">
        <f>'Sectoral Plan 24'!$E57</f>
        <v>0</v>
      </c>
      <c r="AB80" s="79">
        <f>'Sectoral Plan 25'!$E57</f>
        <v>0</v>
      </c>
      <c r="AC80" s="79">
        <f>'Sectoral Plan 26'!$E57</f>
        <v>0</v>
      </c>
      <c r="AD80" s="79">
        <f>'Sectoral Plan 27'!$E57</f>
        <v>0</v>
      </c>
      <c r="AE80" s="79">
        <f>'Sectoral Plan 28'!$E57</f>
        <v>0</v>
      </c>
      <c r="AF80" s="79">
        <f>'Sectoral Plan 29'!$E57</f>
        <v>0</v>
      </c>
      <c r="AG80" s="108">
        <f>'Sectoral Plan 30'!$E57</f>
        <v>0</v>
      </c>
      <c r="AH80" s="107">
        <f t="shared" si="1"/>
        <v>1</v>
      </c>
      <c r="AI80" s="79">
        <f>'Long Term Vision'!C57</f>
        <v>0</v>
      </c>
      <c r="AJ80" s="79">
        <f>IF($AI80="NO",'developer sheet'!$D$9,IF(AND($AH80&gt;0,$AI80=0),1,0))</f>
        <v>1</v>
      </c>
      <c r="AK80" s="108">
        <f>IF($AI80="NO",'developer sheet'!$D$9,IF(AND($AH80=0,$AI80=0),1,0))</f>
        <v>0</v>
      </c>
      <c r="AL80" s="103"/>
    </row>
    <row r="81" spans="1:38" x14ac:dyDescent="0.25">
      <c r="A81" s="19">
        <v>13.2</v>
      </c>
      <c r="B81" s="107">
        <f>'Long Term Vision'!G58</f>
        <v>0</v>
      </c>
      <c r="C81" s="79">
        <f>'Mid-term Plan'!E58</f>
        <v>0</v>
      </c>
      <c r="D81" s="79">
        <f>'Sectoral Plan 1'!$E58</f>
        <v>0</v>
      </c>
      <c r="E81" s="79">
        <f>'Sectoral Plan 2'!$E58</f>
        <v>0</v>
      </c>
      <c r="F81" s="79">
        <f>'Sectoral Plan 3'!$E58</f>
        <v>0</v>
      </c>
      <c r="G81" s="79">
        <f>'Sectoral Plan 4'!$E58</f>
        <v>0</v>
      </c>
      <c r="H81" s="79">
        <f>'Sectoral Plan 5'!$E58</f>
        <v>0</v>
      </c>
      <c r="I81" s="79">
        <f>'Sectoral Plan 6'!$E58</f>
        <v>0</v>
      </c>
      <c r="J81" s="79">
        <f>'Sectoral Plan 7'!$E58</f>
        <v>0</v>
      </c>
      <c r="K81" s="79" t="str">
        <f>'Sectoral Plan 8'!$E58</f>
        <v>1. Land and buildings developed according to sustainable planning intentions
2. More choices for recreation, including new sports and arts facilities and more green spaces in cities and settlements
3. Improved quality of the living environment for the entire population
4. Transparent and clear land use guidelines
5. Enforcement of land use legislation</v>
      </c>
      <c r="L81" s="79">
        <f>'Sectoral Plan 9'!$E58</f>
        <v>0</v>
      </c>
      <c r="M81" s="79" t="str">
        <f>'Sectoral Plan 10'!$E58</f>
        <v xml:space="preserve">1. Number of suppliers of inter-island transportation services
2. Number of consultations held on transportation strategy
3. Percentage of capital projects that improve transportation
4. Quality of roads
</v>
      </c>
      <c r="N81" s="79" t="str">
        <f>'Sectoral Plan 11'!$E58</f>
        <v>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v>
      </c>
      <c r="O81" s="79">
        <f>'Sectoral Plan 12'!$E58</f>
        <v>0</v>
      </c>
      <c r="P81" s="79">
        <f>'Sectoral Plan 13'!$E58</f>
        <v>0</v>
      </c>
      <c r="Q81" s="79">
        <f>'Sectoral Plan 14'!$E58</f>
        <v>0</v>
      </c>
      <c r="R81" s="79">
        <f>'Sectoral Plan 15'!$E58</f>
        <v>0</v>
      </c>
      <c r="S81" s="79">
        <f>'Sectoral Plan 16'!$E58</f>
        <v>0</v>
      </c>
      <c r="T81" s="79">
        <f>'Sectoral Plan 17'!$E58</f>
        <v>0</v>
      </c>
      <c r="U81" s="79">
        <f>'Sectoral Plan 18'!$E58</f>
        <v>0</v>
      </c>
      <c r="V81" s="79">
        <f>'Sectoral Plan 19'!$E58</f>
        <v>0</v>
      </c>
      <c r="W81" s="79">
        <f>'Sectoral Plan 20'!$E58</f>
        <v>0</v>
      </c>
      <c r="X81" s="79">
        <f>'Sectoral Plan 21'!$E58</f>
        <v>0</v>
      </c>
      <c r="Y81" s="79">
        <f>'Sectoral Plan 22'!$E58</f>
        <v>0</v>
      </c>
      <c r="Z81" s="79">
        <f>'Sectoral Plan 23'!$E58</f>
        <v>0</v>
      </c>
      <c r="AA81" s="79">
        <f>'Sectoral Plan 24'!$E58</f>
        <v>0</v>
      </c>
      <c r="AB81" s="79">
        <f>'Sectoral Plan 25'!$E58</f>
        <v>0</v>
      </c>
      <c r="AC81" s="79">
        <f>'Sectoral Plan 26'!$E58</f>
        <v>0</v>
      </c>
      <c r="AD81" s="79">
        <f>'Sectoral Plan 27'!$E58</f>
        <v>0</v>
      </c>
      <c r="AE81" s="79">
        <f>'Sectoral Plan 28'!$E58</f>
        <v>0</v>
      </c>
      <c r="AF81" s="79">
        <f>'Sectoral Plan 29'!$E58</f>
        <v>0</v>
      </c>
      <c r="AG81" s="108">
        <f>'Sectoral Plan 30'!$E58</f>
        <v>0</v>
      </c>
      <c r="AH81" s="107">
        <f t="shared" si="1"/>
        <v>3</v>
      </c>
      <c r="AI81" s="79">
        <f>'Long Term Vision'!C58</f>
        <v>0</v>
      </c>
      <c r="AJ81" s="79">
        <f>IF($AI81="NO",'developer sheet'!$D$9,IF(AND($AH81&gt;0,$AI81=0),1,0))</f>
        <v>1</v>
      </c>
      <c r="AK81" s="108">
        <f>IF($AI81="NO",'developer sheet'!$D$9,IF(AND($AH81=0,$AI81=0),1,0))</f>
        <v>0</v>
      </c>
      <c r="AL81" s="103"/>
    </row>
    <row r="82" spans="1:38" x14ac:dyDescent="0.25">
      <c r="A82" s="19">
        <v>13.3</v>
      </c>
      <c r="B82" s="107">
        <f>'Long Term Vision'!G59</f>
        <v>0</v>
      </c>
      <c r="C82" s="79">
        <f>'Mid-term Plan'!E59</f>
        <v>0</v>
      </c>
      <c r="D82" s="79">
        <f>'Sectoral Plan 1'!$E59</f>
        <v>0</v>
      </c>
      <c r="E82" s="79">
        <f>'Sectoral Plan 2'!$E59</f>
        <v>0</v>
      </c>
      <c r="F82" s="79">
        <f>'Sectoral Plan 3'!$E59</f>
        <v>0</v>
      </c>
      <c r="G82" s="79">
        <f>'Sectoral Plan 4'!$E59</f>
        <v>0</v>
      </c>
      <c r="H82" s="79">
        <f>'Sectoral Plan 5'!$E59</f>
        <v>0</v>
      </c>
      <c r="I82" s="79">
        <f>'Sectoral Plan 6'!$E59</f>
        <v>0</v>
      </c>
      <c r="J82" s="79">
        <f>'Sectoral Plan 7'!$E59</f>
        <v>0</v>
      </c>
      <c r="K82" s="79">
        <f>'Sectoral Plan 8'!$E59</f>
        <v>0</v>
      </c>
      <c r="L82" s="79">
        <f>'Sectoral Plan 9'!$E59</f>
        <v>0</v>
      </c>
      <c r="M82" s="79">
        <f>'Sectoral Plan 10'!$E59</f>
        <v>0</v>
      </c>
      <c r="N82" s="79" t="str">
        <f>'Sectoral Plan 11'!$E59</f>
        <v>1. Increase in research and development in climate change
2. 80% increase in family islands with climate change adaptation plans by 2025
3. 70% increase in homes using alternative energy sources by 2025
4. Increase in the number of partnerships with leading green technology firms to build institutional capacity of COB and MEH and MPW in green technology
5. 45% increase in green foreign direct investment flows by 2025
6. 50% increase in share of renewable energy in total energy consumption
1. Increase in the useful life of homes and buildings
2. Decrease in the number of people displaced by disasters
3. Less overall cost of rehabilitation following severe storms and hurricanes 
4. Increase in number of homes insured in the Family Islands
5. Improved pre and post disaster response
6. Resilient communities</v>
      </c>
      <c r="O82" s="79">
        <f>'Sectoral Plan 12'!$E59</f>
        <v>0</v>
      </c>
      <c r="P82" s="79">
        <f>'Sectoral Plan 13'!$E59</f>
        <v>0</v>
      </c>
      <c r="Q82" s="79">
        <f>'Sectoral Plan 14'!$E59</f>
        <v>0</v>
      </c>
      <c r="R82" s="79">
        <f>'Sectoral Plan 15'!$E59</f>
        <v>0</v>
      </c>
      <c r="S82" s="79">
        <f>'Sectoral Plan 16'!$E59</f>
        <v>0</v>
      </c>
      <c r="T82" s="79">
        <f>'Sectoral Plan 17'!$E59</f>
        <v>0</v>
      </c>
      <c r="U82" s="79">
        <f>'Sectoral Plan 18'!$E59</f>
        <v>0</v>
      </c>
      <c r="V82" s="79">
        <f>'Sectoral Plan 19'!$E59</f>
        <v>0</v>
      </c>
      <c r="W82" s="79">
        <f>'Sectoral Plan 20'!$E59</f>
        <v>0</v>
      </c>
      <c r="X82" s="79">
        <f>'Sectoral Plan 21'!$E59</f>
        <v>0</v>
      </c>
      <c r="Y82" s="79">
        <f>'Sectoral Plan 22'!$E59</f>
        <v>0</v>
      </c>
      <c r="Z82" s="79">
        <f>'Sectoral Plan 23'!$E59</f>
        <v>0</v>
      </c>
      <c r="AA82" s="79">
        <f>'Sectoral Plan 24'!$E59</f>
        <v>0</v>
      </c>
      <c r="AB82" s="79">
        <f>'Sectoral Plan 25'!$E59</f>
        <v>0</v>
      </c>
      <c r="AC82" s="79">
        <f>'Sectoral Plan 26'!$E59</f>
        <v>0</v>
      </c>
      <c r="AD82" s="79">
        <f>'Sectoral Plan 27'!$E59</f>
        <v>0</v>
      </c>
      <c r="AE82" s="79">
        <f>'Sectoral Plan 28'!$E59</f>
        <v>0</v>
      </c>
      <c r="AF82" s="79">
        <f>'Sectoral Plan 29'!$E59</f>
        <v>0</v>
      </c>
      <c r="AG82" s="108">
        <f>'Sectoral Plan 30'!$E59</f>
        <v>0</v>
      </c>
      <c r="AH82" s="107">
        <f t="shared" si="1"/>
        <v>1</v>
      </c>
      <c r="AI82" s="79">
        <f>'Long Term Vision'!C59</f>
        <v>0</v>
      </c>
      <c r="AJ82" s="79">
        <f>IF($AI82="NO",'developer sheet'!$D$9,IF(AND($AH82&gt;0,$AI82=0),1,0))</f>
        <v>1</v>
      </c>
      <c r="AK82" s="108">
        <f>IF($AI82="NO",'developer sheet'!$D$9,IF(AND($AH82=0,$AI82=0),1,0))</f>
        <v>0</v>
      </c>
      <c r="AL82" s="103"/>
    </row>
    <row r="83" spans="1:38" x14ac:dyDescent="0.25">
      <c r="A83" s="19">
        <v>14.1</v>
      </c>
      <c r="B83" s="107">
        <f>'Long Term Vision'!G61</f>
        <v>0</v>
      </c>
      <c r="C83" s="79">
        <f>'Mid-term Plan'!E61</f>
        <v>0</v>
      </c>
      <c r="D83" s="79">
        <f>'Sectoral Plan 1'!$E61</f>
        <v>0</v>
      </c>
      <c r="E83" s="79">
        <f>'Sectoral Plan 2'!$E61</f>
        <v>0</v>
      </c>
      <c r="F83" s="79">
        <f>'Sectoral Plan 3'!$E61</f>
        <v>0</v>
      </c>
      <c r="G83" s="79">
        <f>'Sectoral Plan 4'!$E61</f>
        <v>0</v>
      </c>
      <c r="H83" s="79">
        <f>'Sectoral Plan 5'!$E61</f>
        <v>0</v>
      </c>
      <c r="I83" s="79">
        <f>'Sectoral Plan 6'!$E61</f>
        <v>0</v>
      </c>
      <c r="J83" s="79">
        <f>'Sectoral Plan 7'!$E61</f>
        <v>0</v>
      </c>
      <c r="K83" s="79">
        <f>'Sectoral Plan 8'!$E61</f>
        <v>0</v>
      </c>
      <c r="L83" s="79">
        <f>'Sectoral Plan 9'!$E61</f>
        <v>0</v>
      </c>
      <c r="M83" s="79">
        <f>'Sectoral Plan 10'!$E61</f>
        <v>0</v>
      </c>
      <c r="N83" s="79">
        <f>'Sectoral Plan 11'!$E61</f>
        <v>0</v>
      </c>
      <c r="O83" s="79">
        <f>'Sectoral Plan 12'!$E61</f>
        <v>0</v>
      </c>
      <c r="P83" s="79">
        <f>'Sectoral Plan 13'!$E61</f>
        <v>0</v>
      </c>
      <c r="Q83" s="79">
        <f>'Sectoral Plan 14'!$E61</f>
        <v>0</v>
      </c>
      <c r="R83" s="79">
        <f>'Sectoral Plan 15'!$E61</f>
        <v>0</v>
      </c>
      <c r="S83" s="79">
        <f>'Sectoral Plan 16'!$E61</f>
        <v>0</v>
      </c>
      <c r="T83" s="79">
        <f>'Sectoral Plan 17'!$E61</f>
        <v>0</v>
      </c>
      <c r="U83" s="79">
        <f>'Sectoral Plan 18'!$E61</f>
        <v>0</v>
      </c>
      <c r="V83" s="79">
        <f>'Sectoral Plan 19'!$E61</f>
        <v>0</v>
      </c>
      <c r="W83" s="79">
        <f>'Sectoral Plan 20'!$E61</f>
        <v>0</v>
      </c>
      <c r="X83" s="79">
        <f>'Sectoral Plan 21'!$E61</f>
        <v>0</v>
      </c>
      <c r="Y83" s="79">
        <f>'Sectoral Plan 22'!$E61</f>
        <v>0</v>
      </c>
      <c r="Z83" s="79">
        <f>'Sectoral Plan 23'!$E61</f>
        <v>0</v>
      </c>
      <c r="AA83" s="79">
        <f>'Sectoral Plan 24'!$E61</f>
        <v>0</v>
      </c>
      <c r="AB83" s="79">
        <f>'Sectoral Plan 25'!$E61</f>
        <v>0</v>
      </c>
      <c r="AC83" s="79">
        <f>'Sectoral Plan 26'!$E61</f>
        <v>0</v>
      </c>
      <c r="AD83" s="79">
        <f>'Sectoral Plan 27'!$E61</f>
        <v>0</v>
      </c>
      <c r="AE83" s="79">
        <f>'Sectoral Plan 28'!$E61</f>
        <v>0</v>
      </c>
      <c r="AF83" s="79">
        <f>'Sectoral Plan 29'!$E61</f>
        <v>0</v>
      </c>
      <c r="AG83" s="108">
        <f>'Sectoral Plan 30'!$E61</f>
        <v>0</v>
      </c>
      <c r="AH83" s="107">
        <f t="shared" si="1"/>
        <v>0</v>
      </c>
      <c r="AI83" s="79">
        <f>'Long Term Vision'!C61</f>
        <v>0</v>
      </c>
      <c r="AJ83" s="79">
        <f>IF($AI83="NO",'developer sheet'!$D$9,IF(AND($AH83&gt;0,$AI83=0),1,0))</f>
        <v>0</v>
      </c>
      <c r="AK83" s="108">
        <f>IF($AI83="NO",'developer sheet'!$D$9,IF(AND($AH83=0,$AI83=0),1,0))</f>
        <v>1</v>
      </c>
      <c r="AL83" s="103"/>
    </row>
    <row r="84" spans="1:38" x14ac:dyDescent="0.25">
      <c r="A84" s="19">
        <v>14.2</v>
      </c>
      <c r="B84" s="107">
        <f>'Long Term Vision'!G62</f>
        <v>0</v>
      </c>
      <c r="C84" s="79">
        <f>'Mid-term Plan'!E62</f>
        <v>0</v>
      </c>
      <c r="D84" s="79">
        <f>'Sectoral Plan 1'!$E62</f>
        <v>0</v>
      </c>
      <c r="E84" s="79">
        <f>'Sectoral Plan 2'!$E62</f>
        <v>0</v>
      </c>
      <c r="F84" s="79">
        <f>'Sectoral Plan 3'!$E62</f>
        <v>0</v>
      </c>
      <c r="G84" s="79">
        <f>'Sectoral Plan 4'!$E62</f>
        <v>0</v>
      </c>
      <c r="H84" s="79">
        <f>'Sectoral Plan 5'!$E62</f>
        <v>0</v>
      </c>
      <c r="I84" s="79">
        <f>'Sectoral Plan 6'!$E62</f>
        <v>0</v>
      </c>
      <c r="J84" s="79">
        <f>'Sectoral Plan 7'!$E62</f>
        <v>0</v>
      </c>
      <c r="K84" s="79">
        <f>'Sectoral Plan 8'!$E62</f>
        <v>0</v>
      </c>
      <c r="L84" s="79">
        <f>'Sectoral Plan 9'!$E62</f>
        <v>0</v>
      </c>
      <c r="M84" s="79">
        <f>'Sectoral Plan 10'!$E62</f>
        <v>0</v>
      </c>
      <c r="N84" s="79" t="str">
        <f>'Sectoral Plan 11'!$E62</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84" s="79">
        <f>'Sectoral Plan 12'!$E62</f>
        <v>0</v>
      </c>
      <c r="P84" s="79">
        <f>'Sectoral Plan 13'!$E62</f>
        <v>0</v>
      </c>
      <c r="Q84" s="79">
        <f>'Sectoral Plan 14'!$E62</f>
        <v>0</v>
      </c>
      <c r="R84" s="79">
        <f>'Sectoral Plan 15'!$E62</f>
        <v>0</v>
      </c>
      <c r="S84" s="79">
        <f>'Sectoral Plan 16'!$E62</f>
        <v>0</v>
      </c>
      <c r="T84" s="79">
        <f>'Sectoral Plan 17'!$E62</f>
        <v>0</v>
      </c>
      <c r="U84" s="79">
        <f>'Sectoral Plan 18'!$E62</f>
        <v>0</v>
      </c>
      <c r="V84" s="79">
        <f>'Sectoral Plan 19'!$E62</f>
        <v>0</v>
      </c>
      <c r="W84" s="79">
        <f>'Sectoral Plan 20'!$E62</f>
        <v>0</v>
      </c>
      <c r="X84" s="79">
        <f>'Sectoral Plan 21'!$E62</f>
        <v>0</v>
      </c>
      <c r="Y84" s="79">
        <f>'Sectoral Plan 22'!$E62</f>
        <v>0</v>
      </c>
      <c r="Z84" s="79">
        <f>'Sectoral Plan 23'!$E62</f>
        <v>0</v>
      </c>
      <c r="AA84" s="79">
        <f>'Sectoral Plan 24'!$E62</f>
        <v>0</v>
      </c>
      <c r="AB84" s="79">
        <f>'Sectoral Plan 25'!$E62</f>
        <v>0</v>
      </c>
      <c r="AC84" s="79">
        <f>'Sectoral Plan 26'!$E62</f>
        <v>0</v>
      </c>
      <c r="AD84" s="79">
        <f>'Sectoral Plan 27'!$E62</f>
        <v>0</v>
      </c>
      <c r="AE84" s="79">
        <f>'Sectoral Plan 28'!$E62</f>
        <v>0</v>
      </c>
      <c r="AF84" s="79">
        <f>'Sectoral Plan 29'!$E62</f>
        <v>0</v>
      </c>
      <c r="AG84" s="108">
        <f>'Sectoral Plan 30'!$E62</f>
        <v>0</v>
      </c>
      <c r="AH84" s="107">
        <f t="shared" si="1"/>
        <v>1</v>
      </c>
      <c r="AI84" s="79">
        <f>'Long Term Vision'!C62</f>
        <v>0</v>
      </c>
      <c r="AJ84" s="79">
        <f>IF($AI84="NO",'developer sheet'!$D$9,IF(AND($AH84&gt;0,$AI84=0),1,0))</f>
        <v>1</v>
      </c>
      <c r="AK84" s="108">
        <f>IF($AI84="NO",'developer sheet'!$D$9,IF(AND($AH84=0,$AI84=0),1,0))</f>
        <v>0</v>
      </c>
      <c r="AL84" s="103"/>
    </row>
    <row r="85" spans="1:38" x14ac:dyDescent="0.25">
      <c r="A85" s="19">
        <v>14.3</v>
      </c>
      <c r="B85" s="107">
        <f>'Long Term Vision'!G63</f>
        <v>0</v>
      </c>
      <c r="C85" s="79">
        <f>'Mid-term Plan'!E63</f>
        <v>0</v>
      </c>
      <c r="D85" s="79">
        <f>'Sectoral Plan 1'!$E63</f>
        <v>0</v>
      </c>
      <c r="E85" s="79">
        <f>'Sectoral Plan 2'!$E63</f>
        <v>0</v>
      </c>
      <c r="F85" s="79">
        <f>'Sectoral Plan 3'!$E63</f>
        <v>0</v>
      </c>
      <c r="G85" s="79">
        <f>'Sectoral Plan 4'!$E63</f>
        <v>0</v>
      </c>
      <c r="H85" s="79">
        <f>'Sectoral Plan 5'!$E63</f>
        <v>0</v>
      </c>
      <c r="I85" s="79">
        <f>'Sectoral Plan 6'!$E63</f>
        <v>0</v>
      </c>
      <c r="J85" s="79">
        <f>'Sectoral Plan 7'!$E63</f>
        <v>0</v>
      </c>
      <c r="K85" s="79">
        <f>'Sectoral Plan 8'!$E63</f>
        <v>0</v>
      </c>
      <c r="L85" s="79">
        <f>'Sectoral Plan 9'!$E63</f>
        <v>0</v>
      </c>
      <c r="M85" s="79">
        <f>'Sectoral Plan 10'!$E63</f>
        <v>0</v>
      </c>
      <c r="N85" s="79">
        <f>'Sectoral Plan 11'!$E63</f>
        <v>0</v>
      </c>
      <c r="O85" s="79">
        <f>'Sectoral Plan 12'!$E63</f>
        <v>0</v>
      </c>
      <c r="P85" s="79">
        <f>'Sectoral Plan 13'!$E63</f>
        <v>0</v>
      </c>
      <c r="Q85" s="79">
        <f>'Sectoral Plan 14'!$E63</f>
        <v>0</v>
      </c>
      <c r="R85" s="79">
        <f>'Sectoral Plan 15'!$E63</f>
        <v>0</v>
      </c>
      <c r="S85" s="79">
        <f>'Sectoral Plan 16'!$E63</f>
        <v>0</v>
      </c>
      <c r="T85" s="79">
        <f>'Sectoral Plan 17'!$E63</f>
        <v>0</v>
      </c>
      <c r="U85" s="79">
        <f>'Sectoral Plan 18'!$E63</f>
        <v>0</v>
      </c>
      <c r="V85" s="79">
        <f>'Sectoral Plan 19'!$E63</f>
        <v>0</v>
      </c>
      <c r="W85" s="79">
        <f>'Sectoral Plan 20'!$E63</f>
        <v>0</v>
      </c>
      <c r="X85" s="79">
        <f>'Sectoral Plan 21'!$E63</f>
        <v>0</v>
      </c>
      <c r="Y85" s="79">
        <f>'Sectoral Plan 22'!$E63</f>
        <v>0</v>
      </c>
      <c r="Z85" s="79">
        <f>'Sectoral Plan 23'!$E63</f>
        <v>0</v>
      </c>
      <c r="AA85" s="79">
        <f>'Sectoral Plan 24'!$E63</f>
        <v>0</v>
      </c>
      <c r="AB85" s="79">
        <f>'Sectoral Plan 25'!$E63</f>
        <v>0</v>
      </c>
      <c r="AC85" s="79">
        <f>'Sectoral Plan 26'!$E63</f>
        <v>0</v>
      </c>
      <c r="AD85" s="79">
        <f>'Sectoral Plan 27'!$E63</f>
        <v>0</v>
      </c>
      <c r="AE85" s="79">
        <f>'Sectoral Plan 28'!$E63</f>
        <v>0</v>
      </c>
      <c r="AF85" s="79">
        <f>'Sectoral Plan 29'!$E63</f>
        <v>0</v>
      </c>
      <c r="AG85" s="108">
        <f>'Sectoral Plan 30'!$E63</f>
        <v>0</v>
      </c>
      <c r="AH85" s="107">
        <f t="shared" si="1"/>
        <v>0</v>
      </c>
      <c r="AI85" s="79">
        <f>'Long Term Vision'!C63</f>
        <v>0</v>
      </c>
      <c r="AJ85" s="79">
        <f>IF($AI85="NO",'developer sheet'!$D$9,IF(AND($AH85&gt;0,$AI85=0),1,0))</f>
        <v>0</v>
      </c>
      <c r="AK85" s="108">
        <f>IF($AI85="NO",'developer sheet'!$D$9,IF(AND($AH85=0,$AI85=0),1,0))</f>
        <v>1</v>
      </c>
      <c r="AL85" s="103"/>
    </row>
    <row r="86" spans="1:38" x14ac:dyDescent="0.25">
      <c r="A86" s="19">
        <v>14.4</v>
      </c>
      <c r="B86" s="107">
        <f>'Long Term Vision'!G64</f>
        <v>0</v>
      </c>
      <c r="C86" s="79">
        <f>'Mid-term Plan'!E64</f>
        <v>0</v>
      </c>
      <c r="D86" s="79">
        <f>'Sectoral Plan 1'!$E64</f>
        <v>0</v>
      </c>
      <c r="E86" s="79">
        <f>'Sectoral Plan 2'!$E64</f>
        <v>0</v>
      </c>
      <c r="F86" s="79">
        <f>'Sectoral Plan 3'!$E64</f>
        <v>0</v>
      </c>
      <c r="G86" s="79">
        <f>'Sectoral Plan 4'!$E64</f>
        <v>0</v>
      </c>
      <c r="H86" s="79">
        <f>'Sectoral Plan 5'!$E64</f>
        <v>0</v>
      </c>
      <c r="I86" s="79">
        <f>'Sectoral Plan 6'!$E64</f>
        <v>0</v>
      </c>
      <c r="J86" s="79">
        <f>'Sectoral Plan 7'!$E64</f>
        <v>0</v>
      </c>
      <c r="K86" s="79">
        <f>'Sectoral Plan 8'!$E64</f>
        <v>0</v>
      </c>
      <c r="L86" s="79">
        <f>'Sectoral Plan 9'!$E64</f>
        <v>0</v>
      </c>
      <c r="M86" s="79">
        <f>'Sectoral Plan 10'!$E64</f>
        <v>0</v>
      </c>
      <c r="N86" s="79" t="str">
        <f>'Sectoral Plan 11'!$E64</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86" s="79">
        <f>'Sectoral Plan 12'!$E64</f>
        <v>0</v>
      </c>
      <c r="P86" s="79">
        <f>'Sectoral Plan 13'!$E64</f>
        <v>0</v>
      </c>
      <c r="Q86" s="79">
        <f>'Sectoral Plan 14'!$E64</f>
        <v>0</v>
      </c>
      <c r="R86" s="79">
        <f>'Sectoral Plan 15'!$E64</f>
        <v>0</v>
      </c>
      <c r="S86" s="79">
        <f>'Sectoral Plan 16'!$E64</f>
        <v>0</v>
      </c>
      <c r="T86" s="79">
        <f>'Sectoral Plan 17'!$E64</f>
        <v>0</v>
      </c>
      <c r="U86" s="79">
        <f>'Sectoral Plan 18'!$E64</f>
        <v>0</v>
      </c>
      <c r="V86" s="79">
        <f>'Sectoral Plan 19'!$E64</f>
        <v>0</v>
      </c>
      <c r="W86" s="79">
        <f>'Sectoral Plan 20'!$E64</f>
        <v>0</v>
      </c>
      <c r="X86" s="79">
        <f>'Sectoral Plan 21'!$E64</f>
        <v>0</v>
      </c>
      <c r="Y86" s="79">
        <f>'Sectoral Plan 22'!$E64</f>
        <v>0</v>
      </c>
      <c r="Z86" s="79">
        <f>'Sectoral Plan 23'!$E64</f>
        <v>0</v>
      </c>
      <c r="AA86" s="79">
        <f>'Sectoral Plan 24'!$E64</f>
        <v>0</v>
      </c>
      <c r="AB86" s="79">
        <f>'Sectoral Plan 25'!$E64</f>
        <v>0</v>
      </c>
      <c r="AC86" s="79">
        <f>'Sectoral Plan 26'!$E64</f>
        <v>0</v>
      </c>
      <c r="AD86" s="79">
        <f>'Sectoral Plan 27'!$E64</f>
        <v>0</v>
      </c>
      <c r="AE86" s="79">
        <f>'Sectoral Plan 28'!$E64</f>
        <v>0</v>
      </c>
      <c r="AF86" s="79">
        <f>'Sectoral Plan 29'!$E64</f>
        <v>0</v>
      </c>
      <c r="AG86" s="108">
        <f>'Sectoral Plan 30'!$E64</f>
        <v>0</v>
      </c>
      <c r="AH86" s="107">
        <f t="shared" si="1"/>
        <v>1</v>
      </c>
      <c r="AI86" s="79">
        <f>'Long Term Vision'!C64</f>
        <v>0</v>
      </c>
      <c r="AJ86" s="79">
        <f>IF($AI86="NO",'developer sheet'!$D$9,IF(AND($AH86&gt;0,$AI86=0),1,0))</f>
        <v>1</v>
      </c>
      <c r="AK86" s="108">
        <f>IF($AI86="NO",'developer sheet'!$D$9,IF(AND($AH86=0,$AI86=0),1,0))</f>
        <v>0</v>
      </c>
      <c r="AL86" s="103"/>
    </row>
    <row r="87" spans="1:38" x14ac:dyDescent="0.25">
      <c r="A87" s="19">
        <v>14.5</v>
      </c>
      <c r="B87" s="107">
        <f>'Long Term Vision'!G65</f>
        <v>0</v>
      </c>
      <c r="C87" s="79">
        <f>'Mid-term Plan'!E65</f>
        <v>0</v>
      </c>
      <c r="D87" s="79">
        <f>'Sectoral Plan 1'!$E65</f>
        <v>0</v>
      </c>
      <c r="E87" s="79">
        <f>'Sectoral Plan 2'!$E65</f>
        <v>0</v>
      </c>
      <c r="F87" s="79">
        <f>'Sectoral Plan 3'!$E65</f>
        <v>0</v>
      </c>
      <c r="G87" s="79">
        <f>'Sectoral Plan 4'!$E65</f>
        <v>0</v>
      </c>
      <c r="H87" s="79">
        <f>'Sectoral Plan 5'!$E65</f>
        <v>0</v>
      </c>
      <c r="I87" s="79">
        <f>'Sectoral Plan 6'!$E65</f>
        <v>0</v>
      </c>
      <c r="J87" s="79">
        <f>'Sectoral Plan 7'!$E65</f>
        <v>0</v>
      </c>
      <c r="K87" s="79">
        <f>'Sectoral Plan 8'!$E65</f>
        <v>0</v>
      </c>
      <c r="L87" s="79">
        <f>'Sectoral Plan 9'!$E65</f>
        <v>0</v>
      </c>
      <c r="M87" s="79">
        <f>'Sectoral Plan 10'!$E65</f>
        <v>0</v>
      </c>
      <c r="N87" s="79" t="str">
        <f>'Sectoral Plan 11'!$E65</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87" s="79">
        <f>'Sectoral Plan 12'!$E65</f>
        <v>0</v>
      </c>
      <c r="P87" s="79">
        <f>'Sectoral Plan 13'!$E65</f>
        <v>0</v>
      </c>
      <c r="Q87" s="79">
        <f>'Sectoral Plan 14'!$E65</f>
        <v>0</v>
      </c>
      <c r="R87" s="79">
        <f>'Sectoral Plan 15'!$E65</f>
        <v>0</v>
      </c>
      <c r="S87" s="79">
        <f>'Sectoral Plan 16'!$E65</f>
        <v>0</v>
      </c>
      <c r="T87" s="79">
        <f>'Sectoral Plan 17'!$E65</f>
        <v>0</v>
      </c>
      <c r="U87" s="79">
        <f>'Sectoral Plan 18'!$E65</f>
        <v>0</v>
      </c>
      <c r="V87" s="79">
        <f>'Sectoral Plan 19'!$E65</f>
        <v>0</v>
      </c>
      <c r="W87" s="79">
        <f>'Sectoral Plan 20'!$E65</f>
        <v>0</v>
      </c>
      <c r="X87" s="79">
        <f>'Sectoral Plan 21'!$E65</f>
        <v>0</v>
      </c>
      <c r="Y87" s="79">
        <f>'Sectoral Plan 22'!$E65</f>
        <v>0</v>
      </c>
      <c r="Z87" s="79">
        <f>'Sectoral Plan 23'!$E65</f>
        <v>0</v>
      </c>
      <c r="AA87" s="79">
        <f>'Sectoral Plan 24'!$E65</f>
        <v>0</v>
      </c>
      <c r="AB87" s="79">
        <f>'Sectoral Plan 25'!$E65</f>
        <v>0</v>
      </c>
      <c r="AC87" s="79">
        <f>'Sectoral Plan 26'!$E65</f>
        <v>0</v>
      </c>
      <c r="AD87" s="79">
        <f>'Sectoral Plan 27'!$E65</f>
        <v>0</v>
      </c>
      <c r="AE87" s="79">
        <f>'Sectoral Plan 28'!$E65</f>
        <v>0</v>
      </c>
      <c r="AF87" s="79">
        <f>'Sectoral Plan 29'!$E65</f>
        <v>0</v>
      </c>
      <c r="AG87" s="108">
        <f>'Sectoral Plan 30'!$E65</f>
        <v>0</v>
      </c>
      <c r="AH87" s="107">
        <f t="shared" si="1"/>
        <v>1</v>
      </c>
      <c r="AI87" s="79">
        <f>'Long Term Vision'!C65</f>
        <v>0</v>
      </c>
      <c r="AJ87" s="79">
        <f>IF($AI87="NO",'developer sheet'!$D$9,IF(AND($AH87&gt;0,$AI87=0),1,0))</f>
        <v>1</v>
      </c>
      <c r="AK87" s="108">
        <f>IF($AI87="NO",'developer sheet'!$D$9,IF(AND($AH87=0,$AI87=0),1,0))</f>
        <v>0</v>
      </c>
      <c r="AL87" s="103"/>
    </row>
    <row r="88" spans="1:38" x14ac:dyDescent="0.25">
      <c r="A88" s="19">
        <v>14.6</v>
      </c>
      <c r="B88" s="107">
        <f>'Long Term Vision'!G66</f>
        <v>0</v>
      </c>
      <c r="C88" s="79">
        <f>'Mid-term Plan'!E66</f>
        <v>0</v>
      </c>
      <c r="D88" s="79">
        <f>'Sectoral Plan 1'!$E66</f>
        <v>0</v>
      </c>
      <c r="E88" s="79">
        <f>'Sectoral Plan 2'!$E66</f>
        <v>0</v>
      </c>
      <c r="F88" s="79">
        <f>'Sectoral Plan 3'!$E66</f>
        <v>0</v>
      </c>
      <c r="G88" s="79">
        <f>'Sectoral Plan 4'!$E66</f>
        <v>0</v>
      </c>
      <c r="H88" s="79">
        <f>'Sectoral Plan 5'!$E66</f>
        <v>0</v>
      </c>
      <c r="I88" s="79">
        <f>'Sectoral Plan 6'!$E66</f>
        <v>0</v>
      </c>
      <c r="J88" s="79">
        <f>'Sectoral Plan 7'!$E66</f>
        <v>0</v>
      </c>
      <c r="K88" s="79">
        <f>'Sectoral Plan 8'!$E66</f>
        <v>0</v>
      </c>
      <c r="L88" s="79">
        <f>'Sectoral Plan 9'!$E66</f>
        <v>0</v>
      </c>
      <c r="M88" s="79">
        <f>'Sectoral Plan 10'!$E66</f>
        <v>0</v>
      </c>
      <c r="N88" s="79" t="str">
        <f>'Sectoral Plan 11'!$E66</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88" s="79">
        <f>'Sectoral Plan 12'!$E66</f>
        <v>0</v>
      </c>
      <c r="P88" s="79">
        <f>'Sectoral Plan 13'!$E66</f>
        <v>0</v>
      </c>
      <c r="Q88" s="79">
        <f>'Sectoral Plan 14'!$E66</f>
        <v>0</v>
      </c>
      <c r="R88" s="79">
        <f>'Sectoral Plan 15'!$E66</f>
        <v>0</v>
      </c>
      <c r="S88" s="79">
        <f>'Sectoral Plan 16'!$E66</f>
        <v>0</v>
      </c>
      <c r="T88" s="79">
        <f>'Sectoral Plan 17'!$E66</f>
        <v>0</v>
      </c>
      <c r="U88" s="79">
        <f>'Sectoral Plan 18'!$E66</f>
        <v>0</v>
      </c>
      <c r="V88" s="79">
        <f>'Sectoral Plan 19'!$E66</f>
        <v>0</v>
      </c>
      <c r="W88" s="79">
        <f>'Sectoral Plan 20'!$E66</f>
        <v>0</v>
      </c>
      <c r="X88" s="79">
        <f>'Sectoral Plan 21'!$E66</f>
        <v>0</v>
      </c>
      <c r="Y88" s="79">
        <f>'Sectoral Plan 22'!$E66</f>
        <v>0</v>
      </c>
      <c r="Z88" s="79">
        <f>'Sectoral Plan 23'!$E66</f>
        <v>0</v>
      </c>
      <c r="AA88" s="79">
        <f>'Sectoral Plan 24'!$E66</f>
        <v>0</v>
      </c>
      <c r="AB88" s="79">
        <f>'Sectoral Plan 25'!$E66</f>
        <v>0</v>
      </c>
      <c r="AC88" s="79">
        <f>'Sectoral Plan 26'!$E66</f>
        <v>0</v>
      </c>
      <c r="AD88" s="79">
        <f>'Sectoral Plan 27'!$E66</f>
        <v>0</v>
      </c>
      <c r="AE88" s="79">
        <f>'Sectoral Plan 28'!$E66</f>
        <v>0</v>
      </c>
      <c r="AF88" s="79">
        <f>'Sectoral Plan 29'!$E66</f>
        <v>0</v>
      </c>
      <c r="AG88" s="108">
        <f>'Sectoral Plan 30'!$E66</f>
        <v>0</v>
      </c>
      <c r="AH88" s="107">
        <f t="shared" si="1"/>
        <v>1</v>
      </c>
      <c r="AI88" s="79">
        <f>'Long Term Vision'!C66</f>
        <v>0</v>
      </c>
      <c r="AJ88" s="79">
        <f>IF($AI88="NO",'developer sheet'!$D$9,IF(AND($AH88&gt;0,$AI88=0),1,0))</f>
        <v>1</v>
      </c>
      <c r="AK88" s="108">
        <f>IF($AI88="NO",'developer sheet'!$D$9,IF(AND($AH88=0,$AI88=0),1,0))</f>
        <v>0</v>
      </c>
      <c r="AL88" s="103"/>
    </row>
    <row r="89" spans="1:38" x14ac:dyDescent="0.25">
      <c r="A89" s="19">
        <v>14.7</v>
      </c>
      <c r="B89" s="107">
        <f>'Long Term Vision'!G67</f>
        <v>0</v>
      </c>
      <c r="C89" s="79">
        <f>'Mid-term Plan'!E67</f>
        <v>0</v>
      </c>
      <c r="D89" s="79">
        <f>'Sectoral Plan 1'!$E67</f>
        <v>0</v>
      </c>
      <c r="E89" s="79">
        <f>'Sectoral Plan 2'!$E67</f>
        <v>0</v>
      </c>
      <c r="F89" s="79">
        <f>'Sectoral Plan 3'!$E67</f>
        <v>0</v>
      </c>
      <c r="G89" s="79">
        <f>'Sectoral Plan 4'!$E67</f>
        <v>0</v>
      </c>
      <c r="H89" s="79">
        <f>'Sectoral Plan 5'!$E67</f>
        <v>0</v>
      </c>
      <c r="I89" s="79">
        <f>'Sectoral Plan 6'!$E67</f>
        <v>0</v>
      </c>
      <c r="J89" s="79">
        <f>'Sectoral Plan 7'!$E67</f>
        <v>0</v>
      </c>
      <c r="K89" s="79">
        <f>'Sectoral Plan 8'!$E67</f>
        <v>0</v>
      </c>
      <c r="L89" s="79">
        <f>'Sectoral Plan 9'!$E67</f>
        <v>0</v>
      </c>
      <c r="M89" s="79">
        <f>'Sectoral Plan 10'!$E67</f>
        <v>0</v>
      </c>
      <c r="N89" s="79" t="str">
        <f>'Sectoral Plan 11'!$E67</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89" s="79">
        <f>'Sectoral Plan 12'!$E67</f>
        <v>0</v>
      </c>
      <c r="P89" s="79">
        <f>'Sectoral Plan 13'!$E67</f>
        <v>0</v>
      </c>
      <c r="Q89" s="79" t="str">
        <f>'Sectoral Plan 14'!$E67</f>
        <v>1.Improved statistics on agriculture
Number of new agribusiness developed
Increase in food production and exports
Increase in the number of persons enrolled at and graduating from the BAMSI degree programs.
Increase value added from agriculture and fisheries</v>
      </c>
      <c r="R89" s="79">
        <f>'Sectoral Plan 15'!$E67</f>
        <v>0</v>
      </c>
      <c r="S89" s="79">
        <f>'Sectoral Plan 16'!$E67</f>
        <v>0</v>
      </c>
      <c r="T89" s="79">
        <f>'Sectoral Plan 17'!$E67</f>
        <v>0</v>
      </c>
      <c r="U89" s="79">
        <f>'Sectoral Plan 18'!$E67</f>
        <v>0</v>
      </c>
      <c r="V89" s="79">
        <f>'Sectoral Plan 19'!$E67</f>
        <v>0</v>
      </c>
      <c r="W89" s="79">
        <f>'Sectoral Plan 20'!$E67</f>
        <v>0</v>
      </c>
      <c r="X89" s="79">
        <f>'Sectoral Plan 21'!$E67</f>
        <v>0</v>
      </c>
      <c r="Y89" s="79">
        <f>'Sectoral Plan 22'!$E67</f>
        <v>0</v>
      </c>
      <c r="Z89" s="79">
        <f>'Sectoral Plan 23'!$E67</f>
        <v>0</v>
      </c>
      <c r="AA89" s="79">
        <f>'Sectoral Plan 24'!$E67</f>
        <v>0</v>
      </c>
      <c r="AB89" s="79">
        <f>'Sectoral Plan 25'!$E67</f>
        <v>0</v>
      </c>
      <c r="AC89" s="79">
        <f>'Sectoral Plan 26'!$E67</f>
        <v>0</v>
      </c>
      <c r="AD89" s="79">
        <f>'Sectoral Plan 27'!$E67</f>
        <v>0</v>
      </c>
      <c r="AE89" s="79">
        <f>'Sectoral Plan 28'!$E67</f>
        <v>0</v>
      </c>
      <c r="AF89" s="79">
        <f>'Sectoral Plan 29'!$E67</f>
        <v>0</v>
      </c>
      <c r="AG89" s="108">
        <f>'Sectoral Plan 30'!$E67</f>
        <v>0</v>
      </c>
      <c r="AH89" s="107">
        <f t="shared" si="1"/>
        <v>2</v>
      </c>
      <c r="AI89" s="79">
        <f>'Long Term Vision'!C67</f>
        <v>0</v>
      </c>
      <c r="AJ89" s="79">
        <f>IF($AI89="NO",'developer sheet'!$D$9,IF(AND($AH89&gt;0,$AI89=0),1,0))</f>
        <v>1</v>
      </c>
      <c r="AK89" s="108">
        <f>IF($AI89="NO",'developer sheet'!$D$9,IF(AND($AH89=0,$AI89=0),1,0))</f>
        <v>0</v>
      </c>
      <c r="AL89" s="103"/>
    </row>
    <row r="90" spans="1:38" x14ac:dyDescent="0.25">
      <c r="A90" s="19">
        <v>15.1</v>
      </c>
      <c r="B90" s="107">
        <f>'Long Term Vision'!G69</f>
        <v>0</v>
      </c>
      <c r="C90" s="79">
        <f>'Mid-term Plan'!E69</f>
        <v>0</v>
      </c>
      <c r="D90" s="79">
        <f>'Sectoral Plan 1'!$E69</f>
        <v>0</v>
      </c>
      <c r="E90" s="79">
        <f>'Sectoral Plan 2'!$E69</f>
        <v>0</v>
      </c>
      <c r="F90" s="79">
        <f>'Sectoral Plan 3'!$E69</f>
        <v>0</v>
      </c>
      <c r="G90" s="79">
        <f>'Sectoral Plan 4'!$E69</f>
        <v>0</v>
      </c>
      <c r="H90" s="79">
        <f>'Sectoral Plan 5'!$E69</f>
        <v>0</v>
      </c>
      <c r="I90" s="79">
        <f>'Sectoral Plan 6'!$E69</f>
        <v>0</v>
      </c>
      <c r="J90" s="79">
        <f>'Sectoral Plan 7'!$E69</f>
        <v>0</v>
      </c>
      <c r="K90" s="79">
        <f>'Sectoral Plan 8'!$E69</f>
        <v>0</v>
      </c>
      <c r="L90" s="79">
        <f>'Sectoral Plan 9'!$E69</f>
        <v>0</v>
      </c>
      <c r="M90" s="79">
        <f>'Sectoral Plan 10'!$E69</f>
        <v>0</v>
      </c>
      <c r="N90" s="79" t="str">
        <f>'Sectoral Plan 11'!$E69</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0" s="79">
        <f>'Sectoral Plan 12'!$E69</f>
        <v>0</v>
      </c>
      <c r="P90" s="79">
        <f>'Sectoral Plan 13'!$E69</f>
        <v>0</v>
      </c>
      <c r="Q90" s="79">
        <f>'Sectoral Plan 14'!$E69</f>
        <v>0</v>
      </c>
      <c r="R90" s="79">
        <f>'Sectoral Plan 15'!$E69</f>
        <v>0</v>
      </c>
      <c r="S90" s="79">
        <f>'Sectoral Plan 16'!$E69</f>
        <v>0</v>
      </c>
      <c r="T90" s="79">
        <f>'Sectoral Plan 17'!$E69</f>
        <v>0</v>
      </c>
      <c r="U90" s="79">
        <f>'Sectoral Plan 18'!$E69</f>
        <v>0</v>
      </c>
      <c r="V90" s="79">
        <f>'Sectoral Plan 19'!$E69</f>
        <v>0</v>
      </c>
      <c r="W90" s="79">
        <f>'Sectoral Plan 20'!$E69</f>
        <v>0</v>
      </c>
      <c r="X90" s="79">
        <f>'Sectoral Plan 21'!$E69</f>
        <v>0</v>
      </c>
      <c r="Y90" s="79">
        <f>'Sectoral Plan 22'!$E69</f>
        <v>0</v>
      </c>
      <c r="Z90" s="79">
        <f>'Sectoral Plan 23'!$E69</f>
        <v>0</v>
      </c>
      <c r="AA90" s="79">
        <f>'Sectoral Plan 24'!$E69</f>
        <v>0</v>
      </c>
      <c r="AB90" s="79">
        <f>'Sectoral Plan 25'!$E69</f>
        <v>0</v>
      </c>
      <c r="AC90" s="79">
        <f>'Sectoral Plan 26'!$E69</f>
        <v>0</v>
      </c>
      <c r="AD90" s="79">
        <f>'Sectoral Plan 27'!$E69</f>
        <v>0</v>
      </c>
      <c r="AE90" s="79">
        <f>'Sectoral Plan 28'!$E69</f>
        <v>0</v>
      </c>
      <c r="AF90" s="79">
        <f>'Sectoral Plan 29'!$E69</f>
        <v>0</v>
      </c>
      <c r="AG90" s="108">
        <f>'Sectoral Plan 30'!$E69</f>
        <v>0</v>
      </c>
      <c r="AH90" s="107">
        <f t="shared" si="1"/>
        <v>1</v>
      </c>
      <c r="AI90" s="79">
        <f>'Long Term Vision'!C69</f>
        <v>0</v>
      </c>
      <c r="AJ90" s="79">
        <f>IF($AI90="NO",'developer sheet'!$D$9,IF(AND($AH90&gt;0,$AI90=0),1,0))</f>
        <v>1</v>
      </c>
      <c r="AK90" s="108">
        <f>IF($AI90="NO",'developer sheet'!$D$9,IF(AND($AH90=0,$AI90=0),1,0))</f>
        <v>0</v>
      </c>
      <c r="AL90" s="103"/>
    </row>
    <row r="91" spans="1:38" x14ac:dyDescent="0.25">
      <c r="A91" s="19">
        <v>15.2</v>
      </c>
      <c r="B91" s="107">
        <f>'Long Term Vision'!G70</f>
        <v>0</v>
      </c>
      <c r="C91" s="79">
        <f>'Mid-term Plan'!E70</f>
        <v>0</v>
      </c>
      <c r="D91" s="79">
        <f>'Sectoral Plan 1'!$E70</f>
        <v>0</v>
      </c>
      <c r="E91" s="79">
        <f>'Sectoral Plan 2'!$E70</f>
        <v>0</v>
      </c>
      <c r="F91" s="79">
        <f>'Sectoral Plan 3'!$E70</f>
        <v>0</v>
      </c>
      <c r="G91" s="79">
        <f>'Sectoral Plan 4'!$E70</f>
        <v>0</v>
      </c>
      <c r="H91" s="79">
        <f>'Sectoral Plan 5'!$E70</f>
        <v>0</v>
      </c>
      <c r="I91" s="79">
        <f>'Sectoral Plan 6'!$E70</f>
        <v>0</v>
      </c>
      <c r="J91" s="79">
        <f>'Sectoral Plan 7'!$E70</f>
        <v>0</v>
      </c>
      <c r="K91" s="79">
        <f>'Sectoral Plan 8'!$E70</f>
        <v>0</v>
      </c>
      <c r="L91" s="79">
        <f>'Sectoral Plan 9'!$E70</f>
        <v>0</v>
      </c>
      <c r="M91" s="79">
        <f>'Sectoral Plan 10'!$E70</f>
        <v>0</v>
      </c>
      <c r="N91" s="79" t="str">
        <f>'Sectoral Plan 11'!$E70</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1" s="79">
        <f>'Sectoral Plan 12'!$E70</f>
        <v>0</v>
      </c>
      <c r="P91" s="79">
        <f>'Sectoral Plan 13'!$E70</f>
        <v>0</v>
      </c>
      <c r="Q91" s="79">
        <f>'Sectoral Plan 14'!$E70</f>
        <v>0</v>
      </c>
      <c r="R91" s="79">
        <f>'Sectoral Plan 15'!$E70</f>
        <v>0</v>
      </c>
      <c r="S91" s="79">
        <f>'Sectoral Plan 16'!$E70</f>
        <v>0</v>
      </c>
      <c r="T91" s="79">
        <f>'Sectoral Plan 17'!$E70</f>
        <v>0</v>
      </c>
      <c r="U91" s="79">
        <f>'Sectoral Plan 18'!$E70</f>
        <v>0</v>
      </c>
      <c r="V91" s="79">
        <f>'Sectoral Plan 19'!$E70</f>
        <v>0</v>
      </c>
      <c r="W91" s="79">
        <f>'Sectoral Plan 20'!$E70</f>
        <v>0</v>
      </c>
      <c r="X91" s="79">
        <f>'Sectoral Plan 21'!$E70</f>
        <v>0</v>
      </c>
      <c r="Y91" s="79">
        <f>'Sectoral Plan 22'!$E70</f>
        <v>0</v>
      </c>
      <c r="Z91" s="79">
        <f>'Sectoral Plan 23'!$E70</f>
        <v>0</v>
      </c>
      <c r="AA91" s="79">
        <f>'Sectoral Plan 24'!$E70</f>
        <v>0</v>
      </c>
      <c r="AB91" s="79">
        <f>'Sectoral Plan 25'!$E70</f>
        <v>0</v>
      </c>
      <c r="AC91" s="79">
        <f>'Sectoral Plan 26'!$E70</f>
        <v>0</v>
      </c>
      <c r="AD91" s="79">
        <f>'Sectoral Plan 27'!$E70</f>
        <v>0</v>
      </c>
      <c r="AE91" s="79">
        <f>'Sectoral Plan 28'!$E70</f>
        <v>0</v>
      </c>
      <c r="AF91" s="79">
        <f>'Sectoral Plan 29'!$E70</f>
        <v>0</v>
      </c>
      <c r="AG91" s="108">
        <f>'Sectoral Plan 30'!$E70</f>
        <v>0</v>
      </c>
      <c r="AH91" s="107">
        <f t="shared" si="1"/>
        <v>1</v>
      </c>
      <c r="AI91" s="79">
        <f>'Long Term Vision'!C70</f>
        <v>0</v>
      </c>
      <c r="AJ91" s="79">
        <f>IF($AI91="NO",'developer sheet'!$D$9,IF(AND($AH91&gt;0,$AI91=0),1,0))</f>
        <v>1</v>
      </c>
      <c r="AK91" s="108">
        <f>IF($AI91="NO",'developer sheet'!$D$9,IF(AND($AH91=0,$AI91=0),1,0))</f>
        <v>0</v>
      </c>
      <c r="AL91" s="103"/>
    </row>
    <row r="92" spans="1:38" x14ac:dyDescent="0.25">
      <c r="A92" s="19">
        <v>15.3</v>
      </c>
      <c r="B92" s="107">
        <f>'Long Term Vision'!G71</f>
        <v>0</v>
      </c>
      <c r="C92" s="79">
        <f>'Mid-term Plan'!E71</f>
        <v>0</v>
      </c>
      <c r="D92" s="79">
        <f>'Sectoral Plan 1'!$E71</f>
        <v>0</v>
      </c>
      <c r="E92" s="79">
        <f>'Sectoral Plan 2'!$E71</f>
        <v>0</v>
      </c>
      <c r="F92" s="79">
        <f>'Sectoral Plan 3'!$E71</f>
        <v>0</v>
      </c>
      <c r="G92" s="79">
        <f>'Sectoral Plan 4'!$E71</f>
        <v>0</v>
      </c>
      <c r="H92" s="79">
        <f>'Sectoral Plan 5'!$E71</f>
        <v>0</v>
      </c>
      <c r="I92" s="79">
        <f>'Sectoral Plan 6'!$E71</f>
        <v>0</v>
      </c>
      <c r="J92" s="79">
        <f>'Sectoral Plan 7'!$E71</f>
        <v>0</v>
      </c>
      <c r="K92" s="79">
        <f>'Sectoral Plan 8'!$E71</f>
        <v>0</v>
      </c>
      <c r="L92" s="79">
        <f>'Sectoral Plan 9'!$E71</f>
        <v>0</v>
      </c>
      <c r="M92" s="79">
        <f>'Sectoral Plan 10'!$E71</f>
        <v>0</v>
      </c>
      <c r="N92" s="79">
        <f>'Sectoral Plan 11'!$E71</f>
        <v>0</v>
      </c>
      <c r="O92" s="79">
        <f>'Sectoral Plan 12'!$E71</f>
        <v>0</v>
      </c>
      <c r="P92" s="79">
        <f>'Sectoral Plan 13'!$E71</f>
        <v>0</v>
      </c>
      <c r="Q92" s="79">
        <f>'Sectoral Plan 14'!$E71</f>
        <v>0</v>
      </c>
      <c r="R92" s="79">
        <f>'Sectoral Plan 15'!$E71</f>
        <v>0</v>
      </c>
      <c r="S92" s="79">
        <f>'Sectoral Plan 16'!$E71</f>
        <v>0</v>
      </c>
      <c r="T92" s="79">
        <f>'Sectoral Plan 17'!$E71</f>
        <v>0</v>
      </c>
      <c r="U92" s="79">
        <f>'Sectoral Plan 18'!$E71</f>
        <v>0</v>
      </c>
      <c r="V92" s="79">
        <f>'Sectoral Plan 19'!$E71</f>
        <v>0</v>
      </c>
      <c r="W92" s="79">
        <f>'Sectoral Plan 20'!$E71</f>
        <v>0</v>
      </c>
      <c r="X92" s="79">
        <f>'Sectoral Plan 21'!$E71</f>
        <v>0</v>
      </c>
      <c r="Y92" s="79">
        <f>'Sectoral Plan 22'!$E71</f>
        <v>0</v>
      </c>
      <c r="Z92" s="79">
        <f>'Sectoral Plan 23'!$E71</f>
        <v>0</v>
      </c>
      <c r="AA92" s="79">
        <f>'Sectoral Plan 24'!$E71</f>
        <v>0</v>
      </c>
      <c r="AB92" s="79">
        <f>'Sectoral Plan 25'!$E71</f>
        <v>0</v>
      </c>
      <c r="AC92" s="79">
        <f>'Sectoral Plan 26'!$E71</f>
        <v>0</v>
      </c>
      <c r="AD92" s="79">
        <f>'Sectoral Plan 27'!$E71</f>
        <v>0</v>
      </c>
      <c r="AE92" s="79">
        <f>'Sectoral Plan 28'!$E71</f>
        <v>0</v>
      </c>
      <c r="AF92" s="79">
        <f>'Sectoral Plan 29'!$E71</f>
        <v>0</v>
      </c>
      <c r="AG92" s="108">
        <f>'Sectoral Plan 30'!$E71</f>
        <v>0</v>
      </c>
      <c r="AH92" s="107">
        <f t="shared" si="1"/>
        <v>0</v>
      </c>
      <c r="AI92" s="79">
        <f>'Long Term Vision'!C71</f>
        <v>0</v>
      </c>
      <c r="AJ92" s="79">
        <f>IF($AI92="NO",'developer sheet'!$D$9,IF(AND($AH92&gt;0,$AI92=0),1,0))</f>
        <v>0</v>
      </c>
      <c r="AK92" s="108">
        <f>IF($AI92="NO",'developer sheet'!$D$9,IF(AND($AH92=0,$AI92=0),1,0))</f>
        <v>1</v>
      </c>
      <c r="AL92" s="103"/>
    </row>
    <row r="93" spans="1:38" x14ac:dyDescent="0.25">
      <c r="A93" s="19">
        <v>15.4</v>
      </c>
      <c r="B93" s="107">
        <f>'Long Term Vision'!G72</f>
        <v>0</v>
      </c>
      <c r="C93" s="79">
        <f>'Mid-term Plan'!E72</f>
        <v>0</v>
      </c>
      <c r="D93" s="79">
        <f>'Sectoral Plan 1'!$E72</f>
        <v>0</v>
      </c>
      <c r="E93" s="79">
        <f>'Sectoral Plan 2'!$E72</f>
        <v>0</v>
      </c>
      <c r="F93" s="79">
        <f>'Sectoral Plan 3'!$E72</f>
        <v>0</v>
      </c>
      <c r="G93" s="79">
        <f>'Sectoral Plan 4'!$E72</f>
        <v>0</v>
      </c>
      <c r="H93" s="79">
        <f>'Sectoral Plan 5'!$E72</f>
        <v>0</v>
      </c>
      <c r="I93" s="79">
        <f>'Sectoral Plan 6'!$E72</f>
        <v>0</v>
      </c>
      <c r="J93" s="79">
        <f>'Sectoral Plan 7'!$E72</f>
        <v>0</v>
      </c>
      <c r="K93" s="79">
        <f>'Sectoral Plan 8'!$E72</f>
        <v>0</v>
      </c>
      <c r="L93" s="79">
        <f>'Sectoral Plan 9'!$E72</f>
        <v>0</v>
      </c>
      <c r="M93" s="79">
        <f>'Sectoral Plan 10'!$E72</f>
        <v>0</v>
      </c>
      <c r="N93" s="79">
        <f>'Sectoral Plan 11'!$E72</f>
        <v>0</v>
      </c>
      <c r="O93" s="79">
        <f>'Sectoral Plan 12'!$E72</f>
        <v>0</v>
      </c>
      <c r="P93" s="79">
        <f>'Sectoral Plan 13'!$E72</f>
        <v>0</v>
      </c>
      <c r="Q93" s="79">
        <f>'Sectoral Plan 14'!$E72</f>
        <v>0</v>
      </c>
      <c r="R93" s="79">
        <f>'Sectoral Plan 15'!$E72</f>
        <v>0</v>
      </c>
      <c r="S93" s="79">
        <f>'Sectoral Plan 16'!$E72</f>
        <v>0</v>
      </c>
      <c r="T93" s="79">
        <f>'Sectoral Plan 17'!$E72</f>
        <v>0</v>
      </c>
      <c r="U93" s="79">
        <f>'Sectoral Plan 18'!$E72</f>
        <v>0</v>
      </c>
      <c r="V93" s="79">
        <f>'Sectoral Plan 19'!$E72</f>
        <v>0</v>
      </c>
      <c r="W93" s="79">
        <f>'Sectoral Plan 20'!$E72</f>
        <v>0</v>
      </c>
      <c r="X93" s="79">
        <f>'Sectoral Plan 21'!$E72</f>
        <v>0</v>
      </c>
      <c r="Y93" s="79">
        <f>'Sectoral Plan 22'!$E72</f>
        <v>0</v>
      </c>
      <c r="Z93" s="79">
        <f>'Sectoral Plan 23'!$E72</f>
        <v>0</v>
      </c>
      <c r="AA93" s="79">
        <f>'Sectoral Plan 24'!$E72</f>
        <v>0</v>
      </c>
      <c r="AB93" s="79">
        <f>'Sectoral Plan 25'!$E72</f>
        <v>0</v>
      </c>
      <c r="AC93" s="79">
        <f>'Sectoral Plan 26'!$E72</f>
        <v>0</v>
      </c>
      <c r="AD93" s="79">
        <f>'Sectoral Plan 27'!$E72</f>
        <v>0</v>
      </c>
      <c r="AE93" s="79">
        <f>'Sectoral Plan 28'!$E72</f>
        <v>0</v>
      </c>
      <c r="AF93" s="79">
        <f>'Sectoral Plan 29'!$E72</f>
        <v>0</v>
      </c>
      <c r="AG93" s="108">
        <f>'Sectoral Plan 30'!$E72</f>
        <v>0</v>
      </c>
      <c r="AH93" s="107">
        <f t="shared" si="1"/>
        <v>0</v>
      </c>
      <c r="AI93" s="79">
        <f>'Long Term Vision'!C72</f>
        <v>0</v>
      </c>
      <c r="AJ93" s="79">
        <f>IF($AI93="NO",'developer sheet'!$D$9,IF(AND($AH93&gt;0,$AI93=0),1,0))</f>
        <v>0</v>
      </c>
      <c r="AK93" s="108">
        <f>IF($AI93="NO",'developer sheet'!$D$9,IF(AND($AH93=0,$AI93=0),1,0))</f>
        <v>1</v>
      </c>
      <c r="AL93" s="103"/>
    </row>
    <row r="94" spans="1:38" x14ac:dyDescent="0.25">
      <c r="A94" s="19">
        <v>15.5</v>
      </c>
      <c r="B94" s="107">
        <f>'Long Term Vision'!G73</f>
        <v>0</v>
      </c>
      <c r="C94" s="79">
        <f>'Mid-term Plan'!E73</f>
        <v>0</v>
      </c>
      <c r="D94" s="79">
        <f>'Sectoral Plan 1'!$E73</f>
        <v>0</v>
      </c>
      <c r="E94" s="79">
        <f>'Sectoral Plan 2'!$E73</f>
        <v>0</v>
      </c>
      <c r="F94" s="79">
        <f>'Sectoral Plan 3'!$E73</f>
        <v>0</v>
      </c>
      <c r="G94" s="79">
        <f>'Sectoral Plan 4'!$E73</f>
        <v>0</v>
      </c>
      <c r="H94" s="79">
        <f>'Sectoral Plan 5'!$E73</f>
        <v>0</v>
      </c>
      <c r="I94" s="79">
        <f>'Sectoral Plan 6'!$E73</f>
        <v>0</v>
      </c>
      <c r="J94" s="79">
        <f>'Sectoral Plan 7'!$E73</f>
        <v>0</v>
      </c>
      <c r="K94" s="79">
        <f>'Sectoral Plan 8'!$E73</f>
        <v>0</v>
      </c>
      <c r="L94" s="79">
        <f>'Sectoral Plan 9'!$E73</f>
        <v>0</v>
      </c>
      <c r="M94" s="79">
        <f>'Sectoral Plan 10'!$E73</f>
        <v>0</v>
      </c>
      <c r="N94" s="79" t="str">
        <f>'Sectoral Plan 11'!$E73</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4" s="79">
        <f>'Sectoral Plan 12'!$E73</f>
        <v>0</v>
      </c>
      <c r="P94" s="79">
        <f>'Sectoral Plan 13'!$E73</f>
        <v>0</v>
      </c>
      <c r="Q94" s="79">
        <f>'Sectoral Plan 14'!$E73</f>
        <v>0</v>
      </c>
      <c r="R94" s="79">
        <f>'Sectoral Plan 15'!$E73</f>
        <v>0</v>
      </c>
      <c r="S94" s="79">
        <f>'Sectoral Plan 16'!$E73</f>
        <v>0</v>
      </c>
      <c r="T94" s="79">
        <f>'Sectoral Plan 17'!$E73</f>
        <v>0</v>
      </c>
      <c r="U94" s="79">
        <f>'Sectoral Plan 18'!$E73</f>
        <v>0</v>
      </c>
      <c r="V94" s="79">
        <f>'Sectoral Plan 19'!$E73</f>
        <v>0</v>
      </c>
      <c r="W94" s="79">
        <f>'Sectoral Plan 20'!$E73</f>
        <v>0</v>
      </c>
      <c r="X94" s="79">
        <f>'Sectoral Plan 21'!$E73</f>
        <v>0</v>
      </c>
      <c r="Y94" s="79">
        <f>'Sectoral Plan 22'!$E73</f>
        <v>0</v>
      </c>
      <c r="Z94" s="79">
        <f>'Sectoral Plan 23'!$E73</f>
        <v>0</v>
      </c>
      <c r="AA94" s="79">
        <f>'Sectoral Plan 24'!$E73</f>
        <v>0</v>
      </c>
      <c r="AB94" s="79">
        <f>'Sectoral Plan 25'!$E73</f>
        <v>0</v>
      </c>
      <c r="AC94" s="79">
        <f>'Sectoral Plan 26'!$E73</f>
        <v>0</v>
      </c>
      <c r="AD94" s="79">
        <f>'Sectoral Plan 27'!$E73</f>
        <v>0</v>
      </c>
      <c r="AE94" s="79">
        <f>'Sectoral Plan 28'!$E73</f>
        <v>0</v>
      </c>
      <c r="AF94" s="79">
        <f>'Sectoral Plan 29'!$E73</f>
        <v>0</v>
      </c>
      <c r="AG94" s="108">
        <f>'Sectoral Plan 30'!$E73</f>
        <v>0</v>
      </c>
      <c r="AH94" s="107">
        <f t="shared" si="1"/>
        <v>1</v>
      </c>
      <c r="AI94" s="79">
        <f>'Long Term Vision'!C73</f>
        <v>0</v>
      </c>
      <c r="AJ94" s="79">
        <f>IF($AI94="NO",'developer sheet'!$D$9,IF(AND($AH94&gt;0,$AI94=0),1,0))</f>
        <v>1</v>
      </c>
      <c r="AK94" s="108">
        <f>IF($AI94="NO",'developer sheet'!$D$9,IF(AND($AH94=0,$AI94=0),1,0))</f>
        <v>0</v>
      </c>
      <c r="AL94" s="103"/>
    </row>
    <row r="95" spans="1:38" x14ac:dyDescent="0.25">
      <c r="A95" s="19">
        <v>15.6</v>
      </c>
      <c r="B95" s="107">
        <f>'Long Term Vision'!G74</f>
        <v>0</v>
      </c>
      <c r="C95" s="79">
        <f>'Mid-term Plan'!E74</f>
        <v>0</v>
      </c>
      <c r="D95" s="79">
        <f>'Sectoral Plan 1'!$E74</f>
        <v>0</v>
      </c>
      <c r="E95" s="79">
        <f>'Sectoral Plan 2'!$E74</f>
        <v>0</v>
      </c>
      <c r="F95" s="79">
        <f>'Sectoral Plan 3'!$E74</f>
        <v>0</v>
      </c>
      <c r="G95" s="79">
        <f>'Sectoral Plan 4'!$E74</f>
        <v>0</v>
      </c>
      <c r="H95" s="79">
        <f>'Sectoral Plan 5'!$E74</f>
        <v>0</v>
      </c>
      <c r="I95" s="79">
        <f>'Sectoral Plan 6'!$E74</f>
        <v>0</v>
      </c>
      <c r="J95" s="79">
        <f>'Sectoral Plan 7'!$E74</f>
        <v>0</v>
      </c>
      <c r="K95" s="79">
        <f>'Sectoral Plan 8'!$E74</f>
        <v>0</v>
      </c>
      <c r="L95" s="79">
        <f>'Sectoral Plan 9'!$E74</f>
        <v>0</v>
      </c>
      <c r="M95" s="79">
        <f>'Sectoral Plan 10'!$E74</f>
        <v>0</v>
      </c>
      <c r="N95" s="79" t="str">
        <f>'Sectoral Plan 11'!$E74</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5" s="79">
        <f>'Sectoral Plan 12'!$E74</f>
        <v>0</v>
      </c>
      <c r="P95" s="79">
        <f>'Sectoral Plan 13'!$E74</f>
        <v>0</v>
      </c>
      <c r="Q95" s="79">
        <f>'Sectoral Plan 14'!$E74</f>
        <v>0</v>
      </c>
      <c r="R95" s="79">
        <f>'Sectoral Plan 15'!$E74</f>
        <v>0</v>
      </c>
      <c r="S95" s="79">
        <f>'Sectoral Plan 16'!$E74</f>
        <v>0</v>
      </c>
      <c r="T95" s="79">
        <f>'Sectoral Plan 17'!$E74</f>
        <v>0</v>
      </c>
      <c r="U95" s="79">
        <f>'Sectoral Plan 18'!$E74</f>
        <v>0</v>
      </c>
      <c r="V95" s="79">
        <f>'Sectoral Plan 19'!$E74</f>
        <v>0</v>
      </c>
      <c r="W95" s="79">
        <f>'Sectoral Plan 20'!$E74</f>
        <v>0</v>
      </c>
      <c r="X95" s="79">
        <f>'Sectoral Plan 21'!$E74</f>
        <v>0</v>
      </c>
      <c r="Y95" s="79">
        <f>'Sectoral Plan 22'!$E74</f>
        <v>0</v>
      </c>
      <c r="Z95" s="79">
        <f>'Sectoral Plan 23'!$E74</f>
        <v>0</v>
      </c>
      <c r="AA95" s="79">
        <f>'Sectoral Plan 24'!$E74</f>
        <v>0</v>
      </c>
      <c r="AB95" s="79">
        <f>'Sectoral Plan 25'!$E74</f>
        <v>0</v>
      </c>
      <c r="AC95" s="79">
        <f>'Sectoral Plan 26'!$E74</f>
        <v>0</v>
      </c>
      <c r="AD95" s="79">
        <f>'Sectoral Plan 27'!$E74</f>
        <v>0</v>
      </c>
      <c r="AE95" s="79">
        <f>'Sectoral Plan 28'!$E74</f>
        <v>0</v>
      </c>
      <c r="AF95" s="79">
        <f>'Sectoral Plan 29'!$E74</f>
        <v>0</v>
      </c>
      <c r="AG95" s="108">
        <f>'Sectoral Plan 30'!$E74</f>
        <v>0</v>
      </c>
      <c r="AH95" s="107">
        <f t="shared" si="1"/>
        <v>1</v>
      </c>
      <c r="AI95" s="79">
        <f>'Long Term Vision'!C74</f>
        <v>0</v>
      </c>
      <c r="AJ95" s="79">
        <f>IF($AI95="NO",'developer sheet'!$D$9,IF(AND($AH95&gt;0,$AI95=0),1,0))</f>
        <v>1</v>
      </c>
      <c r="AK95" s="108">
        <f>IF($AI95="NO",'developer sheet'!$D$9,IF(AND($AH95=0,$AI95=0),1,0))</f>
        <v>0</v>
      </c>
      <c r="AL95" s="103"/>
    </row>
    <row r="96" spans="1:38" x14ac:dyDescent="0.25">
      <c r="A96" s="19">
        <v>15.7</v>
      </c>
      <c r="B96" s="107">
        <f>'Long Term Vision'!G75</f>
        <v>0</v>
      </c>
      <c r="C96" s="79">
        <f>'Mid-term Plan'!E75</f>
        <v>0</v>
      </c>
      <c r="D96" s="79">
        <f>'Sectoral Plan 1'!$E75</f>
        <v>0</v>
      </c>
      <c r="E96" s="79">
        <f>'Sectoral Plan 2'!$E75</f>
        <v>0</v>
      </c>
      <c r="F96" s="79">
        <f>'Sectoral Plan 3'!$E75</f>
        <v>0</v>
      </c>
      <c r="G96" s="79">
        <f>'Sectoral Plan 4'!$E75</f>
        <v>0</v>
      </c>
      <c r="H96" s="79">
        <f>'Sectoral Plan 5'!$E75</f>
        <v>0</v>
      </c>
      <c r="I96" s="79">
        <f>'Sectoral Plan 6'!$E75</f>
        <v>0</v>
      </c>
      <c r="J96" s="79">
        <f>'Sectoral Plan 7'!$E75</f>
        <v>0</v>
      </c>
      <c r="K96" s="79">
        <f>'Sectoral Plan 8'!$E75</f>
        <v>0</v>
      </c>
      <c r="L96" s="79">
        <f>'Sectoral Plan 9'!$E75</f>
        <v>0</v>
      </c>
      <c r="M96" s="79">
        <f>'Sectoral Plan 10'!$E75</f>
        <v>0</v>
      </c>
      <c r="N96" s="79">
        <f>'Sectoral Plan 11'!$E75</f>
        <v>0</v>
      </c>
      <c r="O96" s="79">
        <f>'Sectoral Plan 12'!$E75</f>
        <v>0</v>
      </c>
      <c r="P96" s="79">
        <f>'Sectoral Plan 13'!$E75</f>
        <v>0</v>
      </c>
      <c r="Q96" s="79">
        <f>'Sectoral Plan 14'!$E75</f>
        <v>0</v>
      </c>
      <c r="R96" s="79">
        <f>'Sectoral Plan 15'!$E75</f>
        <v>0</v>
      </c>
      <c r="S96" s="79">
        <f>'Sectoral Plan 16'!$E75</f>
        <v>0</v>
      </c>
      <c r="T96" s="79">
        <f>'Sectoral Plan 17'!$E75</f>
        <v>0</v>
      </c>
      <c r="U96" s="79">
        <f>'Sectoral Plan 18'!$E75</f>
        <v>0</v>
      </c>
      <c r="V96" s="79">
        <f>'Sectoral Plan 19'!$E75</f>
        <v>0</v>
      </c>
      <c r="W96" s="79">
        <f>'Sectoral Plan 20'!$E75</f>
        <v>0</v>
      </c>
      <c r="X96" s="79">
        <f>'Sectoral Plan 21'!$E75</f>
        <v>0</v>
      </c>
      <c r="Y96" s="79">
        <f>'Sectoral Plan 22'!$E75</f>
        <v>0</v>
      </c>
      <c r="Z96" s="79">
        <f>'Sectoral Plan 23'!$E75</f>
        <v>0</v>
      </c>
      <c r="AA96" s="79">
        <f>'Sectoral Plan 24'!$E75</f>
        <v>0</v>
      </c>
      <c r="AB96" s="79">
        <f>'Sectoral Plan 25'!$E75</f>
        <v>0</v>
      </c>
      <c r="AC96" s="79">
        <f>'Sectoral Plan 26'!$E75</f>
        <v>0</v>
      </c>
      <c r="AD96" s="79">
        <f>'Sectoral Plan 27'!$E75</f>
        <v>0</v>
      </c>
      <c r="AE96" s="79">
        <f>'Sectoral Plan 28'!$E75</f>
        <v>0</v>
      </c>
      <c r="AF96" s="79">
        <f>'Sectoral Plan 29'!$E75</f>
        <v>0</v>
      </c>
      <c r="AG96" s="108">
        <f>'Sectoral Plan 30'!$E75</f>
        <v>0</v>
      </c>
      <c r="AH96" s="107">
        <f t="shared" si="1"/>
        <v>0</v>
      </c>
      <c r="AI96" s="79">
        <f>'Long Term Vision'!C75</f>
        <v>0</v>
      </c>
      <c r="AJ96" s="79">
        <f>IF($AI96="NO",'developer sheet'!$D$9,IF(AND($AH96&gt;0,$AI96=0),1,0))</f>
        <v>0</v>
      </c>
      <c r="AK96" s="108">
        <f>IF($AI96="NO",'developer sheet'!$D$9,IF(AND($AH96=0,$AI96=0),1,0))</f>
        <v>1</v>
      </c>
      <c r="AL96" s="103"/>
    </row>
    <row r="97" spans="1:38" x14ac:dyDescent="0.25">
      <c r="A97" s="19">
        <v>15.8</v>
      </c>
      <c r="B97" s="107">
        <f>'Long Term Vision'!G76</f>
        <v>0</v>
      </c>
      <c r="C97" s="79">
        <f>'Mid-term Plan'!E76</f>
        <v>0</v>
      </c>
      <c r="D97" s="79">
        <f>'Sectoral Plan 1'!$E76</f>
        <v>0</v>
      </c>
      <c r="E97" s="79">
        <f>'Sectoral Plan 2'!$E76</f>
        <v>0</v>
      </c>
      <c r="F97" s="79">
        <f>'Sectoral Plan 3'!$E76</f>
        <v>0</v>
      </c>
      <c r="G97" s="79">
        <f>'Sectoral Plan 4'!$E76</f>
        <v>0</v>
      </c>
      <c r="H97" s="79">
        <f>'Sectoral Plan 5'!$E76</f>
        <v>0</v>
      </c>
      <c r="I97" s="79">
        <f>'Sectoral Plan 6'!$E76</f>
        <v>0</v>
      </c>
      <c r="J97" s="79">
        <f>'Sectoral Plan 7'!$E76</f>
        <v>0</v>
      </c>
      <c r="K97" s="79">
        <f>'Sectoral Plan 8'!$E76</f>
        <v>0</v>
      </c>
      <c r="L97" s="79">
        <f>'Sectoral Plan 9'!$E76</f>
        <v>0</v>
      </c>
      <c r="M97" s="79">
        <f>'Sectoral Plan 10'!$E76</f>
        <v>0</v>
      </c>
      <c r="N97" s="79" t="str">
        <f>'Sectoral Plan 11'!$E76</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7" s="79">
        <f>'Sectoral Plan 12'!$E76</f>
        <v>0</v>
      </c>
      <c r="P97" s="79">
        <f>'Sectoral Plan 13'!$E76</f>
        <v>0</v>
      </c>
      <c r="Q97" s="79">
        <f>'Sectoral Plan 14'!$E76</f>
        <v>0</v>
      </c>
      <c r="R97" s="79">
        <f>'Sectoral Plan 15'!$E76</f>
        <v>0</v>
      </c>
      <c r="S97" s="79">
        <f>'Sectoral Plan 16'!$E76</f>
        <v>0</v>
      </c>
      <c r="T97" s="79">
        <f>'Sectoral Plan 17'!$E76</f>
        <v>0</v>
      </c>
      <c r="U97" s="79">
        <f>'Sectoral Plan 18'!$E76</f>
        <v>0</v>
      </c>
      <c r="V97" s="79">
        <f>'Sectoral Plan 19'!$E76</f>
        <v>0</v>
      </c>
      <c r="W97" s="79">
        <f>'Sectoral Plan 20'!$E76</f>
        <v>0</v>
      </c>
      <c r="X97" s="79">
        <f>'Sectoral Plan 21'!$E76</f>
        <v>0</v>
      </c>
      <c r="Y97" s="79">
        <f>'Sectoral Plan 22'!$E76</f>
        <v>0</v>
      </c>
      <c r="Z97" s="79">
        <f>'Sectoral Plan 23'!$E76</f>
        <v>0</v>
      </c>
      <c r="AA97" s="79">
        <f>'Sectoral Plan 24'!$E76</f>
        <v>0</v>
      </c>
      <c r="AB97" s="79">
        <f>'Sectoral Plan 25'!$E76</f>
        <v>0</v>
      </c>
      <c r="AC97" s="79">
        <f>'Sectoral Plan 26'!$E76</f>
        <v>0</v>
      </c>
      <c r="AD97" s="79">
        <f>'Sectoral Plan 27'!$E76</f>
        <v>0</v>
      </c>
      <c r="AE97" s="79">
        <f>'Sectoral Plan 28'!$E76</f>
        <v>0</v>
      </c>
      <c r="AF97" s="79">
        <f>'Sectoral Plan 29'!$E76</f>
        <v>0</v>
      </c>
      <c r="AG97" s="108">
        <f>'Sectoral Plan 30'!$E76</f>
        <v>0</v>
      </c>
      <c r="AH97" s="107">
        <f t="shared" si="1"/>
        <v>1</v>
      </c>
      <c r="AI97" s="79">
        <f>'Long Term Vision'!C76</f>
        <v>0</v>
      </c>
      <c r="AJ97" s="79">
        <f>IF($AI97="NO",'developer sheet'!$D$9,IF(AND($AH97&gt;0,$AI97=0),1,0))</f>
        <v>1</v>
      </c>
      <c r="AK97" s="108">
        <f>IF($AI97="NO",'developer sheet'!$D$9,IF(AND($AH97=0,$AI97=0),1,0))</f>
        <v>0</v>
      </c>
      <c r="AL97" s="103"/>
    </row>
    <row r="98" spans="1:38" x14ac:dyDescent="0.25">
      <c r="A98" s="19">
        <v>15.9</v>
      </c>
      <c r="B98" s="107">
        <f>'Long Term Vision'!G77</f>
        <v>0</v>
      </c>
      <c r="C98" s="79">
        <f>'Mid-term Plan'!E77</f>
        <v>0</v>
      </c>
      <c r="D98" s="79">
        <f>'Sectoral Plan 1'!$E77</f>
        <v>0</v>
      </c>
      <c r="E98" s="79">
        <f>'Sectoral Plan 2'!$E77</f>
        <v>0</v>
      </c>
      <c r="F98" s="79">
        <f>'Sectoral Plan 3'!$E77</f>
        <v>0</v>
      </c>
      <c r="G98" s="79">
        <f>'Sectoral Plan 4'!$E77</f>
        <v>0</v>
      </c>
      <c r="H98" s="79">
        <f>'Sectoral Plan 5'!$E77</f>
        <v>0</v>
      </c>
      <c r="I98" s="79">
        <f>'Sectoral Plan 6'!$E77</f>
        <v>0</v>
      </c>
      <c r="J98" s="79">
        <f>'Sectoral Plan 7'!$E77</f>
        <v>0</v>
      </c>
      <c r="K98" s="79">
        <f>'Sectoral Plan 8'!$E77</f>
        <v>0</v>
      </c>
      <c r="L98" s="79">
        <f>'Sectoral Plan 9'!$E77</f>
        <v>0</v>
      </c>
      <c r="M98" s="79">
        <f>'Sectoral Plan 10'!$E77</f>
        <v>0</v>
      </c>
      <c r="N98" s="79" t="str">
        <f>'Sectoral Plan 11'!$E77</f>
        <v>1. Increase protected areas under effective management (including sustainable funding)
2. Conservation of at least 20% of their near-shore marine / coastal environment by 2020. 
3. Increase in percentage of land area where environmental sustainable land use and management practices have been adopted
4. Increased knowledge on the value of ecosystems</v>
      </c>
      <c r="O98" s="79">
        <f>'Sectoral Plan 12'!$E77</f>
        <v>0</v>
      </c>
      <c r="P98" s="79">
        <f>'Sectoral Plan 13'!$E77</f>
        <v>0</v>
      </c>
      <c r="Q98" s="79" t="str">
        <f>'Sectoral Plan 14'!$E77</f>
        <v>1.Improved statistics on agriculture</v>
      </c>
      <c r="R98" s="79">
        <f>'Sectoral Plan 15'!$E77</f>
        <v>0</v>
      </c>
      <c r="S98" s="79">
        <f>'Sectoral Plan 16'!$E77</f>
        <v>0</v>
      </c>
      <c r="T98" s="79">
        <f>'Sectoral Plan 17'!$E77</f>
        <v>0</v>
      </c>
      <c r="U98" s="79">
        <f>'Sectoral Plan 18'!$E77</f>
        <v>0</v>
      </c>
      <c r="V98" s="79">
        <f>'Sectoral Plan 19'!$E77</f>
        <v>0</v>
      </c>
      <c r="W98" s="79">
        <f>'Sectoral Plan 20'!$E77</f>
        <v>0</v>
      </c>
      <c r="X98" s="79">
        <f>'Sectoral Plan 21'!$E77</f>
        <v>0</v>
      </c>
      <c r="Y98" s="79">
        <f>'Sectoral Plan 22'!$E77</f>
        <v>0</v>
      </c>
      <c r="Z98" s="79">
        <f>'Sectoral Plan 23'!$E77</f>
        <v>0</v>
      </c>
      <c r="AA98" s="79">
        <f>'Sectoral Plan 24'!$E77</f>
        <v>0</v>
      </c>
      <c r="AB98" s="79">
        <f>'Sectoral Plan 25'!$E77</f>
        <v>0</v>
      </c>
      <c r="AC98" s="79">
        <f>'Sectoral Plan 26'!$E77</f>
        <v>0</v>
      </c>
      <c r="AD98" s="79">
        <f>'Sectoral Plan 27'!$E77</f>
        <v>0</v>
      </c>
      <c r="AE98" s="79">
        <f>'Sectoral Plan 28'!$E77</f>
        <v>0</v>
      </c>
      <c r="AF98" s="79">
        <f>'Sectoral Plan 29'!$E77</f>
        <v>0</v>
      </c>
      <c r="AG98" s="108">
        <f>'Sectoral Plan 30'!$E77</f>
        <v>0</v>
      </c>
      <c r="AH98" s="107">
        <f t="shared" ref="AH98" si="2">COUNTIF(B98:AG98,"*")</f>
        <v>2</v>
      </c>
      <c r="AI98" s="79">
        <f>'Long Term Vision'!C77</f>
        <v>0</v>
      </c>
      <c r="AJ98" s="79">
        <f>IF($AI98="NO",'developer sheet'!$D$9,IF(AND($AH98&gt;0,$AI98=0),1,0))</f>
        <v>1</v>
      </c>
      <c r="AK98" s="108">
        <f>IF($AI98="NO",'developer sheet'!$D$9,IF(AND($AH98=0,$AI98=0),1,0))</f>
        <v>0</v>
      </c>
      <c r="AL98" s="103"/>
    </row>
    <row r="99" spans="1:38" x14ac:dyDescent="0.25">
      <c r="A99" s="19">
        <v>16.100000000000001</v>
      </c>
      <c r="B99" s="107">
        <f>'Long Term Vision'!G116</f>
        <v>0</v>
      </c>
      <c r="C99" s="79">
        <f>'Mid-term Plan'!E116</f>
        <v>0</v>
      </c>
      <c r="D99" s="79">
        <f>'Sectoral Plan 1'!$E116</f>
        <v>0</v>
      </c>
      <c r="E99" s="79">
        <f>'Sectoral Plan 2'!$E116</f>
        <v>0</v>
      </c>
      <c r="F99" s="79" t="str">
        <f>'Sectoral Plan 3'!$E116</f>
        <v xml:space="preserve">1. Citizen engagement in the Roundtable, workshops and other initiatives.
2. Positive participant feedback and behavioural change as a result of initiatives to encourage a law abiding society.
3. Eventual decreases in infractions, particularly in targeted areas.
1. Increase in number of youth enrolled in programmes
2. Increase in number of graduates of youth programmes
3. Reduction in percentage of crimes committed by youth age 10-25
4. Reduction in overall crime rate
1. International Benchmarks
2. Increased public participation/enrolments in initiatives outlined below
3. Reduction in criminal activities, violence, corruption, etc.
</v>
      </c>
      <c r="G99" s="79" t="str">
        <f>'Sectoral Plan 4'!$E116</f>
        <v xml:space="preserve">1. Reduction in murders
2. Reduction in sexual assaults, including rape
3. Reduction in home invasions
4. Reduction in armed robberies
5. Higher conviction rates for violent crimes, particularly against vulnerable groups (children, the elderly, persons with disabilities)
</v>
      </c>
      <c r="H99" s="79">
        <f>'Sectoral Plan 5'!$E116</f>
        <v>0</v>
      </c>
      <c r="I99" s="79">
        <f>'Sectoral Plan 6'!$E116</f>
        <v>0</v>
      </c>
      <c r="J99" s="79" t="str">
        <f>'Sectoral Plan 7'!$E116</f>
        <v xml:space="preserve">1. Increase in number of minorities whose human rights are protected 
2. Equal access to public services and amenities
3. Increase in social cohesion
</v>
      </c>
      <c r="K99" s="79">
        <f>'Sectoral Plan 8'!$E116</f>
        <v>0</v>
      </c>
      <c r="L99" s="79">
        <f>'Sectoral Plan 9'!$E116</f>
        <v>0</v>
      </c>
      <c r="M99" s="79">
        <f>'Sectoral Plan 10'!$E116</f>
        <v>0</v>
      </c>
      <c r="N99" s="79">
        <f>'Sectoral Plan 11'!$E116</f>
        <v>0</v>
      </c>
      <c r="O99" s="79">
        <f>'Sectoral Plan 12'!$E116</f>
        <v>0</v>
      </c>
      <c r="P99" s="79">
        <f>'Sectoral Plan 13'!$E116</f>
        <v>0</v>
      </c>
      <c r="Q99" s="79">
        <f>'Sectoral Plan 14'!$E116</f>
        <v>0</v>
      </c>
      <c r="R99" s="79">
        <f>'Sectoral Plan 15'!$E116</f>
        <v>0</v>
      </c>
      <c r="S99" s="79">
        <f>'Sectoral Plan 16'!$E116</f>
        <v>0</v>
      </c>
      <c r="T99" s="79">
        <f>'Sectoral Plan 17'!$E116</f>
        <v>0</v>
      </c>
      <c r="U99" s="79">
        <f>'Sectoral Plan 18'!$E116</f>
        <v>0</v>
      </c>
      <c r="V99" s="79">
        <f>'Sectoral Plan 19'!$E116</f>
        <v>0</v>
      </c>
      <c r="W99" s="79">
        <f>'Sectoral Plan 20'!$E116</f>
        <v>0</v>
      </c>
      <c r="X99" s="79">
        <f>'Sectoral Plan 21'!$E116</f>
        <v>0</v>
      </c>
      <c r="Y99" s="79">
        <f>'Sectoral Plan 22'!$E116</f>
        <v>0</v>
      </c>
      <c r="Z99" s="79">
        <f>'Sectoral Plan 23'!$E116</f>
        <v>0</v>
      </c>
      <c r="AA99" s="79">
        <f>'Sectoral Plan 24'!$E116</f>
        <v>0</v>
      </c>
      <c r="AB99" s="79">
        <f>'Sectoral Plan 25'!$E116</f>
        <v>0</v>
      </c>
      <c r="AC99" s="79">
        <f>'Sectoral Plan 26'!$E116</f>
        <v>0</v>
      </c>
      <c r="AD99" s="79">
        <f>'Sectoral Plan 27'!$E116</f>
        <v>0</v>
      </c>
      <c r="AE99" s="79">
        <f>'Sectoral Plan 28'!$E116</f>
        <v>0</v>
      </c>
      <c r="AF99" s="79">
        <f>'Sectoral Plan 29'!$E116</f>
        <v>0</v>
      </c>
      <c r="AG99" s="108">
        <f>'Sectoral Plan 30'!$E116</f>
        <v>0</v>
      </c>
      <c r="AH99" s="107">
        <f t="shared" si="1"/>
        <v>3</v>
      </c>
      <c r="AI99" s="79">
        <f>'Long Term Vision'!C116</f>
        <v>0</v>
      </c>
      <c r="AJ99" s="79">
        <f>IF($AI99="NO",'developer sheet'!$D$9,IF(AND($AH99&gt;0,$AI99=0),1,0))</f>
        <v>1</v>
      </c>
      <c r="AK99" s="108">
        <f>IF($AI99="NO",'developer sheet'!$D$9,IF(AND($AH99=0,$AI99=0),1,0))</f>
        <v>0</v>
      </c>
      <c r="AL99" s="103"/>
    </row>
    <row r="100" spans="1:38" x14ac:dyDescent="0.25">
      <c r="A100" s="19">
        <v>16.2</v>
      </c>
      <c r="B100" s="107">
        <f>'Long Term Vision'!G117</f>
        <v>0</v>
      </c>
      <c r="C100" s="79">
        <f>'Mid-term Plan'!E117</f>
        <v>0</v>
      </c>
      <c r="D100" s="79">
        <f>'Sectoral Plan 1'!$E117</f>
        <v>0</v>
      </c>
      <c r="E100" s="79">
        <f>'Sectoral Plan 2'!$E117</f>
        <v>0</v>
      </c>
      <c r="F100" s="79">
        <f>'Sectoral Plan 3'!$E117</f>
        <v>0</v>
      </c>
      <c r="G100" s="79" t="str">
        <f>'Sectoral Plan 4'!$E117</f>
        <v xml:space="preserve">1. Reduction in murders
2. Reduction in sexual assaults, including rape
3. Reduction in home invasions
4. Reduction in armed robberies
5. Higher conviction rates for violent crimes, particularly against vulnerable groups (children, the elderly, persons with disabilities)
</v>
      </c>
      <c r="H100" s="79">
        <f>'Sectoral Plan 5'!$E117</f>
        <v>0</v>
      </c>
      <c r="I100" s="79">
        <f>'Sectoral Plan 6'!$E117</f>
        <v>0</v>
      </c>
      <c r="J100" s="79" t="str">
        <f>'Sectoral Plan 7'!$E117</f>
        <v xml:space="preserve">1. Increase in number of minorities whose human rights are protected 
2. Equal access to public services and amenities
3. Increase in social cohesion
</v>
      </c>
      <c r="K100" s="79">
        <f>'Sectoral Plan 8'!$E117</f>
        <v>0</v>
      </c>
      <c r="L100" s="79">
        <f>'Sectoral Plan 9'!$E117</f>
        <v>0</v>
      </c>
      <c r="M100" s="79">
        <f>'Sectoral Plan 10'!$E117</f>
        <v>0</v>
      </c>
      <c r="N100" s="79">
        <f>'Sectoral Plan 11'!$E117</f>
        <v>0</v>
      </c>
      <c r="O100" s="79">
        <f>'Sectoral Plan 12'!$E117</f>
        <v>0</v>
      </c>
      <c r="P100" s="79">
        <f>'Sectoral Plan 13'!$E117</f>
        <v>0</v>
      </c>
      <c r="Q100" s="79">
        <f>'Sectoral Plan 14'!$E117</f>
        <v>0</v>
      </c>
      <c r="R100" s="79">
        <f>'Sectoral Plan 15'!$E117</f>
        <v>0</v>
      </c>
      <c r="S100" s="79">
        <f>'Sectoral Plan 16'!$E117</f>
        <v>0</v>
      </c>
      <c r="T100" s="79">
        <f>'Sectoral Plan 17'!$E117</f>
        <v>0</v>
      </c>
      <c r="U100" s="79">
        <f>'Sectoral Plan 18'!$E117</f>
        <v>0</v>
      </c>
      <c r="V100" s="79">
        <f>'Sectoral Plan 19'!$E117</f>
        <v>0</v>
      </c>
      <c r="W100" s="79">
        <f>'Sectoral Plan 20'!$E117</f>
        <v>0</v>
      </c>
      <c r="X100" s="79">
        <f>'Sectoral Plan 21'!$E117</f>
        <v>0</v>
      </c>
      <c r="Y100" s="79">
        <f>'Sectoral Plan 22'!$E117</f>
        <v>0</v>
      </c>
      <c r="Z100" s="79">
        <f>'Sectoral Plan 23'!$E117</f>
        <v>0</v>
      </c>
      <c r="AA100" s="79">
        <f>'Sectoral Plan 24'!$E117</f>
        <v>0</v>
      </c>
      <c r="AB100" s="79">
        <f>'Sectoral Plan 25'!$E117</f>
        <v>0</v>
      </c>
      <c r="AC100" s="79">
        <f>'Sectoral Plan 26'!$E117</f>
        <v>0</v>
      </c>
      <c r="AD100" s="79">
        <f>'Sectoral Plan 27'!$E117</f>
        <v>0</v>
      </c>
      <c r="AE100" s="79">
        <f>'Sectoral Plan 28'!$E117</f>
        <v>0</v>
      </c>
      <c r="AF100" s="79">
        <f>'Sectoral Plan 29'!$E117</f>
        <v>0</v>
      </c>
      <c r="AG100" s="108">
        <f>'Sectoral Plan 30'!$E117</f>
        <v>0</v>
      </c>
      <c r="AH100" s="107">
        <f t="shared" si="1"/>
        <v>2</v>
      </c>
      <c r="AI100" s="79">
        <f>'Long Term Vision'!C117</f>
        <v>0</v>
      </c>
      <c r="AJ100" s="79">
        <f>IF($AI100="NO",'developer sheet'!$D$9,IF(AND($AH100&gt;0,$AI100=0),1,0))</f>
        <v>1</v>
      </c>
      <c r="AK100" s="108">
        <f>IF($AI100="NO",'developer sheet'!$D$9,IF(AND($AH100=0,$AI100=0),1,0))</f>
        <v>0</v>
      </c>
      <c r="AL100" s="103"/>
    </row>
    <row r="101" spans="1:38" x14ac:dyDescent="0.25">
      <c r="A101" s="19">
        <v>16.3</v>
      </c>
      <c r="B101" s="107">
        <f>'Long Term Vision'!G118</f>
        <v>0</v>
      </c>
      <c r="C101" s="79">
        <f>'Mid-term Plan'!E118</f>
        <v>0</v>
      </c>
      <c r="D101" s="79">
        <f>'Sectoral Plan 1'!$E118</f>
        <v>0</v>
      </c>
      <c r="E101" s="79">
        <f>'Sectoral Plan 2'!$E118</f>
        <v>0</v>
      </c>
      <c r="F101" s="79" t="str">
        <f>'Sectoral Plan 3'!$E118</f>
        <v xml:space="preserve">1. Citizen engagement in the Roundtable, workshops and other initiatives.
2. Positive participant feedback and behavioural change as a result of initiatives to encourage a law abiding society.
3. Eventual decreases in infractions, particularly in targeted areas.
1. Increase in number of youth enrolled in programmes
2. Increase in number of graduates of youth programmes
3. Reduction in percentage of crimes committed by youth age 10-25
4. Reduction in overall crime rate
</v>
      </c>
      <c r="G101" s="79" t="str">
        <f>'Sectoral Plan 4'!$E118</f>
        <v xml:space="preserve">1. Increased enforcement of the law
2. Increased accountability by the police
3. Rise in conviction rates
4. Decline in crime rate 
1. Reduction in murders
2. Reduction in sexual assaults, including rape
3. Reduction in home invasions
4. Reduction in armed robberies
5. Higher conviction rates for violent crimes, particularly against vulnerable groups (children, the elderly, persons with disabilities)
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v>
      </c>
      <c r="H101" s="79">
        <f>'Sectoral Plan 5'!$E118</f>
        <v>0</v>
      </c>
      <c r="I101" s="79">
        <f>'Sectoral Plan 6'!$E118</f>
        <v>0</v>
      </c>
      <c r="J101" s="79" t="str">
        <f>'Sectoral Plan 7'!$E118</f>
        <v>1. Increase in number of minorities whose human rights are protected 
2. Equal access to public services and amenities
3. Increase in social cohesion
1. Increased access to justice for vulnerable groups
2. More update data on human rights conditions and trends in the country
3. Clear Identification of areas where implementation of human rights protections is weak
4. More informed human rights policies</v>
      </c>
      <c r="K101" s="79">
        <f>'Sectoral Plan 8'!$E118</f>
        <v>0</v>
      </c>
      <c r="L101" s="79">
        <f>'Sectoral Plan 9'!$E118</f>
        <v>0</v>
      </c>
      <c r="M101" s="79">
        <f>'Sectoral Plan 10'!$E118</f>
        <v>0</v>
      </c>
      <c r="N101" s="79">
        <f>'Sectoral Plan 11'!$E118</f>
        <v>0</v>
      </c>
      <c r="O101" s="79">
        <f>'Sectoral Plan 12'!$E118</f>
        <v>0</v>
      </c>
      <c r="P101" s="79">
        <f>'Sectoral Plan 13'!$E118</f>
        <v>0</v>
      </c>
      <c r="Q101" s="79">
        <f>'Sectoral Plan 14'!$E118</f>
        <v>0</v>
      </c>
      <c r="R101" s="79">
        <f>'Sectoral Plan 15'!$E118</f>
        <v>0</v>
      </c>
      <c r="S101" s="79">
        <f>'Sectoral Plan 16'!$E118</f>
        <v>0</v>
      </c>
      <c r="T101" s="79">
        <f>'Sectoral Plan 17'!$E118</f>
        <v>0</v>
      </c>
      <c r="U101" s="79">
        <f>'Sectoral Plan 18'!$E118</f>
        <v>0</v>
      </c>
      <c r="V101" s="79">
        <f>'Sectoral Plan 19'!$E118</f>
        <v>0</v>
      </c>
      <c r="W101" s="79">
        <f>'Sectoral Plan 20'!$E118</f>
        <v>0</v>
      </c>
      <c r="X101" s="79">
        <f>'Sectoral Plan 21'!$E118</f>
        <v>0</v>
      </c>
      <c r="Y101" s="79">
        <f>'Sectoral Plan 22'!$E118</f>
        <v>0</v>
      </c>
      <c r="Z101" s="79">
        <f>'Sectoral Plan 23'!$E118</f>
        <v>0</v>
      </c>
      <c r="AA101" s="79">
        <f>'Sectoral Plan 24'!$E118</f>
        <v>0</v>
      </c>
      <c r="AB101" s="79">
        <f>'Sectoral Plan 25'!$E118</f>
        <v>0</v>
      </c>
      <c r="AC101" s="79">
        <f>'Sectoral Plan 26'!$E118</f>
        <v>0</v>
      </c>
      <c r="AD101" s="79">
        <f>'Sectoral Plan 27'!$E118</f>
        <v>0</v>
      </c>
      <c r="AE101" s="79">
        <f>'Sectoral Plan 28'!$E118</f>
        <v>0</v>
      </c>
      <c r="AF101" s="79">
        <f>'Sectoral Plan 29'!$E118</f>
        <v>0</v>
      </c>
      <c r="AG101" s="108">
        <f>'Sectoral Plan 30'!$E118</f>
        <v>0</v>
      </c>
      <c r="AH101" s="107">
        <f t="shared" si="1"/>
        <v>3</v>
      </c>
      <c r="AI101" s="79">
        <f>'Long Term Vision'!C118</f>
        <v>0</v>
      </c>
      <c r="AJ101" s="79">
        <f>IF($AI101="NO",'developer sheet'!$D$9,IF(AND($AH101&gt;0,$AI101=0),1,0))</f>
        <v>1</v>
      </c>
      <c r="AK101" s="108">
        <f>IF($AI101="NO",'developer sheet'!$D$9,IF(AND($AH101=0,$AI101=0),1,0))</f>
        <v>0</v>
      </c>
      <c r="AL101" s="103"/>
    </row>
    <row r="102" spans="1:38" x14ac:dyDescent="0.25">
      <c r="A102" s="19">
        <v>16.399999999999999</v>
      </c>
      <c r="B102" s="107">
        <f>'Long Term Vision'!G119</f>
        <v>0</v>
      </c>
      <c r="C102" s="79">
        <f>'Mid-term Plan'!E119</f>
        <v>0</v>
      </c>
      <c r="D102" s="79">
        <f>'Sectoral Plan 1'!$E119</f>
        <v>0</v>
      </c>
      <c r="E102" s="79">
        <f>'Sectoral Plan 2'!$E119</f>
        <v>0</v>
      </c>
      <c r="F102" s="79" t="str">
        <f>'Sectoral Plan 3'!$E119</f>
        <v xml:space="preserve">1. Increase in number of youth enrolled in programmes
2. Increase in number of graduates of youth programmes
3. Reduction in percentage of crimes committed by youth age 10-25
4. Reduction in overall crime rate
</v>
      </c>
      <c r="G102" s="79" t="str">
        <f>'Sectoral Plan 4'!$E119</f>
        <v xml:space="preserve">1. Increased enforcement of the law
2. Increased accountability by the police
3. Rise in conviction rates
4. Decline in crime rate 
1. Reduction in murders
2. Reduction in sexual assaults, including rape
3. Reduction in home invasions
4. Reduction in armed robberies
5. Higher conviction rates for violent crimes, particularly against vulnerable groups (children, the elderly, persons with disabilities)
</v>
      </c>
      <c r="H102" s="79">
        <f>'Sectoral Plan 5'!$E119</f>
        <v>0</v>
      </c>
      <c r="I102" s="79">
        <f>'Sectoral Plan 6'!$E119</f>
        <v>0</v>
      </c>
      <c r="J102" s="79">
        <f>'Sectoral Plan 7'!$E119</f>
        <v>0</v>
      </c>
      <c r="K102" s="79">
        <f>'Sectoral Plan 8'!$E119</f>
        <v>0</v>
      </c>
      <c r="L102" s="79">
        <f>'Sectoral Plan 9'!$E119</f>
        <v>0</v>
      </c>
      <c r="M102" s="79">
        <f>'Sectoral Plan 10'!$E119</f>
        <v>0</v>
      </c>
      <c r="N102" s="79">
        <f>'Sectoral Plan 11'!$E119</f>
        <v>0</v>
      </c>
      <c r="O102" s="79">
        <f>'Sectoral Plan 12'!$E119</f>
        <v>0</v>
      </c>
      <c r="P102" s="79">
        <f>'Sectoral Plan 13'!$E119</f>
        <v>0</v>
      </c>
      <c r="Q102" s="79">
        <f>'Sectoral Plan 14'!$E119</f>
        <v>0</v>
      </c>
      <c r="R102" s="79">
        <f>'Sectoral Plan 15'!$E119</f>
        <v>0</v>
      </c>
      <c r="S102" s="79">
        <f>'Sectoral Plan 16'!$E119</f>
        <v>0</v>
      </c>
      <c r="T102" s="79">
        <f>'Sectoral Plan 17'!$E119</f>
        <v>0</v>
      </c>
      <c r="U102" s="79">
        <f>'Sectoral Plan 18'!$E119</f>
        <v>0</v>
      </c>
      <c r="V102" s="79">
        <f>'Sectoral Plan 19'!$E119</f>
        <v>0</v>
      </c>
      <c r="W102" s="79">
        <f>'Sectoral Plan 20'!$E119</f>
        <v>0</v>
      </c>
      <c r="X102" s="79">
        <f>'Sectoral Plan 21'!$E119</f>
        <v>0</v>
      </c>
      <c r="Y102" s="79">
        <f>'Sectoral Plan 22'!$E119</f>
        <v>0</v>
      </c>
      <c r="Z102" s="79">
        <f>'Sectoral Plan 23'!$E119</f>
        <v>0</v>
      </c>
      <c r="AA102" s="79">
        <f>'Sectoral Plan 24'!$E119</f>
        <v>0</v>
      </c>
      <c r="AB102" s="79">
        <f>'Sectoral Plan 25'!$E119</f>
        <v>0</v>
      </c>
      <c r="AC102" s="79">
        <f>'Sectoral Plan 26'!$E119</f>
        <v>0</v>
      </c>
      <c r="AD102" s="79">
        <f>'Sectoral Plan 27'!$E119</f>
        <v>0</v>
      </c>
      <c r="AE102" s="79">
        <f>'Sectoral Plan 28'!$E119</f>
        <v>0</v>
      </c>
      <c r="AF102" s="79">
        <f>'Sectoral Plan 29'!$E119</f>
        <v>0</v>
      </c>
      <c r="AG102" s="108">
        <f>'Sectoral Plan 30'!$E119</f>
        <v>0</v>
      </c>
      <c r="AH102" s="107">
        <f t="shared" si="1"/>
        <v>2</v>
      </c>
      <c r="AI102" s="79">
        <f>'Long Term Vision'!C119</f>
        <v>0</v>
      </c>
      <c r="AJ102" s="79">
        <f>IF($AI102="NO",'developer sheet'!$D$9,IF(AND($AH102&gt;0,$AI102=0),1,0))</f>
        <v>1</v>
      </c>
      <c r="AK102" s="108">
        <f>IF($AI102="NO",'developer sheet'!$D$9,IF(AND($AH102=0,$AI102=0),1,0))</f>
        <v>0</v>
      </c>
      <c r="AL102" s="103"/>
    </row>
    <row r="103" spans="1:38" x14ac:dyDescent="0.25">
      <c r="A103" s="19">
        <v>16.5</v>
      </c>
      <c r="B103" s="107">
        <f>'Long Term Vision'!G120</f>
        <v>0</v>
      </c>
      <c r="C103" s="79">
        <f>'Mid-term Plan'!E120</f>
        <v>0</v>
      </c>
      <c r="D103" s="79" t="str">
        <f>'Sectoral Plan 1'!$E120</f>
        <v>1. Increase in the % public servants trained in last 5 years
2. Improvement in corruption and graft Indicators
3. Improved perceptions about public sector effectiveness
4. Improved perceptions about government’s ability to efficiently and effectively meet people’s needs
5. Improved public engagement and practice of participatory administration.
1. Increase in the number of annual transactions performed on-line, in person or by phone
2. Reduction in overall front line staff compliment in ministries
3. Increased reporting of satisfaction by citizens and users of the service
4. Decrease in corruption/graft</v>
      </c>
      <c r="E103" s="79">
        <f>'Sectoral Plan 2'!$E120</f>
        <v>0</v>
      </c>
      <c r="F103" s="79">
        <f>'Sectoral Plan 3'!$E120</f>
        <v>0</v>
      </c>
      <c r="G103" s="79">
        <f>'Sectoral Plan 4'!$E120</f>
        <v>0</v>
      </c>
      <c r="H103" s="79">
        <f>'Sectoral Plan 5'!$E120</f>
        <v>0</v>
      </c>
      <c r="I103" s="79">
        <f>'Sectoral Plan 6'!$E120</f>
        <v>0</v>
      </c>
      <c r="J103" s="79">
        <f>'Sectoral Plan 7'!$E120</f>
        <v>0</v>
      </c>
      <c r="K103" s="79">
        <f>'Sectoral Plan 8'!$E120</f>
        <v>0</v>
      </c>
      <c r="L103" s="79">
        <f>'Sectoral Plan 9'!$E120</f>
        <v>0</v>
      </c>
      <c r="M103" s="79">
        <f>'Sectoral Plan 10'!$E120</f>
        <v>0</v>
      </c>
      <c r="N103" s="79">
        <f>'Sectoral Plan 11'!$E120</f>
        <v>0</v>
      </c>
      <c r="O103" s="79">
        <f>'Sectoral Plan 12'!$E120</f>
        <v>0</v>
      </c>
      <c r="P103" s="79">
        <f>'Sectoral Plan 13'!$E120</f>
        <v>0</v>
      </c>
      <c r="Q103" s="79">
        <f>'Sectoral Plan 14'!$E120</f>
        <v>0</v>
      </c>
      <c r="R103" s="79" t="str">
        <f>'Sectoral Plan 15'!$E120</f>
        <v>1. Strong HR processes in the Public sector
2. Formal succession planning adopted by the public sector
3. Revised General Orders</v>
      </c>
      <c r="S103" s="79">
        <f>'Sectoral Plan 16'!$E120</f>
        <v>0</v>
      </c>
      <c r="T103" s="79">
        <f>'Sectoral Plan 17'!$E120</f>
        <v>0</v>
      </c>
      <c r="U103" s="79">
        <f>'Sectoral Plan 18'!$E120</f>
        <v>0</v>
      </c>
      <c r="V103" s="79">
        <f>'Sectoral Plan 19'!$E120</f>
        <v>0</v>
      </c>
      <c r="W103" s="79">
        <f>'Sectoral Plan 20'!$E120</f>
        <v>0</v>
      </c>
      <c r="X103" s="79">
        <f>'Sectoral Plan 21'!$E120</f>
        <v>0</v>
      </c>
      <c r="Y103" s="79">
        <f>'Sectoral Plan 22'!$E120</f>
        <v>0</v>
      </c>
      <c r="Z103" s="79">
        <f>'Sectoral Plan 23'!$E120</f>
        <v>0</v>
      </c>
      <c r="AA103" s="79">
        <f>'Sectoral Plan 24'!$E120</f>
        <v>0</v>
      </c>
      <c r="AB103" s="79">
        <f>'Sectoral Plan 25'!$E120</f>
        <v>0</v>
      </c>
      <c r="AC103" s="79">
        <f>'Sectoral Plan 26'!$E120</f>
        <v>0</v>
      </c>
      <c r="AD103" s="79">
        <f>'Sectoral Plan 27'!$E120</f>
        <v>0</v>
      </c>
      <c r="AE103" s="79">
        <f>'Sectoral Plan 28'!$E120</f>
        <v>0</v>
      </c>
      <c r="AF103" s="79">
        <f>'Sectoral Plan 29'!$E120</f>
        <v>0</v>
      </c>
      <c r="AG103" s="108">
        <f>'Sectoral Plan 30'!$E120</f>
        <v>0</v>
      </c>
      <c r="AH103" s="107">
        <f t="shared" si="1"/>
        <v>2</v>
      </c>
      <c r="AI103" s="79">
        <f>'Long Term Vision'!C120</f>
        <v>0</v>
      </c>
      <c r="AJ103" s="79">
        <f>IF($AI103="NO",'developer sheet'!$D$9,IF(AND($AH103&gt;0,$AI103=0),1,0))</f>
        <v>1</v>
      </c>
      <c r="AK103" s="108">
        <f>IF($AI103="NO",'developer sheet'!$D$9,IF(AND($AH103=0,$AI103=0),1,0))</f>
        <v>0</v>
      </c>
      <c r="AL103" s="103"/>
    </row>
    <row r="104" spans="1:38" x14ac:dyDescent="0.25">
      <c r="A104" s="19">
        <v>16.600000000000001</v>
      </c>
      <c r="B104" s="107">
        <f>'Long Term Vision'!G121</f>
        <v>0</v>
      </c>
      <c r="C104" s="79">
        <f>'Mid-term Plan'!E121</f>
        <v>0</v>
      </c>
      <c r="D104" s="79" t="str">
        <f>'Sectoral Plan 1'!$E121</f>
        <v>1. Increased rating of MfDR
2. Governance Effectiveness Rating
1. Increase in the % public servants trained in last 5 years
2. Improvement in corruption and graft Indicators
3. Improved perceptions about public sector effectiveness
4. Improved perceptions about government’s ability to efficiently and effectively meet people’s needs
5. Improved public engagement and practice of participatory administration.
1. A revised Freedom of Information Act is passed and brought into force
2. Number of ministries with trained staff to respond to FOI requests
3. Average time to release FOI information
4. Number of formal Citizen Engagement in the development of policy or programmes
5. A clear Code of Conduct which has legal force for campaign financing
1. Increase in the number of reviews undertaken by the Office of the Auditor General
2. Implementation of a Conflict of Interest Act
3. Number of files processed by the New Office of the Ombudsmen
4. Perception of Corruption Index
5. Percentage of Ministries with annual plans submitted to Parliament 
1. Increase in the number of annual transactions performed on-line, in person or by phone
2. Reduction in overall front line staff compliment in ministries
3. Increased reporting of satisfaction by citizens and users of the service
4. Decrease in corruption/graft</v>
      </c>
      <c r="E104" s="79" t="str">
        <f>'Sectoral Plan 2'!$E121</f>
        <v xml:space="preserve">1. Stronger performance of public corporations and other public institutions.
2. Increased gender equality on boards
1. Stronger financial position
2. Rationalized employees per customer ratios in line with regional average and requirements for an archipelagic nation
3. Lower cost per unit delivery of public goods
4. Greater service and product innovation in the delivery of public utilities
5. Reduced number of service disruptions
6. Number of mandate reviews undertaken
7. Stronger financial position
1. Production and publication of key reporting documents
2. Timely, ongoing provision of quality information to ministers and parliament as required
</v>
      </c>
      <c r="F104" s="79">
        <f>'Sectoral Plan 3'!$E121</f>
        <v>0</v>
      </c>
      <c r="G104" s="79" t="str">
        <f>'Sectoral Plan 4'!$E121</f>
        <v>1. Increased enforcement of the law
2. Increased accountability by the police
3. Rise in conviction rates
4. Decline in crime rate 
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1. More prison space with improved segregation among offenders 
2. Reduced crimes within prison
3. Reduced recidivism</v>
      </c>
      <c r="H104" s="79" t="str">
        <f>'Sectoral Plan 5'!$E121</f>
        <v xml:space="preserve">1. Reduction in the cost of health care 
2. Reduction in non-communicable diseases and chronic diseases
3. Reduction in the time for delivery of service (reduced waiting times at hospitals)
4. Reduction in elder abuse
5. Longer life expectancy
2. Higher level of ICT integration 
3. Improved efficiency measures (surveys/ polls)
4. Improved job satisfaction (surveys/ polls)
</v>
      </c>
      <c r="I104" s="79">
        <f>'Sectoral Plan 6'!$E121</f>
        <v>0</v>
      </c>
      <c r="J104" s="79" t="str">
        <f>'Sectoral Plan 7'!$E121</f>
        <v xml:space="preserve">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Increase in number of minorities whose human rights are protected 
2. Equal access to public services and amenities
3. Increase in social cohesion
1. Increased number of medical officers, police officers, prison officers, prosecutors, and members of the judiciary trained in gender based violence
2. Improved effectiveness of agencies in offering services to citizens
3. Increase in the protection of human rights
</v>
      </c>
      <c r="K104" s="79" t="str">
        <f>'Sectoral Plan 8'!$E121</f>
        <v>1. A clear and efficient Crown Land application process
2. Transparency in allocation of crown land 
3. Increase in the efficient use of crown land
4. Reduction of backlog in processing time for applications for Crown Land</v>
      </c>
      <c r="L104" s="79">
        <f>'Sectoral Plan 9'!$E121</f>
        <v>0</v>
      </c>
      <c r="M104" s="79">
        <f>'Sectoral Plan 10'!$E121</f>
        <v>0</v>
      </c>
      <c r="N104" s="79">
        <f>'Sectoral Plan 11'!$E121</f>
        <v>0</v>
      </c>
      <c r="O104" s="79" t="str">
        <f>'Sectoral Plan 12'!$E121</f>
        <v xml:space="preserve">1. International Ratings improvements
2. Falling Debt to GDP ratio
3. Increasing Tax Revenue as a percentage of GDP
1. 15% annual increase in compliance rates.
2. 60 % increase in the number of places where tax can be paid online or electronically.
3. 3% year over year increase in tax revenue.
4. 10% decline in tax revenue/total revenue
5. External Ratings of Aa1 (Moody) or/and AA+ (S&amp;P)
1. 4% year over year increase in Tax revenue
1. Timely fiscal accounting on a district basis
2. Electronic reporting between central government and Local government
1. Capital ratios at or above benchmarks
2. Improved FSAP rating 
3. Non-performing loans less than 6% of capital
</v>
      </c>
      <c r="P104" s="79" t="str">
        <f>'Sectoral Plan 13'!$E121</f>
        <v>1. Improvement in doing business indicators. Be in the top 75 in year 2018 and in the top 50 by year 2020 and top 25 by 2040.
2. Introduction of the Bahamas on other competitiveness indices
1. Single “business window of government”
2. Majority of all business services provided through one-stop shop
3. Number of new business start-ups reflecting an easier business environment</v>
      </c>
      <c r="Q104" s="79" t="str">
        <f>'Sectoral Plan 14'!$E121</f>
        <v>1. Number of ICT sector firms
2. Number of persons employed in the ICT sector
3. Increase in the value of the ICT sector to GDP
4. An ICT savvy population
5. Increase in number of ICT based graduates in the general population
6.  Increase in approved number of work permits in ICT centric fields
7. Improved and measured efficiency in government departments that have implemented ICT solutions
8. Improved quality of life indicators
1. Increase in the value of GDP from maritime sector
2. Number of trained maritime professionals and increase in employment in the sector
3. More developed maritime supply value chain</v>
      </c>
      <c r="R104" s="79" t="str">
        <f>'Sectoral Plan 15'!$E121</f>
        <v>1. Strong HR processes in the Public sector
2. Formal succession planning adopted by the public sector
3. Revised General Orders</v>
      </c>
      <c r="S104" s="79">
        <f>'Sectoral Plan 16'!$E121</f>
        <v>0</v>
      </c>
      <c r="T104" s="79">
        <f>'Sectoral Plan 17'!$E121</f>
        <v>0</v>
      </c>
      <c r="U104" s="79">
        <f>'Sectoral Plan 18'!$E121</f>
        <v>0</v>
      </c>
      <c r="V104" s="79">
        <f>'Sectoral Plan 19'!$E121</f>
        <v>0</v>
      </c>
      <c r="W104" s="79">
        <f>'Sectoral Plan 20'!$E121</f>
        <v>0</v>
      </c>
      <c r="X104" s="79">
        <f>'Sectoral Plan 21'!$E121</f>
        <v>0</v>
      </c>
      <c r="Y104" s="79">
        <f>'Sectoral Plan 22'!$E121</f>
        <v>0</v>
      </c>
      <c r="Z104" s="79">
        <f>'Sectoral Plan 23'!$E121</f>
        <v>0</v>
      </c>
      <c r="AA104" s="79">
        <f>'Sectoral Plan 24'!$E121</f>
        <v>0</v>
      </c>
      <c r="AB104" s="79">
        <f>'Sectoral Plan 25'!$E121</f>
        <v>0</v>
      </c>
      <c r="AC104" s="79">
        <f>'Sectoral Plan 26'!$E121</f>
        <v>0</v>
      </c>
      <c r="AD104" s="79">
        <f>'Sectoral Plan 27'!$E121</f>
        <v>0</v>
      </c>
      <c r="AE104" s="79">
        <f>'Sectoral Plan 28'!$E121</f>
        <v>0</v>
      </c>
      <c r="AF104" s="79">
        <f>'Sectoral Plan 29'!$E121</f>
        <v>0</v>
      </c>
      <c r="AG104" s="108">
        <f>'Sectoral Plan 30'!$E121</f>
        <v>0</v>
      </c>
      <c r="AH104" s="107">
        <f t="shared" si="1"/>
        <v>10</v>
      </c>
      <c r="AI104" s="79">
        <f>'Long Term Vision'!C121</f>
        <v>0</v>
      </c>
      <c r="AJ104" s="79">
        <f>IF($AI104="NO",'developer sheet'!$D$9,IF(AND($AH104&gt;0,$AI104=0),1,0))</f>
        <v>1</v>
      </c>
      <c r="AK104" s="108">
        <f>IF($AI104="NO",'developer sheet'!$D$9,IF(AND($AH104=0,$AI104=0),1,0))</f>
        <v>0</v>
      </c>
      <c r="AL104" s="103"/>
    </row>
    <row r="105" spans="1:38" x14ac:dyDescent="0.25">
      <c r="A105" s="19">
        <v>16.7</v>
      </c>
      <c r="B105" s="107">
        <f>'Long Term Vision'!G122</f>
        <v>0</v>
      </c>
      <c r="C105" s="79">
        <f>'Mid-term Plan'!E122</f>
        <v>0</v>
      </c>
      <c r="D105" s="79" t="str">
        <f>'Sectoral Plan 1'!$E122</f>
        <v xml:space="preserve">1. Increased rating of MfDR
2. Governance Effectiveness Rating
</v>
      </c>
      <c r="E105" s="79" t="str">
        <f>'Sectoral Plan 2'!$E122</f>
        <v xml:space="preserve">1. Whitepaper on Local Government, including its application to the island of New Providence, produced by June 2018
2. Amendments to the Local Government Act by June 2019
</v>
      </c>
      <c r="F105" s="79">
        <f>'Sectoral Plan 3'!$E122</f>
        <v>0</v>
      </c>
      <c r="G105" s="79">
        <f>'Sectoral Plan 4'!$E122</f>
        <v>0</v>
      </c>
      <c r="H105" s="79">
        <f>'Sectoral Plan 5'!$E122</f>
        <v>0</v>
      </c>
      <c r="I105" s="79">
        <f>'Sectoral Plan 6'!$E122</f>
        <v>0</v>
      </c>
      <c r="J105" s="79">
        <f>'Sectoral Plan 7'!$E122</f>
        <v>0</v>
      </c>
      <c r="K105" s="79">
        <f>'Sectoral Plan 8'!$E122</f>
        <v>0</v>
      </c>
      <c r="L105" s="79">
        <f>'Sectoral Plan 9'!$E122</f>
        <v>0</v>
      </c>
      <c r="M105" s="79">
        <f>'Sectoral Plan 10'!$E122</f>
        <v>0</v>
      </c>
      <c r="N105" s="79">
        <f>'Sectoral Plan 11'!$E122</f>
        <v>0</v>
      </c>
      <c r="O105" s="79">
        <f>'Sectoral Plan 12'!$E122</f>
        <v>0</v>
      </c>
      <c r="P105" s="79">
        <f>'Sectoral Plan 13'!$E122</f>
        <v>0</v>
      </c>
      <c r="Q105" s="79">
        <f>'Sectoral Plan 14'!$E122</f>
        <v>0</v>
      </c>
      <c r="R105" s="79">
        <f>'Sectoral Plan 15'!$E122</f>
        <v>0</v>
      </c>
      <c r="S105" s="79">
        <f>'Sectoral Plan 16'!$E122</f>
        <v>0</v>
      </c>
      <c r="T105" s="79">
        <f>'Sectoral Plan 17'!$E122</f>
        <v>0</v>
      </c>
      <c r="U105" s="79">
        <f>'Sectoral Plan 18'!$E122</f>
        <v>0</v>
      </c>
      <c r="V105" s="79">
        <f>'Sectoral Plan 19'!$E122</f>
        <v>0</v>
      </c>
      <c r="W105" s="79">
        <f>'Sectoral Plan 20'!$E122</f>
        <v>0</v>
      </c>
      <c r="X105" s="79">
        <f>'Sectoral Plan 21'!$E122</f>
        <v>0</v>
      </c>
      <c r="Y105" s="79">
        <f>'Sectoral Plan 22'!$E122</f>
        <v>0</v>
      </c>
      <c r="Z105" s="79">
        <f>'Sectoral Plan 23'!$E122</f>
        <v>0</v>
      </c>
      <c r="AA105" s="79">
        <f>'Sectoral Plan 24'!$E122</f>
        <v>0</v>
      </c>
      <c r="AB105" s="79">
        <f>'Sectoral Plan 25'!$E122</f>
        <v>0</v>
      </c>
      <c r="AC105" s="79">
        <f>'Sectoral Plan 26'!$E122</f>
        <v>0</v>
      </c>
      <c r="AD105" s="79">
        <f>'Sectoral Plan 27'!$E122</f>
        <v>0</v>
      </c>
      <c r="AE105" s="79">
        <f>'Sectoral Plan 28'!$E122</f>
        <v>0</v>
      </c>
      <c r="AF105" s="79">
        <f>'Sectoral Plan 29'!$E122</f>
        <v>0</v>
      </c>
      <c r="AG105" s="108">
        <f>'Sectoral Plan 30'!$E122</f>
        <v>0</v>
      </c>
      <c r="AH105" s="107">
        <f t="shared" si="1"/>
        <v>2</v>
      </c>
      <c r="AI105" s="79">
        <f>'Long Term Vision'!C122</f>
        <v>0</v>
      </c>
      <c r="AJ105" s="79">
        <f>IF($AI105="NO",'developer sheet'!$D$9,IF(AND($AH105&gt;0,$AI105=0),1,0))</f>
        <v>1</v>
      </c>
      <c r="AK105" s="108">
        <f>IF($AI105="NO",'developer sheet'!$D$9,IF(AND($AH105=0,$AI105=0),1,0))</f>
        <v>0</v>
      </c>
      <c r="AL105" s="103"/>
    </row>
    <row r="106" spans="1:38" x14ac:dyDescent="0.25">
      <c r="A106" s="19">
        <v>16.8</v>
      </c>
      <c r="B106" s="107">
        <f>'Long Term Vision'!G123</f>
        <v>0</v>
      </c>
      <c r="C106" s="79">
        <f>'Mid-term Plan'!E123</f>
        <v>0</v>
      </c>
      <c r="D106" s="79">
        <f>'Sectoral Plan 1'!$E123</f>
        <v>0</v>
      </c>
      <c r="E106" s="79">
        <f>'Sectoral Plan 2'!$E123</f>
        <v>0</v>
      </c>
      <c r="F106" s="79">
        <f>'Sectoral Plan 3'!$E123</f>
        <v>0</v>
      </c>
      <c r="G106" s="79">
        <f>'Sectoral Plan 4'!$E123</f>
        <v>0</v>
      </c>
      <c r="H106" s="79">
        <f>'Sectoral Plan 5'!$E123</f>
        <v>0</v>
      </c>
      <c r="I106" s="79">
        <f>'Sectoral Plan 6'!$E123</f>
        <v>0</v>
      </c>
      <c r="J106" s="79">
        <f>'Sectoral Plan 7'!$E123</f>
        <v>0</v>
      </c>
      <c r="K106" s="79">
        <f>'Sectoral Plan 8'!$E123</f>
        <v>0</v>
      </c>
      <c r="L106" s="79">
        <f>'Sectoral Plan 9'!$E123</f>
        <v>0</v>
      </c>
      <c r="M106" s="79">
        <f>'Sectoral Plan 10'!$E123</f>
        <v>0</v>
      </c>
      <c r="N106" s="79">
        <f>'Sectoral Plan 11'!$E123</f>
        <v>0</v>
      </c>
      <c r="O106" s="79">
        <f>'Sectoral Plan 12'!$E123</f>
        <v>0</v>
      </c>
      <c r="P106" s="79">
        <f>'Sectoral Plan 13'!$E123</f>
        <v>0</v>
      </c>
      <c r="Q106" s="79">
        <f>'Sectoral Plan 14'!$E123</f>
        <v>0</v>
      </c>
      <c r="R106" s="79">
        <f>'Sectoral Plan 15'!$E123</f>
        <v>0</v>
      </c>
      <c r="S106" s="79">
        <f>'Sectoral Plan 16'!$E123</f>
        <v>0</v>
      </c>
      <c r="T106" s="79">
        <f>'Sectoral Plan 17'!$E123</f>
        <v>0</v>
      </c>
      <c r="U106" s="79">
        <f>'Sectoral Plan 18'!$E123</f>
        <v>0</v>
      </c>
      <c r="V106" s="79">
        <f>'Sectoral Plan 19'!$E123</f>
        <v>0</v>
      </c>
      <c r="W106" s="79">
        <f>'Sectoral Plan 20'!$E123</f>
        <v>0</v>
      </c>
      <c r="X106" s="79">
        <f>'Sectoral Plan 21'!$E123</f>
        <v>0</v>
      </c>
      <c r="Y106" s="79">
        <f>'Sectoral Plan 22'!$E123</f>
        <v>0</v>
      </c>
      <c r="Z106" s="79">
        <f>'Sectoral Plan 23'!$E123</f>
        <v>0</v>
      </c>
      <c r="AA106" s="79">
        <f>'Sectoral Plan 24'!$E123</f>
        <v>0</v>
      </c>
      <c r="AB106" s="79">
        <f>'Sectoral Plan 25'!$E123</f>
        <v>0</v>
      </c>
      <c r="AC106" s="79">
        <f>'Sectoral Plan 26'!$E123</f>
        <v>0</v>
      </c>
      <c r="AD106" s="79">
        <f>'Sectoral Plan 27'!$E123</f>
        <v>0</v>
      </c>
      <c r="AE106" s="79">
        <f>'Sectoral Plan 28'!$E123</f>
        <v>0</v>
      </c>
      <c r="AF106" s="79">
        <f>'Sectoral Plan 29'!$E123</f>
        <v>0</v>
      </c>
      <c r="AG106" s="108">
        <f>'Sectoral Plan 30'!$E123</f>
        <v>0</v>
      </c>
      <c r="AH106" s="107">
        <f t="shared" si="1"/>
        <v>0</v>
      </c>
      <c r="AI106" s="79" t="str">
        <f>'Long Term Vision'!C123</f>
        <v>NO</v>
      </c>
      <c r="AJ106" s="79" t="str">
        <f>IF($AI106="NO",'developer sheet'!$D$9,IF(AND($AH106&gt;0,$AI106=0),1,0))</f>
        <v>N/A</v>
      </c>
      <c r="AK106" s="108" t="str">
        <f>IF($AI106="NO",'developer sheet'!$D$9,IF(AND($AH106=0,$AI106=0),1,0))</f>
        <v>N/A</v>
      </c>
      <c r="AL106" s="103"/>
    </row>
    <row r="107" spans="1:38" x14ac:dyDescent="0.25">
      <c r="A107" s="19">
        <v>16.899999999999999</v>
      </c>
      <c r="B107" s="107">
        <f>'Long Term Vision'!G124</f>
        <v>0</v>
      </c>
      <c r="C107" s="79">
        <f>'Mid-term Plan'!E124</f>
        <v>0</v>
      </c>
      <c r="D107" s="79">
        <f>'Sectoral Plan 1'!$E124</f>
        <v>0</v>
      </c>
      <c r="E107" s="79">
        <f>'Sectoral Plan 2'!$E124</f>
        <v>0</v>
      </c>
      <c r="F107" s="79">
        <f>'Sectoral Plan 3'!$E124</f>
        <v>0</v>
      </c>
      <c r="G107" s="79">
        <f>'Sectoral Plan 4'!$E124</f>
        <v>0</v>
      </c>
      <c r="H107" s="79">
        <f>'Sectoral Plan 5'!$E124</f>
        <v>0</v>
      </c>
      <c r="I107" s="79">
        <f>'Sectoral Plan 6'!$E124</f>
        <v>0</v>
      </c>
      <c r="J107" s="79">
        <f>'Sectoral Plan 7'!$E124</f>
        <v>0</v>
      </c>
      <c r="K107" s="79">
        <f>'Sectoral Plan 8'!$E124</f>
        <v>0</v>
      </c>
      <c r="L107" s="79">
        <f>'Sectoral Plan 9'!$E124</f>
        <v>0</v>
      </c>
      <c r="M107" s="79">
        <f>'Sectoral Plan 10'!$E124</f>
        <v>0</v>
      </c>
      <c r="N107" s="79">
        <f>'Sectoral Plan 11'!$E124</f>
        <v>0</v>
      </c>
      <c r="O107" s="79">
        <f>'Sectoral Plan 12'!$E124</f>
        <v>0</v>
      </c>
      <c r="P107" s="79">
        <f>'Sectoral Plan 13'!$E124</f>
        <v>0</v>
      </c>
      <c r="Q107" s="79">
        <f>'Sectoral Plan 14'!$E124</f>
        <v>0</v>
      </c>
      <c r="R107" s="79">
        <f>'Sectoral Plan 15'!$E124</f>
        <v>0</v>
      </c>
      <c r="S107" s="79">
        <f>'Sectoral Plan 16'!$E124</f>
        <v>0</v>
      </c>
      <c r="T107" s="79">
        <f>'Sectoral Plan 17'!$E124</f>
        <v>0</v>
      </c>
      <c r="U107" s="79">
        <f>'Sectoral Plan 18'!$E124</f>
        <v>0</v>
      </c>
      <c r="V107" s="79">
        <f>'Sectoral Plan 19'!$E124</f>
        <v>0</v>
      </c>
      <c r="W107" s="79">
        <f>'Sectoral Plan 20'!$E124</f>
        <v>0</v>
      </c>
      <c r="X107" s="79">
        <f>'Sectoral Plan 21'!$E124</f>
        <v>0</v>
      </c>
      <c r="Y107" s="79">
        <f>'Sectoral Plan 22'!$E124</f>
        <v>0</v>
      </c>
      <c r="Z107" s="79">
        <f>'Sectoral Plan 23'!$E124</f>
        <v>0</v>
      </c>
      <c r="AA107" s="79">
        <f>'Sectoral Plan 24'!$E124</f>
        <v>0</v>
      </c>
      <c r="AB107" s="79">
        <f>'Sectoral Plan 25'!$E124</f>
        <v>0</v>
      </c>
      <c r="AC107" s="79">
        <f>'Sectoral Plan 26'!$E124</f>
        <v>0</v>
      </c>
      <c r="AD107" s="79">
        <f>'Sectoral Plan 27'!$E124</f>
        <v>0</v>
      </c>
      <c r="AE107" s="79">
        <f>'Sectoral Plan 28'!$E124</f>
        <v>0</v>
      </c>
      <c r="AF107" s="79">
        <f>'Sectoral Plan 29'!$E124</f>
        <v>0</v>
      </c>
      <c r="AG107" s="108">
        <f>'Sectoral Plan 30'!$E124</f>
        <v>0</v>
      </c>
      <c r="AH107" s="107">
        <f t="shared" si="1"/>
        <v>0</v>
      </c>
      <c r="AI107" s="79">
        <f>'Long Term Vision'!C124</f>
        <v>0</v>
      </c>
      <c r="AJ107" s="79">
        <f>IF($AI107="NO",'developer sheet'!$D$9,IF(AND($AH107&gt;0,$AI107=0),1,0))</f>
        <v>0</v>
      </c>
      <c r="AK107" s="108">
        <f>IF($AI107="NO",'developer sheet'!$D$9,IF(AND($AH107=0,$AI107=0),1,0))</f>
        <v>1</v>
      </c>
      <c r="AL107" s="103"/>
    </row>
    <row r="108" spans="1:38" x14ac:dyDescent="0.25">
      <c r="A108" s="60">
        <v>16.100000000000001</v>
      </c>
      <c r="B108" s="107">
        <f>'Long Term Vision'!G125</f>
        <v>0</v>
      </c>
      <c r="C108" s="79">
        <f>'Mid-term Plan'!E125</f>
        <v>0</v>
      </c>
      <c r="D108" s="79" t="str">
        <f>'Sectoral Plan 1'!$E125</f>
        <v xml:space="preserve">1. A revised Freedom of Information Act is passed and brought into force
2. Number of ministries with trained staff to respond to FOI requests
3. Average time to release FOI information
4. Number of formal Citizen Engagement in the development of policy or programmes
5. A clear Code of Conduct which has legal force for campaign financing
1. Increase in the number of reviews undertaken by the Office of the Auditor General
2. Implementation of a Conflict of Interest Act
3. Number of files processed by the New Office of the Ombudsmen
4. Perception of Corruption Index
5. Percentage of Ministries with annual plans submitted to Parliament 
</v>
      </c>
      <c r="E108" s="79">
        <f>'Sectoral Plan 2'!$E125</f>
        <v>0</v>
      </c>
      <c r="F108" s="79">
        <f>'Sectoral Plan 3'!$E125</f>
        <v>0</v>
      </c>
      <c r="G108" s="79">
        <f>'Sectoral Plan 4'!$E125</f>
        <v>0</v>
      </c>
      <c r="H108" s="79">
        <f>'Sectoral Plan 5'!$E125</f>
        <v>0</v>
      </c>
      <c r="I108" s="79">
        <f>'Sectoral Plan 6'!$E125</f>
        <v>0</v>
      </c>
      <c r="J108" s="79" t="str">
        <f>'Sectoral Plan 7'!$E125</f>
        <v>1. Increased access to justice for vulnerable groups
2. More update data on human rights conditions and trends in the country
3. Clear Identification of areas where implementation of human rights protections is weak
4. More informed human rights policies</v>
      </c>
      <c r="K108" s="79">
        <f>'Sectoral Plan 8'!$E125</f>
        <v>0</v>
      </c>
      <c r="L108" s="79">
        <f>'Sectoral Plan 9'!$E125</f>
        <v>0</v>
      </c>
      <c r="M108" s="79">
        <f>'Sectoral Plan 10'!$E125</f>
        <v>0</v>
      </c>
      <c r="N108" s="79">
        <f>'Sectoral Plan 11'!$E125</f>
        <v>0</v>
      </c>
      <c r="O108" s="79">
        <f>'Sectoral Plan 12'!$E125</f>
        <v>0</v>
      </c>
      <c r="P108" s="79">
        <f>'Sectoral Plan 13'!$E125</f>
        <v>0</v>
      </c>
      <c r="Q108" s="79">
        <f>'Sectoral Plan 14'!$E125</f>
        <v>0</v>
      </c>
      <c r="R108" s="79">
        <f>'Sectoral Plan 15'!$E125</f>
        <v>0</v>
      </c>
      <c r="S108" s="79">
        <f>'Sectoral Plan 16'!$E125</f>
        <v>0</v>
      </c>
      <c r="T108" s="79">
        <f>'Sectoral Plan 17'!$E125</f>
        <v>0</v>
      </c>
      <c r="U108" s="79">
        <f>'Sectoral Plan 18'!$E125</f>
        <v>0</v>
      </c>
      <c r="V108" s="79">
        <f>'Sectoral Plan 19'!$E125</f>
        <v>0</v>
      </c>
      <c r="W108" s="79">
        <f>'Sectoral Plan 20'!$E125</f>
        <v>0</v>
      </c>
      <c r="X108" s="79">
        <f>'Sectoral Plan 21'!$E125</f>
        <v>0</v>
      </c>
      <c r="Y108" s="79">
        <f>'Sectoral Plan 22'!$E125</f>
        <v>0</v>
      </c>
      <c r="Z108" s="79">
        <f>'Sectoral Plan 23'!$E125</f>
        <v>0</v>
      </c>
      <c r="AA108" s="79">
        <f>'Sectoral Plan 24'!$E125</f>
        <v>0</v>
      </c>
      <c r="AB108" s="79">
        <f>'Sectoral Plan 25'!$E125</f>
        <v>0</v>
      </c>
      <c r="AC108" s="79">
        <f>'Sectoral Plan 26'!$E125</f>
        <v>0</v>
      </c>
      <c r="AD108" s="79">
        <f>'Sectoral Plan 27'!$E125</f>
        <v>0</v>
      </c>
      <c r="AE108" s="79">
        <f>'Sectoral Plan 28'!$E125</f>
        <v>0</v>
      </c>
      <c r="AF108" s="79">
        <f>'Sectoral Plan 29'!$E125</f>
        <v>0</v>
      </c>
      <c r="AG108" s="108">
        <f>'Sectoral Plan 30'!$E125</f>
        <v>0</v>
      </c>
      <c r="AH108" s="107">
        <f t="shared" si="1"/>
        <v>2</v>
      </c>
      <c r="AI108" s="79">
        <f>'Long Term Vision'!C125</f>
        <v>0</v>
      </c>
      <c r="AJ108" s="79">
        <f>IF($AI108="NO",'developer sheet'!$D$9,IF(AND($AH108&gt;0,$AI108=0),1,0))</f>
        <v>1</v>
      </c>
      <c r="AK108" s="108">
        <f>IF($AI108="NO",'developer sheet'!$D$9,IF(AND($AH108=0,$AI108=0),1,0))</f>
        <v>0</v>
      </c>
      <c r="AL108" s="103"/>
    </row>
    <row r="109" spans="1:38" x14ac:dyDescent="0.25">
      <c r="A109" s="19">
        <v>17.100000000000001</v>
      </c>
      <c r="B109" s="107">
        <f>'Long Term Vision'!G127</f>
        <v>0</v>
      </c>
      <c r="C109" s="79">
        <f>'Mid-term Plan'!E127</f>
        <v>0</v>
      </c>
      <c r="D109" s="79">
        <f>'Sectoral Plan 1'!$E127</f>
        <v>0</v>
      </c>
      <c r="E109" s="79">
        <f>'Sectoral Plan 2'!$E127</f>
        <v>0</v>
      </c>
      <c r="F109" s="79">
        <f>'Sectoral Plan 3'!$E127</f>
        <v>0</v>
      </c>
      <c r="G109" s="79">
        <f>'Sectoral Plan 4'!$E127</f>
        <v>0</v>
      </c>
      <c r="H109" s="79" t="str">
        <f>'Sectoral Plan 5'!$E127</f>
        <v xml:space="preserve">1. Reduction in health expenditure as a proportion of GDP
2. Well-funded NHI (90% funding is non –governmental)
3. Model NHI which is copied by other developing countries
4. Reduction in the cost of doctor’s visits (private fees charged to Insurance) and prescriptions
</v>
      </c>
      <c r="I109" s="79" t="str">
        <f>'Sectoral Plan 6'!$E127</f>
        <v xml:space="preserve">1. Increase in education spending as a % of GDP
2. Increase in capital expenditure relative to total education expenditure 
3. Education spending  is 20% of public spending (2020 -2030) </v>
      </c>
      <c r="J109" s="79">
        <f>'Sectoral Plan 7'!$E127</f>
        <v>0</v>
      </c>
      <c r="K109" s="79">
        <f>'Sectoral Plan 8'!$E127</f>
        <v>0</v>
      </c>
      <c r="L109" s="79">
        <f>'Sectoral Plan 9'!$E127</f>
        <v>0</v>
      </c>
      <c r="M109" s="79">
        <f>'Sectoral Plan 10'!$E127</f>
        <v>0</v>
      </c>
      <c r="N109" s="79">
        <f>'Sectoral Plan 11'!$E127</f>
        <v>0</v>
      </c>
      <c r="O109" s="79" t="str">
        <f>'Sectoral Plan 12'!$E127</f>
        <v>1. International Ratings improvements
2. Falling Debt to GDP ratio
3. Increasing Tax Revenue as a percentage of GDP
1. 15% annual increase in compliance rates.
2. 60 % increase in the number of places where tax can be paid online or electronically.
3. 3% year over year increase in tax revenue.
4. 10% decline in tax revenue/total revenue
5. External Ratings of Aa1 (Moody) or/and AA+ (S&amp;P)
1. 4% year over year increase in Tax revenue</v>
      </c>
      <c r="P109" s="79">
        <f>'Sectoral Plan 13'!$E127</f>
        <v>0</v>
      </c>
      <c r="Q109" s="79">
        <f>'Sectoral Plan 14'!$E127</f>
        <v>0</v>
      </c>
      <c r="R109" s="79">
        <f>'Sectoral Plan 15'!$E127</f>
        <v>0</v>
      </c>
      <c r="S109" s="79">
        <f>'Sectoral Plan 16'!$E127</f>
        <v>0</v>
      </c>
      <c r="T109" s="79">
        <f>'Sectoral Plan 17'!$E127</f>
        <v>0</v>
      </c>
      <c r="U109" s="79">
        <f>'Sectoral Plan 18'!$E127</f>
        <v>0</v>
      </c>
      <c r="V109" s="79">
        <f>'Sectoral Plan 19'!$E127</f>
        <v>0</v>
      </c>
      <c r="W109" s="79">
        <f>'Sectoral Plan 20'!$E127</f>
        <v>0</v>
      </c>
      <c r="X109" s="79">
        <f>'Sectoral Plan 21'!$E127</f>
        <v>0</v>
      </c>
      <c r="Y109" s="79">
        <f>'Sectoral Plan 22'!$E127</f>
        <v>0</v>
      </c>
      <c r="Z109" s="79">
        <f>'Sectoral Plan 23'!$E127</f>
        <v>0</v>
      </c>
      <c r="AA109" s="79">
        <f>'Sectoral Plan 24'!$E127</f>
        <v>0</v>
      </c>
      <c r="AB109" s="79">
        <f>'Sectoral Plan 25'!$E127</f>
        <v>0</v>
      </c>
      <c r="AC109" s="79">
        <f>'Sectoral Plan 26'!$E127</f>
        <v>0</v>
      </c>
      <c r="AD109" s="79">
        <f>'Sectoral Plan 27'!$E127</f>
        <v>0</v>
      </c>
      <c r="AE109" s="79">
        <f>'Sectoral Plan 28'!$E127</f>
        <v>0</v>
      </c>
      <c r="AF109" s="79">
        <f>'Sectoral Plan 29'!$E127</f>
        <v>0</v>
      </c>
      <c r="AG109" s="108">
        <f>'Sectoral Plan 30'!$E127</f>
        <v>0</v>
      </c>
      <c r="AH109" s="107">
        <f t="shared" si="1"/>
        <v>3</v>
      </c>
      <c r="AI109" s="79">
        <f>'Long Term Vision'!C127</f>
        <v>0</v>
      </c>
      <c r="AJ109" s="79">
        <f>IF($AI109="NO",'developer sheet'!$D$9,IF(AND($AH109&gt;0,$AI109=0),1,0))</f>
        <v>1</v>
      </c>
      <c r="AK109" s="108">
        <f>IF($AI109="NO",'developer sheet'!$D$9,IF(AND($AH109=0,$AI109=0),1,0))</f>
        <v>0</v>
      </c>
      <c r="AL109" s="103"/>
    </row>
    <row r="110" spans="1:38" x14ac:dyDescent="0.25">
      <c r="A110" s="19">
        <v>17.2</v>
      </c>
      <c r="B110" s="107">
        <f>'Long Term Vision'!G128</f>
        <v>0</v>
      </c>
      <c r="C110" s="79">
        <f>'Mid-term Plan'!E128</f>
        <v>0</v>
      </c>
      <c r="D110" s="79">
        <f>'Sectoral Plan 1'!$E128</f>
        <v>0</v>
      </c>
      <c r="E110" s="79">
        <f>'Sectoral Plan 2'!$E128</f>
        <v>0</v>
      </c>
      <c r="F110" s="79">
        <f>'Sectoral Plan 3'!$E128</f>
        <v>0</v>
      </c>
      <c r="G110" s="79">
        <f>'Sectoral Plan 4'!$E128</f>
        <v>0</v>
      </c>
      <c r="H110" s="79">
        <f>'Sectoral Plan 5'!$E128</f>
        <v>0</v>
      </c>
      <c r="I110" s="79">
        <f>'Sectoral Plan 6'!$E128</f>
        <v>0</v>
      </c>
      <c r="J110" s="79">
        <f>'Sectoral Plan 7'!$E128</f>
        <v>0</v>
      </c>
      <c r="K110" s="79">
        <f>'Sectoral Plan 8'!$E128</f>
        <v>0</v>
      </c>
      <c r="L110" s="79">
        <f>'Sectoral Plan 9'!$E128</f>
        <v>0</v>
      </c>
      <c r="M110" s="79">
        <f>'Sectoral Plan 10'!$E128</f>
        <v>0</v>
      </c>
      <c r="N110" s="79">
        <f>'Sectoral Plan 11'!$E128</f>
        <v>0</v>
      </c>
      <c r="O110" s="79">
        <f>'Sectoral Plan 12'!$E128</f>
        <v>0</v>
      </c>
      <c r="P110" s="79">
        <f>'Sectoral Plan 13'!$E128</f>
        <v>0</v>
      </c>
      <c r="Q110" s="79">
        <f>'Sectoral Plan 14'!$E128</f>
        <v>0</v>
      </c>
      <c r="R110" s="79">
        <f>'Sectoral Plan 15'!$E128</f>
        <v>0</v>
      </c>
      <c r="S110" s="79">
        <f>'Sectoral Plan 16'!$E128</f>
        <v>0</v>
      </c>
      <c r="T110" s="79">
        <f>'Sectoral Plan 17'!$E128</f>
        <v>0</v>
      </c>
      <c r="U110" s="79">
        <f>'Sectoral Plan 18'!$E128</f>
        <v>0</v>
      </c>
      <c r="V110" s="79">
        <f>'Sectoral Plan 19'!$E128</f>
        <v>0</v>
      </c>
      <c r="W110" s="79">
        <f>'Sectoral Plan 20'!$E128</f>
        <v>0</v>
      </c>
      <c r="X110" s="79">
        <f>'Sectoral Plan 21'!$E128</f>
        <v>0</v>
      </c>
      <c r="Y110" s="79">
        <f>'Sectoral Plan 22'!$E128</f>
        <v>0</v>
      </c>
      <c r="Z110" s="79">
        <f>'Sectoral Plan 23'!$E128</f>
        <v>0</v>
      </c>
      <c r="AA110" s="79">
        <f>'Sectoral Plan 24'!$E128</f>
        <v>0</v>
      </c>
      <c r="AB110" s="79">
        <f>'Sectoral Plan 25'!$E128</f>
        <v>0</v>
      </c>
      <c r="AC110" s="79">
        <f>'Sectoral Plan 26'!$E128</f>
        <v>0</v>
      </c>
      <c r="AD110" s="79">
        <f>'Sectoral Plan 27'!$E128</f>
        <v>0</v>
      </c>
      <c r="AE110" s="79">
        <f>'Sectoral Plan 28'!$E128</f>
        <v>0</v>
      </c>
      <c r="AF110" s="79">
        <f>'Sectoral Plan 29'!$E128</f>
        <v>0</v>
      </c>
      <c r="AG110" s="108">
        <f>'Sectoral Plan 30'!$E128</f>
        <v>0</v>
      </c>
      <c r="AH110" s="107">
        <f t="shared" si="1"/>
        <v>0</v>
      </c>
      <c r="AI110" s="79" t="str">
        <f>'Long Term Vision'!C128</f>
        <v>NO</v>
      </c>
      <c r="AJ110" s="79" t="str">
        <f>IF($AI110="NO",'developer sheet'!$D$9,IF(AND($AH110&gt;0,$AI110=0),1,0))</f>
        <v>N/A</v>
      </c>
      <c r="AK110" s="108" t="str">
        <f>IF($AI110="NO",'developer sheet'!$D$9,IF(AND($AH110=0,$AI110=0),1,0))</f>
        <v>N/A</v>
      </c>
      <c r="AL110" s="103"/>
    </row>
    <row r="111" spans="1:38" x14ac:dyDescent="0.25">
      <c r="A111" s="19">
        <v>17.3</v>
      </c>
      <c r="B111" s="107">
        <f>'Long Term Vision'!G129</f>
        <v>0</v>
      </c>
      <c r="C111" s="79">
        <f>'Mid-term Plan'!E129</f>
        <v>0</v>
      </c>
      <c r="D111" s="79">
        <f>'Sectoral Plan 1'!$E129</f>
        <v>0</v>
      </c>
      <c r="E111" s="79">
        <f>'Sectoral Plan 2'!$E129</f>
        <v>0</v>
      </c>
      <c r="F111" s="79">
        <f>'Sectoral Plan 3'!$E129</f>
        <v>0</v>
      </c>
      <c r="G111" s="79">
        <f>'Sectoral Plan 4'!$E129</f>
        <v>0</v>
      </c>
      <c r="H111" s="79">
        <f>'Sectoral Plan 5'!$E129</f>
        <v>0</v>
      </c>
      <c r="I111" s="79">
        <f>'Sectoral Plan 6'!$E129</f>
        <v>0</v>
      </c>
      <c r="J111" s="79" t="str">
        <f>'Sectoral Plan 7'!$E129</f>
        <v>1. Improved social economic conditions
2. Reduction in Poverty levels</v>
      </c>
      <c r="K111" s="79">
        <f>'Sectoral Plan 8'!$E129</f>
        <v>0</v>
      </c>
      <c r="L111" s="79">
        <f>'Sectoral Plan 9'!$E129</f>
        <v>0</v>
      </c>
      <c r="M111" s="79">
        <f>'Sectoral Plan 10'!$E129</f>
        <v>0</v>
      </c>
      <c r="N111" s="79">
        <f>'Sectoral Plan 11'!$E129</f>
        <v>0</v>
      </c>
      <c r="O111" s="79" t="str">
        <f>'Sectoral Plan 12'!$E129</f>
        <v xml:space="preserve">1. Increase in FDI levels
2. Identification of national priority areas
</v>
      </c>
      <c r="P111" s="79">
        <f>'Sectoral Plan 13'!$E129</f>
        <v>0</v>
      </c>
      <c r="Q111" s="79">
        <f>'Sectoral Plan 14'!$E129</f>
        <v>0</v>
      </c>
      <c r="R111" s="79">
        <f>'Sectoral Plan 15'!$E129</f>
        <v>0</v>
      </c>
      <c r="S111" s="79">
        <f>'Sectoral Plan 16'!$E129</f>
        <v>0</v>
      </c>
      <c r="T111" s="79">
        <f>'Sectoral Plan 17'!$E129</f>
        <v>0</v>
      </c>
      <c r="U111" s="79">
        <f>'Sectoral Plan 18'!$E129</f>
        <v>0</v>
      </c>
      <c r="V111" s="79">
        <f>'Sectoral Plan 19'!$E129</f>
        <v>0</v>
      </c>
      <c r="W111" s="79">
        <f>'Sectoral Plan 20'!$E129</f>
        <v>0</v>
      </c>
      <c r="X111" s="79">
        <f>'Sectoral Plan 21'!$E129</f>
        <v>0</v>
      </c>
      <c r="Y111" s="79">
        <f>'Sectoral Plan 22'!$E129</f>
        <v>0</v>
      </c>
      <c r="Z111" s="79">
        <f>'Sectoral Plan 23'!$E129</f>
        <v>0</v>
      </c>
      <c r="AA111" s="79">
        <f>'Sectoral Plan 24'!$E129</f>
        <v>0</v>
      </c>
      <c r="AB111" s="79">
        <f>'Sectoral Plan 25'!$E129</f>
        <v>0</v>
      </c>
      <c r="AC111" s="79">
        <f>'Sectoral Plan 26'!$E129</f>
        <v>0</v>
      </c>
      <c r="AD111" s="79">
        <f>'Sectoral Plan 27'!$E129</f>
        <v>0</v>
      </c>
      <c r="AE111" s="79">
        <f>'Sectoral Plan 28'!$E129</f>
        <v>0</v>
      </c>
      <c r="AF111" s="79">
        <f>'Sectoral Plan 29'!$E129</f>
        <v>0</v>
      </c>
      <c r="AG111" s="108">
        <f>'Sectoral Plan 30'!$E129</f>
        <v>0</v>
      </c>
      <c r="AH111" s="107">
        <f t="shared" si="1"/>
        <v>2</v>
      </c>
      <c r="AI111" s="79">
        <f>'Long Term Vision'!C129</f>
        <v>0</v>
      </c>
      <c r="AJ111" s="79">
        <f>IF($AI111="NO",'developer sheet'!$D$9,IF(AND($AH111&gt;0,$AI111=0),1,0))</f>
        <v>1</v>
      </c>
      <c r="AK111" s="108">
        <f>IF($AI111="NO",'developer sheet'!$D$9,IF(AND($AH111=0,$AI111=0),1,0))</f>
        <v>0</v>
      </c>
      <c r="AL111" s="103"/>
    </row>
    <row r="112" spans="1:38" x14ac:dyDescent="0.25">
      <c r="A112" s="19">
        <v>17.399999999999999</v>
      </c>
      <c r="B112" s="107">
        <f>'Long Term Vision'!G130</f>
        <v>0</v>
      </c>
      <c r="C112" s="79">
        <f>'Mid-term Plan'!E130</f>
        <v>0</v>
      </c>
      <c r="D112" s="79">
        <f>'Sectoral Plan 1'!$E130</f>
        <v>0</v>
      </c>
      <c r="E112" s="79">
        <f>'Sectoral Plan 2'!$E130</f>
        <v>0</v>
      </c>
      <c r="F112" s="79">
        <f>'Sectoral Plan 3'!$E130</f>
        <v>0</v>
      </c>
      <c r="G112" s="79">
        <f>'Sectoral Plan 4'!$E130</f>
        <v>0</v>
      </c>
      <c r="H112" s="79">
        <f>'Sectoral Plan 5'!$E130</f>
        <v>0</v>
      </c>
      <c r="I112" s="79">
        <f>'Sectoral Plan 6'!$E130</f>
        <v>0</v>
      </c>
      <c r="J112" s="79">
        <f>'Sectoral Plan 7'!$E130</f>
        <v>0</v>
      </c>
      <c r="K112" s="79">
        <f>'Sectoral Plan 8'!$E130</f>
        <v>0</v>
      </c>
      <c r="L112" s="79">
        <f>'Sectoral Plan 9'!$E130</f>
        <v>0</v>
      </c>
      <c r="M112" s="79">
        <f>'Sectoral Plan 10'!$E130</f>
        <v>0</v>
      </c>
      <c r="N112" s="79">
        <f>'Sectoral Plan 11'!$E130</f>
        <v>0</v>
      </c>
      <c r="O112" s="79">
        <f>'Sectoral Plan 12'!$E130</f>
        <v>0</v>
      </c>
      <c r="P112" s="79">
        <f>'Sectoral Plan 13'!$E130</f>
        <v>0</v>
      </c>
      <c r="Q112" s="79">
        <f>'Sectoral Plan 14'!$E130</f>
        <v>0</v>
      </c>
      <c r="R112" s="79">
        <f>'Sectoral Plan 15'!$E130</f>
        <v>0</v>
      </c>
      <c r="S112" s="79">
        <f>'Sectoral Plan 16'!$E130</f>
        <v>0</v>
      </c>
      <c r="T112" s="79">
        <f>'Sectoral Plan 17'!$E130</f>
        <v>0</v>
      </c>
      <c r="U112" s="79">
        <f>'Sectoral Plan 18'!$E130</f>
        <v>0</v>
      </c>
      <c r="V112" s="79">
        <f>'Sectoral Plan 19'!$E130</f>
        <v>0</v>
      </c>
      <c r="W112" s="79">
        <f>'Sectoral Plan 20'!$E130</f>
        <v>0</v>
      </c>
      <c r="X112" s="79">
        <f>'Sectoral Plan 21'!$E130</f>
        <v>0</v>
      </c>
      <c r="Y112" s="79">
        <f>'Sectoral Plan 22'!$E130</f>
        <v>0</v>
      </c>
      <c r="Z112" s="79">
        <f>'Sectoral Plan 23'!$E130</f>
        <v>0</v>
      </c>
      <c r="AA112" s="79">
        <f>'Sectoral Plan 24'!$E130</f>
        <v>0</v>
      </c>
      <c r="AB112" s="79">
        <f>'Sectoral Plan 25'!$E130</f>
        <v>0</v>
      </c>
      <c r="AC112" s="79">
        <f>'Sectoral Plan 26'!$E130</f>
        <v>0</v>
      </c>
      <c r="AD112" s="79">
        <f>'Sectoral Plan 27'!$E130</f>
        <v>0</v>
      </c>
      <c r="AE112" s="79">
        <f>'Sectoral Plan 28'!$E130</f>
        <v>0</v>
      </c>
      <c r="AF112" s="79">
        <f>'Sectoral Plan 29'!$E130</f>
        <v>0</v>
      </c>
      <c r="AG112" s="108">
        <f>'Sectoral Plan 30'!$E130</f>
        <v>0</v>
      </c>
      <c r="AH112" s="107">
        <f t="shared" si="1"/>
        <v>0</v>
      </c>
      <c r="AI112" s="79" t="str">
        <f>'Long Term Vision'!C130</f>
        <v>NO</v>
      </c>
      <c r="AJ112" s="79" t="str">
        <f>IF($AI112="NO",'developer sheet'!$D$9,IF(AND($AH112&gt;0,$AI112=0),1,0))</f>
        <v>N/A</v>
      </c>
      <c r="AK112" s="108" t="str">
        <f>IF($AI112="NO",'developer sheet'!$D$9,IF(AND($AH112=0,$AI112=0),1,0))</f>
        <v>N/A</v>
      </c>
      <c r="AL112" s="103"/>
    </row>
    <row r="113" spans="1:38" x14ac:dyDescent="0.25">
      <c r="A113" s="19">
        <v>17.5</v>
      </c>
      <c r="B113" s="107">
        <f>'Long Term Vision'!G131</f>
        <v>0</v>
      </c>
      <c r="C113" s="79">
        <f>'Mid-term Plan'!E131</f>
        <v>0</v>
      </c>
      <c r="D113" s="79">
        <f>'Sectoral Plan 1'!$E131</f>
        <v>0</v>
      </c>
      <c r="E113" s="79">
        <f>'Sectoral Plan 2'!$E131</f>
        <v>0</v>
      </c>
      <c r="F113" s="79">
        <f>'Sectoral Plan 3'!$E131</f>
        <v>0</v>
      </c>
      <c r="G113" s="79">
        <f>'Sectoral Plan 4'!$E131</f>
        <v>0</v>
      </c>
      <c r="H113" s="79">
        <f>'Sectoral Plan 5'!$E131</f>
        <v>0</v>
      </c>
      <c r="I113" s="79">
        <f>'Sectoral Plan 6'!$E131</f>
        <v>0</v>
      </c>
      <c r="J113" s="79">
        <f>'Sectoral Plan 7'!$E131</f>
        <v>0</v>
      </c>
      <c r="K113" s="79">
        <f>'Sectoral Plan 8'!$E131</f>
        <v>0</v>
      </c>
      <c r="L113" s="79">
        <f>'Sectoral Plan 9'!$E131</f>
        <v>0</v>
      </c>
      <c r="M113" s="79">
        <f>'Sectoral Plan 10'!$E131</f>
        <v>0</v>
      </c>
      <c r="N113" s="79">
        <f>'Sectoral Plan 11'!$E131</f>
        <v>0</v>
      </c>
      <c r="O113" s="79">
        <f>'Sectoral Plan 12'!$E131</f>
        <v>0</v>
      </c>
      <c r="P113" s="79">
        <f>'Sectoral Plan 13'!$E131</f>
        <v>0</v>
      </c>
      <c r="Q113" s="79">
        <f>'Sectoral Plan 14'!$E131</f>
        <v>0</v>
      </c>
      <c r="R113" s="79">
        <f>'Sectoral Plan 15'!$E131</f>
        <v>0</v>
      </c>
      <c r="S113" s="79">
        <f>'Sectoral Plan 16'!$E131</f>
        <v>0</v>
      </c>
      <c r="T113" s="79">
        <f>'Sectoral Plan 17'!$E131</f>
        <v>0</v>
      </c>
      <c r="U113" s="79">
        <f>'Sectoral Plan 18'!$E131</f>
        <v>0</v>
      </c>
      <c r="V113" s="79">
        <f>'Sectoral Plan 19'!$E131</f>
        <v>0</v>
      </c>
      <c r="W113" s="79">
        <f>'Sectoral Plan 20'!$E131</f>
        <v>0</v>
      </c>
      <c r="X113" s="79">
        <f>'Sectoral Plan 21'!$E131</f>
        <v>0</v>
      </c>
      <c r="Y113" s="79">
        <f>'Sectoral Plan 22'!$E131</f>
        <v>0</v>
      </c>
      <c r="Z113" s="79">
        <f>'Sectoral Plan 23'!$E131</f>
        <v>0</v>
      </c>
      <c r="AA113" s="79">
        <f>'Sectoral Plan 24'!$E131</f>
        <v>0</v>
      </c>
      <c r="AB113" s="79">
        <f>'Sectoral Plan 25'!$E131</f>
        <v>0</v>
      </c>
      <c r="AC113" s="79">
        <f>'Sectoral Plan 26'!$E131</f>
        <v>0</v>
      </c>
      <c r="AD113" s="79">
        <f>'Sectoral Plan 27'!$E131</f>
        <v>0</v>
      </c>
      <c r="AE113" s="79">
        <f>'Sectoral Plan 28'!$E131</f>
        <v>0</v>
      </c>
      <c r="AF113" s="79">
        <f>'Sectoral Plan 29'!$E131</f>
        <v>0</v>
      </c>
      <c r="AG113" s="108">
        <f>'Sectoral Plan 30'!$E131</f>
        <v>0</v>
      </c>
      <c r="AH113" s="107">
        <f t="shared" si="1"/>
        <v>0</v>
      </c>
      <c r="AI113" s="79">
        <f>'Long Term Vision'!C131</f>
        <v>0</v>
      </c>
      <c r="AJ113" s="79">
        <f>IF($AI113="NO",'developer sheet'!$D$9,IF(AND($AH113&gt;0,$AI113=0),1,0))</f>
        <v>0</v>
      </c>
      <c r="AK113" s="108">
        <f>IF($AI113="NO",'developer sheet'!$D$9,IF(AND($AH113=0,$AI113=0),1,0))</f>
        <v>1</v>
      </c>
      <c r="AL113" s="103"/>
    </row>
    <row r="114" spans="1:38" x14ac:dyDescent="0.25">
      <c r="A114" s="19">
        <v>17.600000000000001</v>
      </c>
      <c r="B114" s="107">
        <f>'Long Term Vision'!G132</f>
        <v>0</v>
      </c>
      <c r="C114" s="79">
        <f>'Mid-term Plan'!E132</f>
        <v>0</v>
      </c>
      <c r="D114" s="79">
        <f>'Sectoral Plan 1'!$E132</f>
        <v>0</v>
      </c>
      <c r="E114" s="79">
        <f>'Sectoral Plan 2'!$E132</f>
        <v>0</v>
      </c>
      <c r="F114" s="79" t="str">
        <f>'Sectoral Plan 3'!$E132</f>
        <v xml:space="preserve">1. International Benchmarks
2. Increased public participation/enrolments in initiatives outlined below
3. Reduction in criminal activities, violence, corruption, etc.
</v>
      </c>
      <c r="G114" s="79">
        <f>'Sectoral Plan 4'!$E132</f>
        <v>0</v>
      </c>
      <c r="H114" s="79">
        <f>'Sectoral Plan 5'!$E132</f>
        <v>0</v>
      </c>
      <c r="I114" s="79">
        <f>'Sectoral Plan 6'!$E132</f>
        <v>0</v>
      </c>
      <c r="J114" s="79">
        <f>'Sectoral Plan 7'!$E132</f>
        <v>0</v>
      </c>
      <c r="K114" s="79">
        <f>'Sectoral Plan 8'!$E132</f>
        <v>0</v>
      </c>
      <c r="L114" s="79">
        <f>'Sectoral Plan 9'!$E132</f>
        <v>0</v>
      </c>
      <c r="M114" s="79">
        <f>'Sectoral Plan 10'!$E132</f>
        <v>0</v>
      </c>
      <c r="N114" s="79">
        <f>'Sectoral Plan 11'!$E132</f>
        <v>0</v>
      </c>
      <c r="O114" s="79">
        <f>'Sectoral Plan 12'!$E132</f>
        <v>0</v>
      </c>
      <c r="P114" s="79">
        <f>'Sectoral Plan 13'!$E132</f>
        <v>0</v>
      </c>
      <c r="Q114" s="79">
        <f>'Sectoral Plan 14'!$E132</f>
        <v>0</v>
      </c>
      <c r="R114" s="79">
        <f>'Sectoral Plan 15'!$E132</f>
        <v>0</v>
      </c>
      <c r="S114" s="79">
        <f>'Sectoral Plan 16'!$E132</f>
        <v>0</v>
      </c>
      <c r="T114" s="79">
        <f>'Sectoral Plan 17'!$E132</f>
        <v>0</v>
      </c>
      <c r="U114" s="79">
        <f>'Sectoral Plan 18'!$E132</f>
        <v>0</v>
      </c>
      <c r="V114" s="79">
        <f>'Sectoral Plan 19'!$E132</f>
        <v>0</v>
      </c>
      <c r="W114" s="79">
        <f>'Sectoral Plan 20'!$E132</f>
        <v>0</v>
      </c>
      <c r="X114" s="79">
        <f>'Sectoral Plan 21'!$E132</f>
        <v>0</v>
      </c>
      <c r="Y114" s="79">
        <f>'Sectoral Plan 22'!$E132</f>
        <v>0</v>
      </c>
      <c r="Z114" s="79">
        <f>'Sectoral Plan 23'!$E132</f>
        <v>0</v>
      </c>
      <c r="AA114" s="79">
        <f>'Sectoral Plan 24'!$E132</f>
        <v>0</v>
      </c>
      <c r="AB114" s="79">
        <f>'Sectoral Plan 25'!$E132</f>
        <v>0</v>
      </c>
      <c r="AC114" s="79">
        <f>'Sectoral Plan 26'!$E132</f>
        <v>0</v>
      </c>
      <c r="AD114" s="79">
        <f>'Sectoral Plan 27'!$E132</f>
        <v>0</v>
      </c>
      <c r="AE114" s="79">
        <f>'Sectoral Plan 28'!$E132</f>
        <v>0</v>
      </c>
      <c r="AF114" s="79">
        <f>'Sectoral Plan 29'!$E132</f>
        <v>0</v>
      </c>
      <c r="AG114" s="108">
        <f>'Sectoral Plan 30'!$E132</f>
        <v>0</v>
      </c>
      <c r="AH114" s="107">
        <f t="shared" si="1"/>
        <v>1</v>
      </c>
      <c r="AI114" s="79">
        <f>'Long Term Vision'!C132</f>
        <v>0</v>
      </c>
      <c r="AJ114" s="79">
        <f>IF($AI114="NO",'developer sheet'!$D$9,IF(AND($AH114&gt;0,$AI114=0),1,0))</f>
        <v>1</v>
      </c>
      <c r="AK114" s="108">
        <f>IF($AI114="NO",'developer sheet'!$D$9,IF(AND($AH114=0,$AI114=0),1,0))</f>
        <v>0</v>
      </c>
      <c r="AL114" s="103"/>
    </row>
    <row r="115" spans="1:38" x14ac:dyDescent="0.25">
      <c r="A115" s="19">
        <v>17.7</v>
      </c>
      <c r="B115" s="107">
        <f>'Long Term Vision'!G133</f>
        <v>0</v>
      </c>
      <c r="C115" s="79">
        <f>'Mid-term Plan'!E133</f>
        <v>0</v>
      </c>
      <c r="D115" s="79">
        <f>'Sectoral Plan 1'!$E133</f>
        <v>0</v>
      </c>
      <c r="E115" s="79">
        <f>'Sectoral Plan 2'!$E133</f>
        <v>0</v>
      </c>
      <c r="F115" s="79" t="str">
        <f>'Sectoral Plan 3'!$E133</f>
        <v xml:space="preserve">1. International Benchmarks
2. Increased public participation/enrolments in initiatives outlined below
3. Reduction in criminal activities, violence, corruption, etc.
</v>
      </c>
      <c r="G115" s="79">
        <f>'Sectoral Plan 4'!$E133</f>
        <v>0</v>
      </c>
      <c r="H115" s="79">
        <f>'Sectoral Plan 5'!$E133</f>
        <v>0</v>
      </c>
      <c r="I115" s="79">
        <f>'Sectoral Plan 6'!$E133</f>
        <v>0</v>
      </c>
      <c r="J115" s="79">
        <f>'Sectoral Plan 7'!$E133</f>
        <v>0</v>
      </c>
      <c r="K115" s="79">
        <f>'Sectoral Plan 8'!$E133</f>
        <v>0</v>
      </c>
      <c r="L115" s="79">
        <f>'Sectoral Plan 9'!$E133</f>
        <v>0</v>
      </c>
      <c r="M115" s="79">
        <f>'Sectoral Plan 10'!$E133</f>
        <v>0</v>
      </c>
      <c r="N115" s="79">
        <f>'Sectoral Plan 11'!$E133</f>
        <v>0</v>
      </c>
      <c r="O115" s="79" t="str">
        <f>'Sectoral Plan 12'!$E133</f>
        <v xml:space="preserve">1. Number of successful PPPs
2. Increased FDI </v>
      </c>
      <c r="P115" s="79">
        <f>'Sectoral Plan 13'!$E133</f>
        <v>0</v>
      </c>
      <c r="Q115" s="79">
        <f>'Sectoral Plan 14'!$E133</f>
        <v>0</v>
      </c>
      <c r="R115" s="79">
        <f>'Sectoral Plan 15'!$E133</f>
        <v>0</v>
      </c>
      <c r="S115" s="79">
        <f>'Sectoral Plan 16'!$E133</f>
        <v>0</v>
      </c>
      <c r="T115" s="79">
        <f>'Sectoral Plan 17'!$E133</f>
        <v>0</v>
      </c>
      <c r="U115" s="79">
        <f>'Sectoral Plan 18'!$E133</f>
        <v>0</v>
      </c>
      <c r="V115" s="79">
        <f>'Sectoral Plan 19'!$E133</f>
        <v>0</v>
      </c>
      <c r="W115" s="79">
        <f>'Sectoral Plan 20'!$E133</f>
        <v>0</v>
      </c>
      <c r="X115" s="79">
        <f>'Sectoral Plan 21'!$E133</f>
        <v>0</v>
      </c>
      <c r="Y115" s="79">
        <f>'Sectoral Plan 22'!$E133</f>
        <v>0</v>
      </c>
      <c r="Z115" s="79">
        <f>'Sectoral Plan 23'!$E133</f>
        <v>0</v>
      </c>
      <c r="AA115" s="79">
        <f>'Sectoral Plan 24'!$E133</f>
        <v>0</v>
      </c>
      <c r="AB115" s="79">
        <f>'Sectoral Plan 25'!$E133</f>
        <v>0</v>
      </c>
      <c r="AC115" s="79">
        <f>'Sectoral Plan 26'!$E133</f>
        <v>0</v>
      </c>
      <c r="AD115" s="79">
        <f>'Sectoral Plan 27'!$E133</f>
        <v>0</v>
      </c>
      <c r="AE115" s="79">
        <f>'Sectoral Plan 28'!$E133</f>
        <v>0</v>
      </c>
      <c r="AF115" s="79">
        <f>'Sectoral Plan 29'!$E133</f>
        <v>0</v>
      </c>
      <c r="AG115" s="108">
        <f>'Sectoral Plan 30'!$E133</f>
        <v>0</v>
      </c>
      <c r="AH115" s="107">
        <f t="shared" si="1"/>
        <v>2</v>
      </c>
      <c r="AI115" s="79">
        <f>'Long Term Vision'!C133</f>
        <v>0</v>
      </c>
      <c r="AJ115" s="79">
        <f>IF($AI115="NO",'developer sheet'!$D$9,IF(AND($AH115&gt;0,$AI115=0),1,0))</f>
        <v>1</v>
      </c>
      <c r="AK115" s="108">
        <f>IF($AI115="NO",'developer sheet'!$D$9,IF(AND($AH115=0,$AI115=0),1,0))</f>
        <v>0</v>
      </c>
      <c r="AL115" s="103"/>
    </row>
    <row r="116" spans="1:38" x14ac:dyDescent="0.25">
      <c r="A116" s="19">
        <v>17.8</v>
      </c>
      <c r="B116" s="107">
        <f>'Long Term Vision'!G134</f>
        <v>0</v>
      </c>
      <c r="C116" s="79">
        <f>'Mid-term Plan'!E134</f>
        <v>0</v>
      </c>
      <c r="D116" s="79">
        <f>'Sectoral Plan 1'!$E134</f>
        <v>0</v>
      </c>
      <c r="E116" s="79">
        <f>'Sectoral Plan 2'!$E134</f>
        <v>0</v>
      </c>
      <c r="F116" s="79">
        <f>'Sectoral Plan 3'!$E134</f>
        <v>0</v>
      </c>
      <c r="G116" s="79">
        <f>'Sectoral Plan 4'!$E134</f>
        <v>0</v>
      </c>
      <c r="H116" s="79">
        <f>'Sectoral Plan 5'!$E134</f>
        <v>0</v>
      </c>
      <c r="I116" s="79">
        <f>'Sectoral Plan 6'!$E134</f>
        <v>0</v>
      </c>
      <c r="J116" s="79">
        <f>'Sectoral Plan 7'!$E134</f>
        <v>0</v>
      </c>
      <c r="K116" s="79">
        <f>'Sectoral Plan 8'!$E134</f>
        <v>0</v>
      </c>
      <c r="L116" s="79">
        <f>'Sectoral Plan 9'!$E134</f>
        <v>0</v>
      </c>
      <c r="M116" s="79">
        <f>'Sectoral Plan 10'!$E134</f>
        <v>0</v>
      </c>
      <c r="N116" s="79">
        <f>'Sectoral Plan 11'!$E134</f>
        <v>0</v>
      </c>
      <c r="O116" s="79">
        <f>'Sectoral Plan 12'!$E134</f>
        <v>0</v>
      </c>
      <c r="P116" s="79">
        <f>'Sectoral Plan 13'!$E134</f>
        <v>0</v>
      </c>
      <c r="Q116" s="79">
        <f>'Sectoral Plan 14'!$E134</f>
        <v>0</v>
      </c>
      <c r="R116" s="79">
        <f>'Sectoral Plan 15'!$E134</f>
        <v>0</v>
      </c>
      <c r="S116" s="79">
        <f>'Sectoral Plan 16'!$E134</f>
        <v>0</v>
      </c>
      <c r="T116" s="79">
        <f>'Sectoral Plan 17'!$E134</f>
        <v>0</v>
      </c>
      <c r="U116" s="79">
        <f>'Sectoral Plan 18'!$E134</f>
        <v>0</v>
      </c>
      <c r="V116" s="79">
        <f>'Sectoral Plan 19'!$E134</f>
        <v>0</v>
      </c>
      <c r="W116" s="79">
        <f>'Sectoral Plan 20'!$E134</f>
        <v>0</v>
      </c>
      <c r="X116" s="79">
        <f>'Sectoral Plan 21'!$E134</f>
        <v>0</v>
      </c>
      <c r="Y116" s="79">
        <f>'Sectoral Plan 22'!$E134</f>
        <v>0</v>
      </c>
      <c r="Z116" s="79">
        <f>'Sectoral Plan 23'!$E134</f>
        <v>0</v>
      </c>
      <c r="AA116" s="79">
        <f>'Sectoral Plan 24'!$E134</f>
        <v>0</v>
      </c>
      <c r="AB116" s="79">
        <f>'Sectoral Plan 25'!$E134</f>
        <v>0</v>
      </c>
      <c r="AC116" s="79">
        <f>'Sectoral Plan 26'!$E134</f>
        <v>0</v>
      </c>
      <c r="AD116" s="79">
        <f>'Sectoral Plan 27'!$E134</f>
        <v>0</v>
      </c>
      <c r="AE116" s="79">
        <f>'Sectoral Plan 28'!$E134</f>
        <v>0</v>
      </c>
      <c r="AF116" s="79">
        <f>'Sectoral Plan 29'!$E134</f>
        <v>0</v>
      </c>
      <c r="AG116" s="108">
        <f>'Sectoral Plan 30'!$E134</f>
        <v>0</v>
      </c>
      <c r="AH116" s="107">
        <f t="shared" si="1"/>
        <v>0</v>
      </c>
      <c r="AI116" s="79">
        <f>'Long Term Vision'!C134</f>
        <v>0</v>
      </c>
      <c r="AJ116" s="79">
        <f>IF($AI116="NO",'developer sheet'!$D$9,IF(AND($AH116&gt;0,$AI116=0),1,0))</f>
        <v>0</v>
      </c>
      <c r="AK116" s="108">
        <f>IF($AI116="NO",'developer sheet'!$D$9,IF(AND($AH116=0,$AI116=0),1,0))</f>
        <v>1</v>
      </c>
      <c r="AL116" s="103"/>
    </row>
    <row r="117" spans="1:38" x14ac:dyDescent="0.25">
      <c r="A117" s="19">
        <v>17.899999999999999</v>
      </c>
      <c r="B117" s="107">
        <f>'Long Term Vision'!G135</f>
        <v>0</v>
      </c>
      <c r="C117" s="79">
        <f>'Mid-term Plan'!E135</f>
        <v>0</v>
      </c>
      <c r="D117" s="79">
        <f>'Sectoral Plan 1'!$E135</f>
        <v>0</v>
      </c>
      <c r="E117" s="79">
        <f>'Sectoral Plan 2'!$E135</f>
        <v>0</v>
      </c>
      <c r="F117" s="79">
        <f>'Sectoral Plan 3'!$E135</f>
        <v>0</v>
      </c>
      <c r="G117" s="79" t="str">
        <f>'Sectoral Plan 4'!$E135</f>
        <v>1. Reduction in time it takes to draft and pass legislation
2. Increase in the efficiency of the AG’s office
3. Reduction in crimes committed while on bail
4. Average resolution for criminal cases reduced to less than two years
5. Increased public satisfaction with the judicial system
1. Increased number of new court officials recruited
2. Reduction in crimes committed while on bail
3. Average resolution for criminal cases reduced to less than two years
4. Increased resolution of civil disputes
5. Increased public satisfaction with the judicial system
1. Increased number of cases prosecuted independently, without bias
2. Increased public satisfaction with the judicial system
1. More prison space with improved segregation among offenders 
2. Reduced crimes within prison
3. Reduced recidivism</v>
      </c>
      <c r="H117" s="79">
        <f>'Sectoral Plan 5'!$E135</f>
        <v>0</v>
      </c>
      <c r="I117" s="79">
        <f>'Sectoral Plan 6'!$E135</f>
        <v>0</v>
      </c>
      <c r="J117" s="79">
        <f>'Sectoral Plan 7'!$E135</f>
        <v>0</v>
      </c>
      <c r="K117" s="79">
        <f>'Sectoral Plan 8'!$E135</f>
        <v>0</v>
      </c>
      <c r="L117" s="79">
        <f>'Sectoral Plan 9'!$E135</f>
        <v>0</v>
      </c>
      <c r="M117" s="79">
        <f>'Sectoral Plan 10'!$E135</f>
        <v>0</v>
      </c>
      <c r="N117" s="79">
        <f>'Sectoral Plan 11'!$E135</f>
        <v>0</v>
      </c>
      <c r="O117" s="79">
        <f>'Sectoral Plan 12'!$E135</f>
        <v>0</v>
      </c>
      <c r="P117" s="79">
        <f>'Sectoral Plan 13'!$E135</f>
        <v>0</v>
      </c>
      <c r="Q117" s="79">
        <f>'Sectoral Plan 14'!$E135</f>
        <v>0</v>
      </c>
      <c r="R117" s="79">
        <f>'Sectoral Plan 15'!$E135</f>
        <v>0</v>
      </c>
      <c r="S117" s="79">
        <f>'Sectoral Plan 16'!$E135</f>
        <v>0</v>
      </c>
      <c r="T117" s="79">
        <f>'Sectoral Plan 17'!$E135</f>
        <v>0</v>
      </c>
      <c r="U117" s="79">
        <f>'Sectoral Plan 18'!$E135</f>
        <v>0</v>
      </c>
      <c r="V117" s="79">
        <f>'Sectoral Plan 19'!$E135</f>
        <v>0</v>
      </c>
      <c r="W117" s="79">
        <f>'Sectoral Plan 20'!$E135</f>
        <v>0</v>
      </c>
      <c r="X117" s="79">
        <f>'Sectoral Plan 21'!$E135</f>
        <v>0</v>
      </c>
      <c r="Y117" s="79">
        <f>'Sectoral Plan 22'!$E135</f>
        <v>0</v>
      </c>
      <c r="Z117" s="79">
        <f>'Sectoral Plan 23'!$E135</f>
        <v>0</v>
      </c>
      <c r="AA117" s="79">
        <f>'Sectoral Plan 24'!$E135</f>
        <v>0</v>
      </c>
      <c r="AB117" s="79">
        <f>'Sectoral Plan 25'!$E135</f>
        <v>0</v>
      </c>
      <c r="AC117" s="79">
        <f>'Sectoral Plan 26'!$E135</f>
        <v>0</v>
      </c>
      <c r="AD117" s="79">
        <f>'Sectoral Plan 27'!$E135</f>
        <v>0</v>
      </c>
      <c r="AE117" s="79">
        <f>'Sectoral Plan 28'!$E135</f>
        <v>0</v>
      </c>
      <c r="AF117" s="79">
        <f>'Sectoral Plan 29'!$E135</f>
        <v>0</v>
      </c>
      <c r="AG117" s="108">
        <f>'Sectoral Plan 30'!$E135</f>
        <v>0</v>
      </c>
      <c r="AH117" s="107">
        <f t="shared" si="1"/>
        <v>1</v>
      </c>
      <c r="AI117" s="79">
        <f>'Long Term Vision'!C135</f>
        <v>0</v>
      </c>
      <c r="AJ117" s="79">
        <f>IF($AI117="NO",'developer sheet'!$D$9,IF(AND($AH117&gt;0,$AI117=0),1,0))</f>
        <v>1</v>
      </c>
      <c r="AK117" s="108">
        <f>IF($AI117="NO",'developer sheet'!$D$9,IF(AND($AH117=0,$AI117=0),1,0))</f>
        <v>0</v>
      </c>
      <c r="AL117" s="103"/>
    </row>
    <row r="118" spans="1:38" x14ac:dyDescent="0.25">
      <c r="A118" s="60">
        <v>17.100000000000001</v>
      </c>
      <c r="B118" s="107">
        <f>'Long Term Vision'!G136</f>
        <v>0</v>
      </c>
      <c r="C118" s="79">
        <f>'Mid-term Plan'!E136</f>
        <v>0</v>
      </c>
      <c r="D118" s="79">
        <f>'Sectoral Plan 1'!$E136</f>
        <v>0</v>
      </c>
      <c r="E118" s="79">
        <f>'Sectoral Plan 2'!$E136</f>
        <v>0</v>
      </c>
      <c r="F118" s="79">
        <f>'Sectoral Plan 3'!$E136</f>
        <v>0</v>
      </c>
      <c r="G118" s="79">
        <f>'Sectoral Plan 4'!$E136</f>
        <v>0</v>
      </c>
      <c r="H118" s="79">
        <f>'Sectoral Plan 5'!$E136</f>
        <v>0</v>
      </c>
      <c r="I118" s="79">
        <f>'Sectoral Plan 6'!$E136</f>
        <v>0</v>
      </c>
      <c r="J118" s="79">
        <f>'Sectoral Plan 7'!$E136</f>
        <v>0</v>
      </c>
      <c r="K118" s="79">
        <f>'Sectoral Plan 8'!$E136</f>
        <v>0</v>
      </c>
      <c r="L118" s="79">
        <f>'Sectoral Plan 9'!$E136</f>
        <v>0</v>
      </c>
      <c r="M118" s="79">
        <f>'Sectoral Plan 10'!$E136</f>
        <v>0</v>
      </c>
      <c r="N118" s="79">
        <f>'Sectoral Plan 11'!$E136</f>
        <v>0</v>
      </c>
      <c r="O118" s="79">
        <f>'Sectoral Plan 12'!$E136</f>
        <v>0</v>
      </c>
      <c r="P118" s="79" t="str">
        <f>'Sectoral Plan 13'!$E136</f>
        <v>1. Increase in exports, including services exports</v>
      </c>
      <c r="Q118" s="79">
        <f>'Sectoral Plan 14'!$E136</f>
        <v>0</v>
      </c>
      <c r="R118" s="79">
        <f>'Sectoral Plan 15'!$E136</f>
        <v>0</v>
      </c>
      <c r="S118" s="79">
        <f>'Sectoral Plan 16'!$E136</f>
        <v>0</v>
      </c>
      <c r="T118" s="79">
        <f>'Sectoral Plan 17'!$E136</f>
        <v>0</v>
      </c>
      <c r="U118" s="79">
        <f>'Sectoral Plan 18'!$E136</f>
        <v>0</v>
      </c>
      <c r="V118" s="79">
        <f>'Sectoral Plan 19'!$E136</f>
        <v>0</v>
      </c>
      <c r="W118" s="79">
        <f>'Sectoral Plan 20'!$E136</f>
        <v>0</v>
      </c>
      <c r="X118" s="79">
        <f>'Sectoral Plan 21'!$E136</f>
        <v>0</v>
      </c>
      <c r="Y118" s="79">
        <f>'Sectoral Plan 22'!$E136</f>
        <v>0</v>
      </c>
      <c r="Z118" s="79">
        <f>'Sectoral Plan 23'!$E136</f>
        <v>0</v>
      </c>
      <c r="AA118" s="79">
        <f>'Sectoral Plan 24'!$E136</f>
        <v>0</v>
      </c>
      <c r="AB118" s="79">
        <f>'Sectoral Plan 25'!$E136</f>
        <v>0</v>
      </c>
      <c r="AC118" s="79">
        <f>'Sectoral Plan 26'!$E136</f>
        <v>0</v>
      </c>
      <c r="AD118" s="79">
        <f>'Sectoral Plan 27'!$E136</f>
        <v>0</v>
      </c>
      <c r="AE118" s="79">
        <f>'Sectoral Plan 28'!$E136</f>
        <v>0</v>
      </c>
      <c r="AF118" s="79">
        <f>'Sectoral Plan 29'!$E136</f>
        <v>0</v>
      </c>
      <c r="AG118" s="108">
        <f>'Sectoral Plan 30'!$E136</f>
        <v>0</v>
      </c>
      <c r="AH118" s="107">
        <f t="shared" si="1"/>
        <v>1</v>
      </c>
      <c r="AI118" s="79">
        <f>'Long Term Vision'!C136</f>
        <v>0</v>
      </c>
      <c r="AJ118" s="79">
        <f>IF($AI118="NO",'developer sheet'!$D$9,IF(AND($AH118&gt;0,$AI118=0),1,0))</f>
        <v>1</v>
      </c>
      <c r="AK118" s="108">
        <f>IF($AI118="NO",'developer sheet'!$D$9,IF(AND($AH118=0,$AI118=0),1,0))</f>
        <v>0</v>
      </c>
      <c r="AL118" s="103"/>
    </row>
    <row r="119" spans="1:38" x14ac:dyDescent="0.25">
      <c r="A119" s="19">
        <v>17.11</v>
      </c>
      <c r="B119" s="107">
        <f>'Long Term Vision'!G137</f>
        <v>0</v>
      </c>
      <c r="C119" s="79">
        <f>'Mid-term Plan'!E137</f>
        <v>0</v>
      </c>
      <c r="D119" s="79">
        <f>'Sectoral Plan 1'!$E137</f>
        <v>0</v>
      </c>
      <c r="E119" s="79">
        <f>'Sectoral Plan 2'!$E137</f>
        <v>0</v>
      </c>
      <c r="F119" s="79">
        <f>'Sectoral Plan 3'!$E137</f>
        <v>0</v>
      </c>
      <c r="G119" s="79">
        <f>'Sectoral Plan 4'!$E137</f>
        <v>0</v>
      </c>
      <c r="H119" s="79">
        <f>'Sectoral Plan 5'!$E137</f>
        <v>0</v>
      </c>
      <c r="I119" s="79">
        <f>'Sectoral Plan 6'!$E137</f>
        <v>0</v>
      </c>
      <c r="J119" s="79">
        <f>'Sectoral Plan 7'!$E137</f>
        <v>0</v>
      </c>
      <c r="K119" s="79">
        <f>'Sectoral Plan 8'!$E137</f>
        <v>0</v>
      </c>
      <c r="L119" s="79">
        <f>'Sectoral Plan 9'!$E137</f>
        <v>0</v>
      </c>
      <c r="M119" s="79">
        <f>'Sectoral Plan 10'!$E137</f>
        <v>0</v>
      </c>
      <c r="N119" s="79">
        <f>'Sectoral Plan 11'!$E137</f>
        <v>0</v>
      </c>
      <c r="O119" s="79" t="str">
        <f>'Sectoral Plan 12'!$E137</f>
        <v xml:space="preserve">1.   Increase in GDP contribution from industrial sector
2.    Increased exports and domestic trade
</v>
      </c>
      <c r="P119" s="79" t="str">
        <f>'Sectoral Plan 13'!$E137</f>
        <v xml:space="preserve">1. Increase in exports, including services exports
</v>
      </c>
      <c r="Q119" s="79" t="str">
        <f>'Sectoral Plan 14'!$E137</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119" s="79">
        <f>'Sectoral Plan 15'!$E137</f>
        <v>0</v>
      </c>
      <c r="S119" s="79">
        <f>'Sectoral Plan 16'!$E137</f>
        <v>0</v>
      </c>
      <c r="T119" s="79">
        <f>'Sectoral Plan 17'!$E137</f>
        <v>0</v>
      </c>
      <c r="U119" s="79">
        <f>'Sectoral Plan 18'!$E137</f>
        <v>0</v>
      </c>
      <c r="V119" s="79">
        <f>'Sectoral Plan 19'!$E137</f>
        <v>0</v>
      </c>
      <c r="W119" s="79">
        <f>'Sectoral Plan 20'!$E137</f>
        <v>0</v>
      </c>
      <c r="X119" s="79">
        <f>'Sectoral Plan 21'!$E137</f>
        <v>0</v>
      </c>
      <c r="Y119" s="79">
        <f>'Sectoral Plan 22'!$E137</f>
        <v>0</v>
      </c>
      <c r="Z119" s="79">
        <f>'Sectoral Plan 23'!$E137</f>
        <v>0</v>
      </c>
      <c r="AA119" s="79">
        <f>'Sectoral Plan 24'!$E137</f>
        <v>0</v>
      </c>
      <c r="AB119" s="79">
        <f>'Sectoral Plan 25'!$E137</f>
        <v>0</v>
      </c>
      <c r="AC119" s="79">
        <f>'Sectoral Plan 26'!$E137</f>
        <v>0</v>
      </c>
      <c r="AD119" s="79">
        <f>'Sectoral Plan 27'!$E137</f>
        <v>0</v>
      </c>
      <c r="AE119" s="79">
        <f>'Sectoral Plan 28'!$E137</f>
        <v>0</v>
      </c>
      <c r="AF119" s="79">
        <f>'Sectoral Plan 29'!$E137</f>
        <v>0</v>
      </c>
      <c r="AG119" s="108">
        <f>'Sectoral Plan 30'!$E137</f>
        <v>0</v>
      </c>
      <c r="AH119" s="107">
        <f t="shared" si="1"/>
        <v>3</v>
      </c>
      <c r="AI119" s="79">
        <f>'Long Term Vision'!C137</f>
        <v>0</v>
      </c>
      <c r="AJ119" s="79">
        <f>IF($AI119="NO",'developer sheet'!$D$9,IF(AND($AH119&gt;0,$AI119=0),1,0))</f>
        <v>1</v>
      </c>
      <c r="AK119" s="108">
        <f>IF($AI119="NO",'developer sheet'!$D$9,IF(AND($AH119=0,$AI119=0),1,0))</f>
        <v>0</v>
      </c>
      <c r="AL119" s="103"/>
    </row>
    <row r="120" spans="1:38" x14ac:dyDescent="0.25">
      <c r="A120" s="19">
        <v>17.12</v>
      </c>
      <c r="B120" s="107">
        <f>'Long Term Vision'!G138</f>
        <v>0</v>
      </c>
      <c r="C120" s="79">
        <f>'Mid-term Plan'!E138</f>
        <v>0</v>
      </c>
      <c r="D120" s="79">
        <f>'Sectoral Plan 1'!$E138</f>
        <v>0</v>
      </c>
      <c r="E120" s="79">
        <f>'Sectoral Plan 2'!$E138</f>
        <v>0</v>
      </c>
      <c r="F120" s="79">
        <f>'Sectoral Plan 3'!$E138</f>
        <v>0</v>
      </c>
      <c r="G120" s="79">
        <f>'Sectoral Plan 4'!$E138</f>
        <v>0</v>
      </c>
      <c r="H120" s="79">
        <f>'Sectoral Plan 5'!$E138</f>
        <v>0</v>
      </c>
      <c r="I120" s="79">
        <f>'Sectoral Plan 6'!$E138</f>
        <v>0</v>
      </c>
      <c r="J120" s="79">
        <f>'Sectoral Plan 7'!$E138</f>
        <v>0</v>
      </c>
      <c r="K120" s="79">
        <f>'Sectoral Plan 8'!$E138</f>
        <v>0</v>
      </c>
      <c r="L120" s="79">
        <f>'Sectoral Plan 9'!$E138</f>
        <v>0</v>
      </c>
      <c r="M120" s="79">
        <f>'Sectoral Plan 10'!$E138</f>
        <v>0</v>
      </c>
      <c r="N120" s="79">
        <f>'Sectoral Plan 11'!$E138</f>
        <v>0</v>
      </c>
      <c r="O120" s="79">
        <f>'Sectoral Plan 12'!$E138</f>
        <v>0</v>
      </c>
      <c r="P120" s="79">
        <f>'Sectoral Plan 13'!$E138</f>
        <v>0</v>
      </c>
      <c r="Q120" s="79">
        <f>'Sectoral Plan 14'!$E138</f>
        <v>0</v>
      </c>
      <c r="R120" s="79">
        <f>'Sectoral Plan 15'!$E138</f>
        <v>0</v>
      </c>
      <c r="S120" s="79">
        <f>'Sectoral Plan 16'!$E138</f>
        <v>0</v>
      </c>
      <c r="T120" s="79">
        <f>'Sectoral Plan 17'!$E138</f>
        <v>0</v>
      </c>
      <c r="U120" s="79">
        <f>'Sectoral Plan 18'!$E138</f>
        <v>0</v>
      </c>
      <c r="V120" s="79">
        <f>'Sectoral Plan 19'!$E138</f>
        <v>0</v>
      </c>
      <c r="W120" s="79">
        <f>'Sectoral Plan 20'!$E138</f>
        <v>0</v>
      </c>
      <c r="X120" s="79">
        <f>'Sectoral Plan 21'!$E138</f>
        <v>0</v>
      </c>
      <c r="Y120" s="79">
        <f>'Sectoral Plan 22'!$E138</f>
        <v>0</v>
      </c>
      <c r="Z120" s="79">
        <f>'Sectoral Plan 23'!$E138</f>
        <v>0</v>
      </c>
      <c r="AA120" s="79">
        <f>'Sectoral Plan 24'!$E138</f>
        <v>0</v>
      </c>
      <c r="AB120" s="79">
        <f>'Sectoral Plan 25'!$E138</f>
        <v>0</v>
      </c>
      <c r="AC120" s="79">
        <f>'Sectoral Plan 26'!$E138</f>
        <v>0</v>
      </c>
      <c r="AD120" s="79">
        <f>'Sectoral Plan 27'!$E138</f>
        <v>0</v>
      </c>
      <c r="AE120" s="79">
        <f>'Sectoral Plan 28'!$E138</f>
        <v>0</v>
      </c>
      <c r="AF120" s="79">
        <f>'Sectoral Plan 29'!$E138</f>
        <v>0</v>
      </c>
      <c r="AG120" s="108">
        <f>'Sectoral Plan 30'!$E138</f>
        <v>0</v>
      </c>
      <c r="AH120" s="107">
        <f t="shared" si="1"/>
        <v>0</v>
      </c>
      <c r="AI120" s="79" t="str">
        <f>'Long Term Vision'!C138</f>
        <v>NO</v>
      </c>
      <c r="AJ120" s="79" t="str">
        <f>IF($AI120="NO",'developer sheet'!$D$9,IF(AND($AH120&gt;0,$AI120=0),1,0))</f>
        <v>N/A</v>
      </c>
      <c r="AK120" s="108" t="str">
        <f>IF($AI120="NO",'developer sheet'!$D$9,IF(AND($AH120=0,$AI120=0),1,0))</f>
        <v>N/A</v>
      </c>
      <c r="AL120" s="103"/>
    </row>
    <row r="121" spans="1:38" x14ac:dyDescent="0.25">
      <c r="A121" s="19">
        <v>17.13</v>
      </c>
      <c r="B121" s="107">
        <f>'Long Term Vision'!G139</f>
        <v>0</v>
      </c>
      <c r="C121" s="79">
        <f>'Mid-term Plan'!E139</f>
        <v>0</v>
      </c>
      <c r="D121" s="79">
        <f>'Sectoral Plan 1'!$E139</f>
        <v>0</v>
      </c>
      <c r="E121" s="79">
        <f>'Sectoral Plan 2'!$E139</f>
        <v>0</v>
      </c>
      <c r="F121" s="79">
        <f>'Sectoral Plan 3'!$E139</f>
        <v>0</v>
      </c>
      <c r="G121" s="79">
        <f>'Sectoral Plan 4'!$E139</f>
        <v>0</v>
      </c>
      <c r="H121" s="79">
        <f>'Sectoral Plan 5'!$E139</f>
        <v>0</v>
      </c>
      <c r="I121" s="79">
        <f>'Sectoral Plan 6'!$E139</f>
        <v>0</v>
      </c>
      <c r="J121" s="79">
        <f>'Sectoral Plan 7'!$E139</f>
        <v>0</v>
      </c>
      <c r="K121" s="79">
        <f>'Sectoral Plan 8'!$E139</f>
        <v>0</v>
      </c>
      <c r="L121" s="79">
        <f>'Sectoral Plan 9'!$E139</f>
        <v>0</v>
      </c>
      <c r="M121" s="79">
        <f>'Sectoral Plan 10'!$E139</f>
        <v>0</v>
      </c>
      <c r="N121" s="79">
        <f>'Sectoral Plan 11'!$E139</f>
        <v>0</v>
      </c>
      <c r="O121" s="79" t="str">
        <f>'Sectoral Plan 12'!$E139</f>
        <v>1. 6 months foreign currency reserves cover target
2. 80%  of demand liabilities
1. International Ratings improvements
2. Falling Debt to GDP ratio
3. Increasing Tax Revenue as a percentage of GDP</v>
      </c>
      <c r="P121" s="79">
        <f>'Sectoral Plan 13'!$E139</f>
        <v>0</v>
      </c>
      <c r="Q121" s="79">
        <f>'Sectoral Plan 14'!$E139</f>
        <v>0</v>
      </c>
      <c r="R121" s="79">
        <f>'Sectoral Plan 15'!$E139</f>
        <v>0</v>
      </c>
      <c r="S121" s="79">
        <f>'Sectoral Plan 16'!$E139</f>
        <v>0</v>
      </c>
      <c r="T121" s="79">
        <f>'Sectoral Plan 17'!$E139</f>
        <v>0</v>
      </c>
      <c r="U121" s="79">
        <f>'Sectoral Plan 18'!$E139</f>
        <v>0</v>
      </c>
      <c r="V121" s="79">
        <f>'Sectoral Plan 19'!$E139</f>
        <v>0</v>
      </c>
      <c r="W121" s="79">
        <f>'Sectoral Plan 20'!$E139</f>
        <v>0</v>
      </c>
      <c r="X121" s="79">
        <f>'Sectoral Plan 21'!$E139</f>
        <v>0</v>
      </c>
      <c r="Y121" s="79">
        <f>'Sectoral Plan 22'!$E139</f>
        <v>0</v>
      </c>
      <c r="Z121" s="79">
        <f>'Sectoral Plan 23'!$E139</f>
        <v>0</v>
      </c>
      <c r="AA121" s="79">
        <f>'Sectoral Plan 24'!$E139</f>
        <v>0</v>
      </c>
      <c r="AB121" s="79">
        <f>'Sectoral Plan 25'!$E139</f>
        <v>0</v>
      </c>
      <c r="AC121" s="79">
        <f>'Sectoral Plan 26'!$E139</f>
        <v>0</v>
      </c>
      <c r="AD121" s="79">
        <f>'Sectoral Plan 27'!$E139</f>
        <v>0</v>
      </c>
      <c r="AE121" s="79">
        <f>'Sectoral Plan 28'!$E139</f>
        <v>0</v>
      </c>
      <c r="AF121" s="79">
        <f>'Sectoral Plan 29'!$E139</f>
        <v>0</v>
      </c>
      <c r="AG121" s="108">
        <f>'Sectoral Plan 30'!$E139</f>
        <v>0</v>
      </c>
      <c r="AH121" s="107">
        <f t="shared" si="1"/>
        <v>1</v>
      </c>
      <c r="AI121" s="79">
        <f>'Long Term Vision'!C139</f>
        <v>0</v>
      </c>
      <c r="AJ121" s="79">
        <f>IF($AI121="NO",'developer sheet'!$D$9,IF(AND($AH121&gt;0,$AI121=0),1,0))</f>
        <v>1</v>
      </c>
      <c r="AK121" s="108">
        <f>IF($AI121="NO",'developer sheet'!$D$9,IF(AND($AH121=0,$AI121=0),1,0))</f>
        <v>0</v>
      </c>
      <c r="AL121" s="103"/>
    </row>
    <row r="122" spans="1:38" x14ac:dyDescent="0.25">
      <c r="A122" s="19">
        <v>17.14</v>
      </c>
      <c r="B122" s="107">
        <f>'Long Term Vision'!G140</f>
        <v>0</v>
      </c>
      <c r="C122" s="79">
        <f>'Mid-term Plan'!E140</f>
        <v>0</v>
      </c>
      <c r="D122" s="79">
        <f>'Sectoral Plan 1'!$E140</f>
        <v>0</v>
      </c>
      <c r="E122" s="79">
        <f>'Sectoral Plan 2'!$E140</f>
        <v>0</v>
      </c>
      <c r="F122" s="79">
        <f>'Sectoral Plan 3'!$E140</f>
        <v>0</v>
      </c>
      <c r="G122" s="79">
        <f>'Sectoral Plan 4'!$E140</f>
        <v>0</v>
      </c>
      <c r="H122" s="79">
        <f>'Sectoral Plan 5'!$E140</f>
        <v>0</v>
      </c>
      <c r="I122" s="79">
        <f>'Sectoral Plan 6'!$E140</f>
        <v>0</v>
      </c>
      <c r="J122" s="79">
        <f>'Sectoral Plan 7'!$E140</f>
        <v>0</v>
      </c>
      <c r="K122" s="79">
        <f>'Sectoral Plan 8'!$E140</f>
        <v>0</v>
      </c>
      <c r="L122" s="79">
        <f>'Sectoral Plan 9'!$E140</f>
        <v>0</v>
      </c>
      <c r="M122" s="79">
        <f>'Sectoral Plan 10'!$E140</f>
        <v>0</v>
      </c>
      <c r="N122" s="79">
        <f>'Sectoral Plan 11'!$E140</f>
        <v>0</v>
      </c>
      <c r="O122" s="79" t="str">
        <f>'Sectoral Plan 12'!$E140</f>
        <v>1. 15% annual increase in compliance rates.
2. 60 % increase in the number of places where tax can be paid online or electronically.
3. 3% year over year increase in tax revenue.
4. 10% decline in tax revenue/total revenue
5. External Ratings of Aa1 (Moody) or/and AA+ (S&amp;P)</v>
      </c>
      <c r="P122" s="79">
        <f>'Sectoral Plan 13'!$E140</f>
        <v>0</v>
      </c>
      <c r="Q122" s="79">
        <f>'Sectoral Plan 14'!$E140</f>
        <v>0</v>
      </c>
      <c r="R122" s="79">
        <f>'Sectoral Plan 15'!$E140</f>
        <v>0</v>
      </c>
      <c r="S122" s="79">
        <f>'Sectoral Plan 16'!$E140</f>
        <v>0</v>
      </c>
      <c r="T122" s="79">
        <f>'Sectoral Plan 17'!$E140</f>
        <v>0</v>
      </c>
      <c r="U122" s="79">
        <f>'Sectoral Plan 18'!$E140</f>
        <v>0</v>
      </c>
      <c r="V122" s="79">
        <f>'Sectoral Plan 19'!$E140</f>
        <v>0</v>
      </c>
      <c r="W122" s="79">
        <f>'Sectoral Plan 20'!$E140</f>
        <v>0</v>
      </c>
      <c r="X122" s="79">
        <f>'Sectoral Plan 21'!$E140</f>
        <v>0</v>
      </c>
      <c r="Y122" s="79">
        <f>'Sectoral Plan 22'!$E140</f>
        <v>0</v>
      </c>
      <c r="Z122" s="79">
        <f>'Sectoral Plan 23'!$E140</f>
        <v>0</v>
      </c>
      <c r="AA122" s="79">
        <f>'Sectoral Plan 24'!$E140</f>
        <v>0</v>
      </c>
      <c r="AB122" s="79">
        <f>'Sectoral Plan 25'!$E140</f>
        <v>0</v>
      </c>
      <c r="AC122" s="79">
        <f>'Sectoral Plan 26'!$E140</f>
        <v>0</v>
      </c>
      <c r="AD122" s="79">
        <f>'Sectoral Plan 27'!$E140</f>
        <v>0</v>
      </c>
      <c r="AE122" s="79">
        <f>'Sectoral Plan 28'!$E140</f>
        <v>0</v>
      </c>
      <c r="AF122" s="79">
        <f>'Sectoral Plan 29'!$E140</f>
        <v>0</v>
      </c>
      <c r="AG122" s="108">
        <f>'Sectoral Plan 30'!$E140</f>
        <v>0</v>
      </c>
      <c r="AH122" s="107">
        <f t="shared" si="1"/>
        <v>1</v>
      </c>
      <c r="AI122" s="79">
        <f>'Long Term Vision'!C140</f>
        <v>0</v>
      </c>
      <c r="AJ122" s="79">
        <f>IF($AI122="NO",'developer sheet'!$D$9,IF(AND($AH122&gt;0,$AI122=0),1,0))</f>
        <v>1</v>
      </c>
      <c r="AK122" s="108">
        <f>IF($AI122="NO",'developer sheet'!$D$9,IF(AND($AH122=0,$AI122=0),1,0))</f>
        <v>0</v>
      </c>
      <c r="AL122" s="103"/>
    </row>
    <row r="123" spans="1:38" x14ac:dyDescent="0.25">
      <c r="A123" s="19">
        <v>17.149999999999999</v>
      </c>
      <c r="B123" s="107">
        <f>'Long Term Vision'!G141</f>
        <v>0</v>
      </c>
      <c r="C123" s="79">
        <f>'Mid-term Plan'!E141</f>
        <v>0</v>
      </c>
      <c r="D123" s="79">
        <f>'Sectoral Plan 1'!$E141</f>
        <v>0</v>
      </c>
      <c r="E123" s="79">
        <f>'Sectoral Plan 2'!$E141</f>
        <v>0</v>
      </c>
      <c r="F123" s="79">
        <f>'Sectoral Plan 3'!$E141</f>
        <v>0</v>
      </c>
      <c r="G123" s="79">
        <f>'Sectoral Plan 4'!$E141</f>
        <v>0</v>
      </c>
      <c r="H123" s="79">
        <f>'Sectoral Plan 5'!$E141</f>
        <v>0</v>
      </c>
      <c r="I123" s="79">
        <f>'Sectoral Plan 6'!$E141</f>
        <v>0</v>
      </c>
      <c r="J123" s="79">
        <f>'Sectoral Plan 7'!$E141</f>
        <v>0</v>
      </c>
      <c r="K123" s="79">
        <f>'Sectoral Plan 8'!$E141</f>
        <v>0</v>
      </c>
      <c r="L123" s="79">
        <f>'Sectoral Plan 9'!$E141</f>
        <v>0</v>
      </c>
      <c r="M123" s="79">
        <f>'Sectoral Plan 10'!$E141</f>
        <v>0</v>
      </c>
      <c r="N123" s="79">
        <f>'Sectoral Plan 11'!$E141</f>
        <v>0</v>
      </c>
      <c r="O123" s="79">
        <f>'Sectoral Plan 12'!$E141</f>
        <v>0</v>
      </c>
      <c r="P123" s="79">
        <f>'Sectoral Plan 13'!$E141</f>
        <v>0</v>
      </c>
      <c r="Q123" s="79">
        <f>'Sectoral Plan 14'!$E141</f>
        <v>0</v>
      </c>
      <c r="R123" s="79">
        <f>'Sectoral Plan 15'!$E141</f>
        <v>0</v>
      </c>
      <c r="S123" s="79">
        <f>'Sectoral Plan 16'!$E141</f>
        <v>0</v>
      </c>
      <c r="T123" s="79">
        <f>'Sectoral Plan 17'!$E141</f>
        <v>0</v>
      </c>
      <c r="U123" s="79">
        <f>'Sectoral Plan 18'!$E141</f>
        <v>0</v>
      </c>
      <c r="V123" s="79">
        <f>'Sectoral Plan 19'!$E141</f>
        <v>0</v>
      </c>
      <c r="W123" s="79">
        <f>'Sectoral Plan 20'!$E141</f>
        <v>0</v>
      </c>
      <c r="X123" s="79">
        <f>'Sectoral Plan 21'!$E141</f>
        <v>0</v>
      </c>
      <c r="Y123" s="79">
        <f>'Sectoral Plan 22'!$E141</f>
        <v>0</v>
      </c>
      <c r="Z123" s="79">
        <f>'Sectoral Plan 23'!$E141</f>
        <v>0</v>
      </c>
      <c r="AA123" s="79">
        <f>'Sectoral Plan 24'!$E141</f>
        <v>0</v>
      </c>
      <c r="AB123" s="79">
        <f>'Sectoral Plan 25'!$E141</f>
        <v>0</v>
      </c>
      <c r="AC123" s="79">
        <f>'Sectoral Plan 26'!$E141</f>
        <v>0</v>
      </c>
      <c r="AD123" s="79">
        <f>'Sectoral Plan 27'!$E141</f>
        <v>0</v>
      </c>
      <c r="AE123" s="79">
        <f>'Sectoral Plan 28'!$E141</f>
        <v>0</v>
      </c>
      <c r="AF123" s="79">
        <f>'Sectoral Plan 29'!$E141</f>
        <v>0</v>
      </c>
      <c r="AG123" s="108">
        <f>'Sectoral Plan 30'!$E141</f>
        <v>0</v>
      </c>
      <c r="AH123" s="107">
        <f t="shared" si="1"/>
        <v>0</v>
      </c>
      <c r="AI123" s="79" t="str">
        <f>'Long Term Vision'!C141</f>
        <v>NO</v>
      </c>
      <c r="AJ123" s="79" t="str">
        <f>IF($AI123="NO",'developer sheet'!$D$9,IF(AND($AH123&gt;0,$AI123=0),1,0))</f>
        <v>N/A</v>
      </c>
      <c r="AK123" s="108" t="str">
        <f>IF($AI123="NO",'developer sheet'!$D$9,IF(AND($AH123=0,$AI123=0),1,0))</f>
        <v>N/A</v>
      </c>
      <c r="AL123" s="103"/>
    </row>
    <row r="124" spans="1:38" x14ac:dyDescent="0.25">
      <c r="A124" s="19">
        <v>17.16</v>
      </c>
      <c r="B124" s="107">
        <f>'Long Term Vision'!G142</f>
        <v>0</v>
      </c>
      <c r="C124" s="79">
        <f>'Mid-term Plan'!E142</f>
        <v>0</v>
      </c>
      <c r="D124" s="79">
        <f>'Sectoral Plan 1'!$E142</f>
        <v>0</v>
      </c>
      <c r="E124" s="79">
        <f>'Sectoral Plan 2'!$E142</f>
        <v>0</v>
      </c>
      <c r="F124" s="79">
        <f>'Sectoral Plan 3'!$E142</f>
        <v>0</v>
      </c>
      <c r="G124" s="79">
        <f>'Sectoral Plan 4'!$E142</f>
        <v>0</v>
      </c>
      <c r="H124" s="79">
        <f>'Sectoral Plan 5'!$E142</f>
        <v>0</v>
      </c>
      <c r="I124" s="79">
        <f>'Sectoral Plan 6'!$E142</f>
        <v>0</v>
      </c>
      <c r="J124" s="79">
        <f>'Sectoral Plan 7'!$E142</f>
        <v>0</v>
      </c>
      <c r="K124" s="79">
        <f>'Sectoral Plan 8'!$E142</f>
        <v>0</v>
      </c>
      <c r="L124" s="79">
        <f>'Sectoral Plan 9'!$E142</f>
        <v>0</v>
      </c>
      <c r="M124" s="79">
        <f>'Sectoral Plan 10'!$E142</f>
        <v>0</v>
      </c>
      <c r="N124" s="79">
        <f>'Sectoral Plan 11'!$E142</f>
        <v>0</v>
      </c>
      <c r="O124" s="79" t="str">
        <f>'Sectoral Plan 12'!$E142</f>
        <v xml:space="preserve">1. Number of successful PPPs
2. Increased FDI
1. Increase in FDI levels
2. Identification of national priority areas
</v>
      </c>
      <c r="P124" s="79">
        <f>'Sectoral Plan 13'!$E142</f>
        <v>0</v>
      </c>
      <c r="Q124" s="79">
        <f>'Sectoral Plan 14'!$E142</f>
        <v>0</v>
      </c>
      <c r="R124" s="79">
        <f>'Sectoral Plan 15'!$E142</f>
        <v>0</v>
      </c>
      <c r="S124" s="79">
        <f>'Sectoral Plan 16'!$E142</f>
        <v>0</v>
      </c>
      <c r="T124" s="79">
        <f>'Sectoral Plan 17'!$E142</f>
        <v>0</v>
      </c>
      <c r="U124" s="79">
        <f>'Sectoral Plan 18'!$E142</f>
        <v>0</v>
      </c>
      <c r="V124" s="79">
        <f>'Sectoral Plan 19'!$E142</f>
        <v>0</v>
      </c>
      <c r="W124" s="79">
        <f>'Sectoral Plan 20'!$E142</f>
        <v>0</v>
      </c>
      <c r="X124" s="79">
        <f>'Sectoral Plan 21'!$E142</f>
        <v>0</v>
      </c>
      <c r="Y124" s="79">
        <f>'Sectoral Plan 22'!$E142</f>
        <v>0</v>
      </c>
      <c r="Z124" s="79">
        <f>'Sectoral Plan 23'!$E142</f>
        <v>0</v>
      </c>
      <c r="AA124" s="79">
        <f>'Sectoral Plan 24'!$E142</f>
        <v>0</v>
      </c>
      <c r="AB124" s="79">
        <f>'Sectoral Plan 25'!$E142</f>
        <v>0</v>
      </c>
      <c r="AC124" s="79">
        <f>'Sectoral Plan 26'!$E142</f>
        <v>0</v>
      </c>
      <c r="AD124" s="79">
        <f>'Sectoral Plan 27'!$E142</f>
        <v>0</v>
      </c>
      <c r="AE124" s="79">
        <f>'Sectoral Plan 28'!$E142</f>
        <v>0</v>
      </c>
      <c r="AF124" s="79">
        <f>'Sectoral Plan 29'!$E142</f>
        <v>0</v>
      </c>
      <c r="AG124" s="108">
        <f>'Sectoral Plan 30'!$E142</f>
        <v>0</v>
      </c>
      <c r="AH124" s="107">
        <f t="shared" si="1"/>
        <v>1</v>
      </c>
      <c r="AI124" s="79">
        <f>'Long Term Vision'!C142</f>
        <v>0</v>
      </c>
      <c r="AJ124" s="79">
        <f>IF($AI124="NO",'developer sheet'!$D$9,IF(AND($AH124&gt;0,$AI124=0),1,0))</f>
        <v>1</v>
      </c>
      <c r="AK124" s="108">
        <f>IF($AI124="NO",'developer sheet'!$D$9,IF(AND($AH124=0,$AI124=0),1,0))</f>
        <v>0</v>
      </c>
      <c r="AL124" s="103"/>
    </row>
    <row r="125" spans="1:38" x14ac:dyDescent="0.25">
      <c r="A125" s="19">
        <v>17.170000000000002</v>
      </c>
      <c r="B125" s="107">
        <f>'Long Term Vision'!G143</f>
        <v>0</v>
      </c>
      <c r="C125" s="79">
        <f>'Mid-term Plan'!E143</f>
        <v>0</v>
      </c>
      <c r="D125" s="79">
        <f>'Sectoral Plan 1'!$E143</f>
        <v>0</v>
      </c>
      <c r="E125" s="79">
        <f>'Sectoral Plan 2'!$E143</f>
        <v>0</v>
      </c>
      <c r="F125" s="79">
        <f>'Sectoral Plan 3'!$E143</f>
        <v>0</v>
      </c>
      <c r="G125" s="79">
        <f>'Sectoral Plan 4'!$E143</f>
        <v>0</v>
      </c>
      <c r="H125" s="79">
        <f>'Sectoral Plan 5'!$E143</f>
        <v>0</v>
      </c>
      <c r="I125" s="79">
        <f>'Sectoral Plan 6'!$E143</f>
        <v>0</v>
      </c>
      <c r="J125" s="79" t="str">
        <f>'Sectoral Plan 7'!$E143</f>
        <v>1. Increased participation of citizens in development
2. More empowered citizens
3. Increased private sector participation in development
4. Stronger local governments
5. Increased perception of good governance
6. Active lobbying and campaigning for change by community members
7. Increase in percentage of community based organisations represented in national and local level decision making  
8. Increased perception that citizens are heard and have opportunities to participate in the governance of the country
9. Effective and sustainable structures to include urban poor – i.e. which facilitate consultation and cooperation
10. Development of society in general including marginalized communities
11. Increase in social cohesion
12. Lower crime rates
1. Improved social economic conditions
2. Reduction in Poverty levels</v>
      </c>
      <c r="K125" s="79">
        <f>'Sectoral Plan 8'!$E143</f>
        <v>0</v>
      </c>
      <c r="L125" s="79">
        <f>'Sectoral Plan 9'!$E143</f>
        <v>0</v>
      </c>
      <c r="M125" s="79">
        <f>'Sectoral Plan 10'!$E143</f>
        <v>0</v>
      </c>
      <c r="N125" s="79">
        <f>'Sectoral Plan 11'!$E143</f>
        <v>0</v>
      </c>
      <c r="O125" s="79" t="str">
        <f>'Sectoral Plan 12'!$E143</f>
        <v xml:space="preserve">1. Number of successful PPPs
2. Increased FDI 
</v>
      </c>
      <c r="P125" s="79">
        <f>'Sectoral Plan 13'!$E143</f>
        <v>0</v>
      </c>
      <c r="Q125" s="79" t="str">
        <f>'Sectoral Plan 14'!$E143</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125" s="79">
        <f>'Sectoral Plan 15'!$E143</f>
        <v>0</v>
      </c>
      <c r="S125" s="79">
        <f>'Sectoral Plan 16'!$E143</f>
        <v>0</v>
      </c>
      <c r="T125" s="79">
        <f>'Sectoral Plan 17'!$E143</f>
        <v>0</v>
      </c>
      <c r="U125" s="79">
        <f>'Sectoral Plan 18'!$E143</f>
        <v>0</v>
      </c>
      <c r="V125" s="79">
        <f>'Sectoral Plan 19'!$E143</f>
        <v>0</v>
      </c>
      <c r="W125" s="79">
        <f>'Sectoral Plan 20'!$E143</f>
        <v>0</v>
      </c>
      <c r="X125" s="79">
        <f>'Sectoral Plan 21'!$E143</f>
        <v>0</v>
      </c>
      <c r="Y125" s="79">
        <f>'Sectoral Plan 22'!$E143</f>
        <v>0</v>
      </c>
      <c r="Z125" s="79">
        <f>'Sectoral Plan 23'!$E143</f>
        <v>0</v>
      </c>
      <c r="AA125" s="79">
        <f>'Sectoral Plan 24'!$E143</f>
        <v>0</v>
      </c>
      <c r="AB125" s="79">
        <f>'Sectoral Plan 25'!$E143</f>
        <v>0</v>
      </c>
      <c r="AC125" s="79">
        <f>'Sectoral Plan 26'!$E143</f>
        <v>0</v>
      </c>
      <c r="AD125" s="79">
        <f>'Sectoral Plan 27'!$E143</f>
        <v>0</v>
      </c>
      <c r="AE125" s="79">
        <f>'Sectoral Plan 28'!$E143</f>
        <v>0</v>
      </c>
      <c r="AF125" s="79">
        <f>'Sectoral Plan 29'!$E143</f>
        <v>0</v>
      </c>
      <c r="AG125" s="108">
        <f>'Sectoral Plan 30'!$E143</f>
        <v>0</v>
      </c>
      <c r="AH125" s="107">
        <f t="shared" si="1"/>
        <v>3</v>
      </c>
      <c r="AI125" s="79">
        <f>'Long Term Vision'!C143</f>
        <v>0</v>
      </c>
      <c r="AJ125" s="79">
        <f>IF($AI125="NO",'developer sheet'!$D$9,IF(AND($AH125&gt;0,$AI125=0),1,0))</f>
        <v>1</v>
      </c>
      <c r="AK125" s="108">
        <f>IF($AI125="NO",'developer sheet'!$D$9,IF(AND($AH125=0,$AI125=0),1,0))</f>
        <v>0</v>
      </c>
      <c r="AL125" s="103"/>
    </row>
    <row r="126" spans="1:38" x14ac:dyDescent="0.25">
      <c r="A126" s="19">
        <v>17.18</v>
      </c>
      <c r="B126" s="107">
        <f>'Long Term Vision'!G144</f>
        <v>0</v>
      </c>
      <c r="C126" s="79">
        <f>'Mid-term Plan'!E144</f>
        <v>0</v>
      </c>
      <c r="D126" s="79">
        <f>'Sectoral Plan 1'!$E144</f>
        <v>0</v>
      </c>
      <c r="E126" s="79">
        <f>'Sectoral Plan 2'!$E144</f>
        <v>0</v>
      </c>
      <c r="F126" s="79">
        <f>'Sectoral Plan 3'!$E144</f>
        <v>0</v>
      </c>
      <c r="G126" s="79">
        <f>'Sectoral Plan 4'!$E144</f>
        <v>0</v>
      </c>
      <c r="H126" s="79">
        <f>'Sectoral Plan 5'!$E144</f>
        <v>0</v>
      </c>
      <c r="I126" s="79">
        <f>'Sectoral Plan 6'!$E144</f>
        <v>0</v>
      </c>
      <c r="J126" s="79" t="str">
        <f>'Sectoral Plan 7'!$E144</f>
        <v xml:space="preserve">1. Increased number of medical officers, police officers, prison officers, prosecutors, and members of the judiciary trained in gender based violence
2. Improved effectiveness of agencies in offering services to citizens
3. Increase in the protection of human rights
</v>
      </c>
      <c r="K126" s="79">
        <f>'Sectoral Plan 8'!$E144</f>
        <v>0</v>
      </c>
      <c r="L126" s="79">
        <f>'Sectoral Plan 9'!$E144</f>
        <v>0</v>
      </c>
      <c r="M126" s="79">
        <f>'Sectoral Plan 10'!$E144</f>
        <v>0</v>
      </c>
      <c r="N126" s="79">
        <f>'Sectoral Plan 11'!$E144</f>
        <v>0</v>
      </c>
      <c r="O126" s="79">
        <f>'Sectoral Plan 12'!$E144</f>
        <v>0</v>
      </c>
      <c r="P126" s="79">
        <f>'Sectoral Plan 13'!$E144</f>
        <v>0</v>
      </c>
      <c r="Q126" s="79" t="str">
        <f>'Sectoral Plan 14'!$E144</f>
        <v>1. Increasing tourism revenue and spend per visitor (both overnight and cruise)
2. Improved rankings for visitor satisfaction
3. New tourism related small and medium sized businesses, including Bahamian owned businesses
4. Well-developed touristic attractions throughout the Bahamas
5. Increasing tourism arrivals, including greater penetration of non-US markets
6. Stronger tourism performance on the family islands as indicated by the contribution to GDP.
7. Increased tourism dollar that remains in The Bahamas
8. Improvements in customer satisfaction surveys</v>
      </c>
      <c r="R126" s="79">
        <f>'Sectoral Plan 15'!$E144</f>
        <v>0</v>
      </c>
      <c r="S126" s="79">
        <f>'Sectoral Plan 16'!$E144</f>
        <v>0</v>
      </c>
      <c r="T126" s="79">
        <f>'Sectoral Plan 17'!$E144</f>
        <v>0</v>
      </c>
      <c r="U126" s="79">
        <f>'Sectoral Plan 18'!$E144</f>
        <v>0</v>
      </c>
      <c r="V126" s="79">
        <f>'Sectoral Plan 19'!$E144</f>
        <v>0</v>
      </c>
      <c r="W126" s="79">
        <f>'Sectoral Plan 20'!$E144</f>
        <v>0</v>
      </c>
      <c r="X126" s="79">
        <f>'Sectoral Plan 21'!$E144</f>
        <v>0</v>
      </c>
      <c r="Y126" s="79">
        <f>'Sectoral Plan 22'!$E144</f>
        <v>0</v>
      </c>
      <c r="Z126" s="79">
        <f>'Sectoral Plan 23'!$E144</f>
        <v>0</v>
      </c>
      <c r="AA126" s="79">
        <f>'Sectoral Plan 24'!$E144</f>
        <v>0</v>
      </c>
      <c r="AB126" s="79">
        <f>'Sectoral Plan 25'!$E144</f>
        <v>0</v>
      </c>
      <c r="AC126" s="79">
        <f>'Sectoral Plan 26'!$E144</f>
        <v>0</v>
      </c>
      <c r="AD126" s="79">
        <f>'Sectoral Plan 27'!$E144</f>
        <v>0</v>
      </c>
      <c r="AE126" s="79">
        <f>'Sectoral Plan 28'!$E144</f>
        <v>0</v>
      </c>
      <c r="AF126" s="79">
        <f>'Sectoral Plan 29'!$E144</f>
        <v>0</v>
      </c>
      <c r="AG126" s="108">
        <f>'Sectoral Plan 30'!$E144</f>
        <v>0</v>
      </c>
      <c r="AH126" s="107">
        <f t="shared" si="1"/>
        <v>2</v>
      </c>
      <c r="AI126" s="79">
        <f>'Long Term Vision'!C144</f>
        <v>0</v>
      </c>
      <c r="AJ126" s="79">
        <f>IF($AI126="NO",'developer sheet'!$D$9,IF(AND($AH126&gt;0,$AI126=0),1,0))</f>
        <v>1</v>
      </c>
      <c r="AK126" s="108">
        <f>IF($AI126="NO",'developer sheet'!$D$9,IF(AND($AH126=0,$AI126=0),1,0))</f>
        <v>0</v>
      </c>
      <c r="AL126" s="103"/>
    </row>
    <row r="127" spans="1:38" ht="15.75" thickBot="1" x14ac:dyDescent="0.3">
      <c r="A127" s="19">
        <v>17.190000000000001</v>
      </c>
      <c r="B127" s="121">
        <f>'Long Term Vision'!G145</f>
        <v>0</v>
      </c>
      <c r="C127" s="112">
        <f>'Mid-term Plan'!E145</f>
        <v>0</v>
      </c>
      <c r="D127" s="112">
        <f>'Sectoral Plan 1'!$E145</f>
        <v>0</v>
      </c>
      <c r="E127" s="112">
        <f>'Sectoral Plan 2'!$E145</f>
        <v>0</v>
      </c>
      <c r="F127" s="112">
        <f>'Sectoral Plan 3'!$E145</f>
        <v>0</v>
      </c>
      <c r="G127" s="112">
        <f>'Sectoral Plan 4'!$E145</f>
        <v>0</v>
      </c>
      <c r="H127" s="112">
        <f>'Sectoral Plan 5'!$E145</f>
        <v>0</v>
      </c>
      <c r="I127" s="112">
        <f>'Sectoral Plan 6'!$E145</f>
        <v>0</v>
      </c>
      <c r="J127" s="112">
        <f>'Sectoral Plan 7'!$E145</f>
        <v>0</v>
      </c>
      <c r="K127" s="112">
        <f>'Sectoral Plan 8'!$E145</f>
        <v>0</v>
      </c>
      <c r="L127" s="112">
        <f>'Sectoral Plan 9'!$E145</f>
        <v>0</v>
      </c>
      <c r="M127" s="112">
        <f>'Sectoral Plan 10'!$E145</f>
        <v>0</v>
      </c>
      <c r="N127" s="112">
        <f>'Sectoral Plan 11'!$E145</f>
        <v>0</v>
      </c>
      <c r="O127" s="112" t="str">
        <f>'Sectoral Plan 12'!$E145</f>
        <v>1. Achieve GDP growth of 6%
2. Increased the contribution to GDP by at least 3% in each subcategory
3. HDI in the top 25 by 2030
4. Falling  Gini coefficient (by 2020)
5. Falling number of person in the fifth quintile
6. Less than 5% of children living in poverty by 2025
7. 10% annual fall in measures measuring the degradation of the environment</v>
      </c>
      <c r="P127" s="112">
        <f>'Sectoral Plan 13'!$E145</f>
        <v>0</v>
      </c>
      <c r="Q127" s="112">
        <f>'Sectoral Plan 14'!$E145</f>
        <v>0</v>
      </c>
      <c r="R127" s="112">
        <f>'Sectoral Plan 15'!$E145</f>
        <v>0</v>
      </c>
      <c r="S127" s="112">
        <f>'Sectoral Plan 16'!$E145</f>
        <v>0</v>
      </c>
      <c r="T127" s="112">
        <f>'Sectoral Plan 17'!$E145</f>
        <v>0</v>
      </c>
      <c r="U127" s="112">
        <f>'Sectoral Plan 18'!$E145</f>
        <v>0</v>
      </c>
      <c r="V127" s="112">
        <f>'Sectoral Plan 19'!$E145</f>
        <v>0</v>
      </c>
      <c r="W127" s="112">
        <f>'Sectoral Plan 20'!$E145</f>
        <v>0</v>
      </c>
      <c r="X127" s="112">
        <f>'Sectoral Plan 21'!$E145</f>
        <v>0</v>
      </c>
      <c r="Y127" s="112">
        <f>'Sectoral Plan 22'!$E145</f>
        <v>0</v>
      </c>
      <c r="Z127" s="112">
        <f>'Sectoral Plan 23'!$E145</f>
        <v>0</v>
      </c>
      <c r="AA127" s="112">
        <f>'Sectoral Plan 24'!$E145</f>
        <v>0</v>
      </c>
      <c r="AB127" s="112">
        <f>'Sectoral Plan 25'!$E145</f>
        <v>0</v>
      </c>
      <c r="AC127" s="112">
        <f>'Sectoral Plan 26'!$E145</f>
        <v>0</v>
      </c>
      <c r="AD127" s="112">
        <f>'Sectoral Plan 27'!$E145</f>
        <v>0</v>
      </c>
      <c r="AE127" s="112">
        <f>'Sectoral Plan 28'!$E145</f>
        <v>0</v>
      </c>
      <c r="AF127" s="112">
        <f>'Sectoral Plan 29'!$E145</f>
        <v>0</v>
      </c>
      <c r="AG127" s="122">
        <f>'Sectoral Plan 30'!$E145</f>
        <v>0</v>
      </c>
      <c r="AH127" s="121">
        <f t="shared" si="1"/>
        <v>1</v>
      </c>
      <c r="AI127" s="112">
        <f>'Long Term Vision'!C145</f>
        <v>0</v>
      </c>
      <c r="AJ127" s="112">
        <f>IF($AI127="NO",'developer sheet'!$D$9,IF(AND($AH127&gt;0,$AI127=0),1,0))</f>
        <v>1</v>
      </c>
      <c r="AK127" s="122">
        <f>IF($AI127="NO",'developer sheet'!$D$9,IF(AND($AH127=0,$AI127=0),1,0))</f>
        <v>0</v>
      </c>
      <c r="AL127" s="103"/>
    </row>
    <row r="128" spans="1:38" x14ac:dyDescent="0.25">
      <c r="A128" s="19" t="s">
        <v>191</v>
      </c>
      <c r="B128" s="113">
        <f>COUNTIF(B2:B127,"*")</f>
        <v>0</v>
      </c>
      <c r="C128" s="114">
        <f t="shared" ref="C128:AG128" si="3">COUNTIF(C2:C127,"*")</f>
        <v>0</v>
      </c>
      <c r="D128" s="114">
        <f t="shared" si="3"/>
        <v>4</v>
      </c>
      <c r="E128" s="114">
        <f t="shared" si="3"/>
        <v>15</v>
      </c>
      <c r="F128" s="114">
        <f t="shared" si="3"/>
        <v>11</v>
      </c>
      <c r="G128" s="114">
        <f t="shared" si="3"/>
        <v>10</v>
      </c>
      <c r="H128" s="114">
        <f t="shared" si="3"/>
        <v>17</v>
      </c>
      <c r="I128" s="114">
        <f t="shared" si="3"/>
        <v>12</v>
      </c>
      <c r="J128" s="114">
        <f t="shared" si="3"/>
        <v>39</v>
      </c>
      <c r="K128" s="114">
        <f t="shared" si="3"/>
        <v>10</v>
      </c>
      <c r="L128" s="114">
        <f t="shared" si="3"/>
        <v>8</v>
      </c>
      <c r="M128" s="114">
        <f t="shared" si="3"/>
        <v>3</v>
      </c>
      <c r="N128" s="114">
        <f t="shared" si="3"/>
        <v>25</v>
      </c>
      <c r="O128" s="114">
        <f t="shared" si="3"/>
        <v>21</v>
      </c>
      <c r="P128" s="114">
        <f t="shared" si="3"/>
        <v>16</v>
      </c>
      <c r="Q128" s="114">
        <f t="shared" si="3"/>
        <v>19</v>
      </c>
      <c r="R128" s="114">
        <f t="shared" si="3"/>
        <v>6</v>
      </c>
      <c r="S128" s="114">
        <f t="shared" si="3"/>
        <v>6</v>
      </c>
      <c r="T128" s="114">
        <f t="shared" si="3"/>
        <v>0</v>
      </c>
      <c r="U128" s="114">
        <f t="shared" si="3"/>
        <v>0</v>
      </c>
      <c r="V128" s="114">
        <f t="shared" si="3"/>
        <v>0</v>
      </c>
      <c r="W128" s="114">
        <f t="shared" si="3"/>
        <v>0</v>
      </c>
      <c r="X128" s="114">
        <f t="shared" si="3"/>
        <v>0</v>
      </c>
      <c r="Y128" s="114">
        <f t="shared" si="3"/>
        <v>0</v>
      </c>
      <c r="Z128" s="114">
        <f t="shared" si="3"/>
        <v>0</v>
      </c>
      <c r="AA128" s="114">
        <f t="shared" si="3"/>
        <v>0</v>
      </c>
      <c r="AB128" s="114">
        <f t="shared" si="3"/>
        <v>0</v>
      </c>
      <c r="AC128" s="114">
        <f t="shared" si="3"/>
        <v>0</v>
      </c>
      <c r="AD128" s="114">
        <f t="shared" si="3"/>
        <v>0</v>
      </c>
      <c r="AE128" s="114">
        <f t="shared" si="3"/>
        <v>0</v>
      </c>
      <c r="AF128" s="114">
        <f t="shared" si="3"/>
        <v>0</v>
      </c>
      <c r="AG128" s="115">
        <f t="shared" si="3"/>
        <v>0</v>
      </c>
      <c r="AH128" s="71">
        <f>COUNTIF(B2:AG127,"*")</f>
        <v>222</v>
      </c>
      <c r="AI128" s="71">
        <f>COUNT($A$2:$A$127)-COUNTIF($AI$2:$AI$127,"NO")</f>
        <v>114</v>
      </c>
      <c r="AJ128" s="71">
        <f>SUM(AJ$2:AJ$127)</f>
        <v>101</v>
      </c>
      <c r="AK128" s="71">
        <f>SUM(AK$2:AK$127)</f>
        <v>13</v>
      </c>
      <c r="AL128" s="103"/>
    </row>
    <row r="129" spans="2:38" x14ac:dyDescent="0.25">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33"/>
      <c r="AL129" s="103"/>
    </row>
  </sheetData>
  <conditionalFormatting sqref="B2:AG127">
    <cfRule type="expression" dxfId="44" priority="2">
      <formula>$AI2="NO"</formula>
    </cfRule>
  </conditionalFormatting>
  <conditionalFormatting sqref="B2:AG127">
    <cfRule type="expression" dxfId="43" priority="4">
      <formula>$AH2=0</formula>
    </cfRule>
  </conditionalFormatting>
  <pageMargins left="0.7" right="0.7" top="0.75" bottom="0.75" header="0.3" footer="0.3"/>
  <pageSetup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 id="{F9EAF8B4-8B35-4E60-9BA5-35DC066133A7}">
            <xm:f>'Alignment Overview'!B$130=0</xm:f>
            <x14:dxf>
              <fill>
                <patternFill>
                  <bgColor theme="3"/>
                </patternFill>
              </fill>
            </x14:dxf>
          </x14:cfRule>
          <xm:sqref>B2:AG127</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A7881EB1-D8A2-4F0A-BBFB-2940C571E108}">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CE19F6A4-FD03-4972-8044-76CED5602731}">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C3032C80-7CD2-421C-98F9-F67A25596F51}">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FE2ABAE1-EE4C-44DF-8067-1695BC309A06}">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B8CBEBE9-94D9-4C06-8A06-8E9446D039C4}">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7317D9BB-42C4-4CF6-A6D7-2C4D60181B73}">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DCEBA2E4-9990-422D-96B0-8D37F3AF38EF}">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2CC4B7B8-25CF-456C-AA91-E68B52E009C5}">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5C35EC0C-57DD-48C9-94A2-ED5D44F2E448}">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E619AFB1-A70D-4308-9410-F12EB7C6BCC7}">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61FC5003-5633-41A4-95C5-969C3BCF9928}">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96B6F94C-A418-40FC-8DFC-129235D48F98}">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6D19F005-5AFC-41E8-93B1-6D0F03F2363C}">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43601485-2138-4DDC-AE01-DA519821FEDE}">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C46B3AE1-FC81-491F-9DCD-948A773429C4}">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CE646E9F-F6EF-4840-A6EF-C37AB35C2602}">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E8FA1FB7-E894-4399-B8F3-CFCF75D2F2D8}">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A66471D9-8CC3-416D-8118-C18C750756E2}">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5C11A5FC-D4F2-4B37-80AB-95408D0046DB}">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00258ED3-486F-4B22-AA47-6DF403DF39AF}">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A33DBFE9-2064-4721-93F7-BF54A317D220}">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BD7066A4-A72B-4A68-B4BA-22E1A3A60228}">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E2296837-54FB-4DCC-94D5-C2D9F9712C55}">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D226DA08-0696-4205-8B02-418C899E3914}">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3BDC69C5-28B6-497D-97D4-3DAF5ABFD511}">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EA791BA3-5412-4D0A-AA71-41EA8F3B341E}">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B951FAFF-4D99-471C-86E3-9A2D64CED45C}">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145A701E-4E8E-476A-9D97-36C06E6D6D95}">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DE65A85D-88E8-4573-BBE9-4A3712D5BCAF}">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430A3D15-699A-4168-AD9E-84D414A09FEF}">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71B13330-51E8-4F03-AC38-71770CDB3FFB}">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002579C8-ADEC-4E2C-A599-74E0F67826ED}">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2B102669-8CA1-4665-A1EC-C6F1D549F482}">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4B580544-75A9-4ECB-8E99-89C9B44E78D9}">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306CE28A-EF97-4D98-8FEB-0F053C59DDAA}">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1BB6311D-A915-4F13-86D4-2F293E83AFA2}">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1329A8AB-CE7E-4CF9-BC10-E2DE59E1FC73}">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E8E3B84C-D533-4082-AAFE-2DC07BECC767}">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CF5BBF62-C646-4395-A30F-CA6619DD5DFA}">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9"/>
  <sheetViews>
    <sheetView zoomScale="70" zoomScaleNormal="70" workbookViewId="0">
      <pane ySplit="2" topLeftCell="A3" activePane="bottomLeft" state="frozen"/>
      <selection activeCell="G35" sqref="G35"/>
      <selection pane="bottomLeft" activeCell="A2" sqref="A2:B2"/>
    </sheetView>
  </sheetViews>
  <sheetFormatPr defaultRowHeight="15" outlineLevelRow="1" x14ac:dyDescent="0.25"/>
  <cols>
    <col min="1" max="1" width="13.140625" style="20" bestFit="1" customWidth="1"/>
    <col min="2" max="2" width="60.7109375" style="20" customWidth="1"/>
    <col min="3" max="3" width="30.5703125" style="20" customWidth="1"/>
    <col min="4" max="4" width="48.42578125" style="20" customWidth="1"/>
    <col min="5" max="5" width="31.140625" style="20" customWidth="1"/>
    <col min="6" max="8" width="29.42578125" style="20" customWidth="1"/>
    <col min="9" max="9" width="31.140625" style="20" customWidth="1"/>
    <col min="10" max="16384" width="9.140625" style="19"/>
  </cols>
  <sheetData>
    <row r="1" spans="1:9" ht="15.75" hidden="1" thickBot="1" x14ac:dyDescent="0.3">
      <c r="G1" s="62" t="s">
        <v>184</v>
      </c>
      <c r="H1" s="62" t="s">
        <v>185</v>
      </c>
      <c r="I1" s="62"/>
    </row>
    <row r="2" spans="1:9" ht="62.25" customHeight="1" x14ac:dyDescent="0.25">
      <c r="A2" s="222" t="str">
        <f>'Long Term Vision'!A2:B2</f>
        <v>SDGs Goals/Targets</v>
      </c>
      <c r="B2" s="223"/>
      <c r="C2" s="64" t="str">
        <f>'Long Term Vision'!E2</f>
        <v>Thematic Area/Sector, as Identified in Key Government Planning Documents</v>
      </c>
      <c r="D2" s="64" t="str">
        <f>'Long Term Vision'!F2</f>
        <v>National Development Plan Identify closest Goal/Target presented in Document addressing the issues in the corresponding SDG Goal/Target</v>
      </c>
      <c r="E2" s="64" t="str">
        <f>'Long Term Vision'!G2</f>
        <v>Identify National Indicators for the Specific Targets</v>
      </c>
      <c r="F2" s="64" t="str">
        <f>'Long Term Vision'!H2</f>
        <v>Institution Responsible for Target implementation (line ministries)</v>
      </c>
      <c r="G2" s="64" t="str">
        <f>'Long Term Vision'!I2</f>
        <v>Alignment?
(partial=P; total=T)</v>
      </c>
      <c r="H2" s="64" t="str">
        <f>'Long Term Vision'!J2</f>
        <v>Gender and inclusion perspective?
(partial=P; total=T)</v>
      </c>
      <c r="I2" s="22" t="str">
        <f>'Long Term Vision'!K2</f>
        <v>Any relevant comment related to this priority target area in the National Development Plan?</v>
      </c>
    </row>
    <row r="3" spans="1:9" x14ac:dyDescent="0.25">
      <c r="A3" s="65" t="str">
        <f>'Long Term Vision'!A3</f>
        <v>People</v>
      </c>
      <c r="B3" s="224" t="str">
        <f>'Long Term Vision'!B3:K3</f>
        <v>Goal 1. End poverty in all its forms everywhere</v>
      </c>
      <c r="C3" s="224"/>
      <c r="D3" s="224"/>
      <c r="E3" s="224"/>
      <c r="F3" s="224"/>
      <c r="G3" s="224"/>
      <c r="H3" s="224"/>
      <c r="I3" s="225"/>
    </row>
    <row r="4" spans="1:9" ht="45" hidden="1" outlineLevel="1" x14ac:dyDescent="0.25">
      <c r="A4" s="65" t="str">
        <f>'Long Term Vision'!A4</f>
        <v>People</v>
      </c>
      <c r="B4" s="23" t="str">
        <f>'Long Term Vision'!B4</f>
        <v>1.1 By 2030, eradicate extreme poverty for all people everywhere, currently measured as people living on less than $1.25 a day</v>
      </c>
      <c r="C4" s="23"/>
      <c r="D4" s="23"/>
      <c r="E4" s="23"/>
      <c r="F4" s="23"/>
      <c r="G4" s="6"/>
      <c r="H4" s="6"/>
      <c r="I4" s="24"/>
    </row>
    <row r="5" spans="1:9" ht="45" hidden="1" outlineLevel="1" x14ac:dyDescent="0.25">
      <c r="A5" s="65" t="str">
        <f>'Long Term Vision'!A5</f>
        <v>People</v>
      </c>
      <c r="B5" s="23" t="str">
        <f>'Long Term Vision'!B5</f>
        <v>1.2 By 2030, reduce at least by half the proportion of men, women and children of all ages living in poverty in all its dimensions according to national definitions</v>
      </c>
      <c r="C5" s="23"/>
      <c r="D5" s="23"/>
      <c r="E5" s="23"/>
      <c r="F5" s="23"/>
      <c r="G5" s="6"/>
      <c r="H5" s="6"/>
      <c r="I5" s="24"/>
    </row>
    <row r="6" spans="1:9" ht="45" hidden="1" outlineLevel="1" x14ac:dyDescent="0.25">
      <c r="A6" s="65" t="str">
        <f>'Long Term Vision'!A6</f>
        <v>People</v>
      </c>
      <c r="B6" s="23" t="str">
        <f>'Long Term Vision'!B6</f>
        <v>1.3 Implement nationally appropriate social protection systems and measures for all, including floors, and by 2030 achieve substantial coverage of the poor and the vulnerable</v>
      </c>
      <c r="C6" s="23"/>
      <c r="D6" s="23"/>
      <c r="E6" s="23"/>
      <c r="F6" s="23"/>
      <c r="G6" s="6"/>
      <c r="H6" s="6"/>
      <c r="I6" s="24"/>
    </row>
    <row r="7" spans="1:9" ht="90" hidden="1" outlineLevel="1" x14ac:dyDescent="0.25">
      <c r="A7" s="65" t="str">
        <f>'Long Term Vision'!A7</f>
        <v>People</v>
      </c>
      <c r="B7" s="23" t="str">
        <f>'Long Term Vision'!B7</f>
        <v>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v>
      </c>
      <c r="C7" s="23"/>
      <c r="D7" s="23"/>
      <c r="E7" s="23"/>
      <c r="F7" s="23"/>
      <c r="G7" s="6"/>
      <c r="H7" s="6"/>
      <c r="I7" s="24"/>
    </row>
    <row r="8" spans="1:9" ht="60" hidden="1" outlineLevel="1" x14ac:dyDescent="0.25">
      <c r="A8" s="65" t="str">
        <f>'Long Term Vision'!A8</f>
        <v>People</v>
      </c>
      <c r="B8" s="23" t="str">
        <f>'Long Term Vision'!B8</f>
        <v>1.5 By 2030, build the resilience of the poor and those in vulnerable situations and reduce their exposure and vulnerability to climate-related extreme events and other economic, social and environmental shocks and disasters</v>
      </c>
      <c r="C8" s="23"/>
      <c r="D8" s="23"/>
      <c r="E8" s="23"/>
      <c r="F8" s="23"/>
      <c r="G8" s="6"/>
      <c r="H8" s="6"/>
      <c r="I8" s="24"/>
    </row>
    <row r="9" spans="1:9" collapsed="1" x14ac:dyDescent="0.25">
      <c r="A9" s="65" t="str">
        <f>'Long Term Vision'!A9</f>
        <v>People</v>
      </c>
      <c r="B9" s="226" t="str">
        <f>'Long Term Vision'!B9:K9</f>
        <v>Goal 2. End hunger, achieve food security and improved nutrition and promote sustainable agriculture</v>
      </c>
      <c r="C9" s="226"/>
      <c r="D9" s="226"/>
      <c r="E9" s="226"/>
      <c r="F9" s="226"/>
      <c r="G9" s="226"/>
      <c r="H9" s="226"/>
      <c r="I9" s="227"/>
    </row>
    <row r="10" spans="1:9" ht="45" hidden="1" outlineLevel="1" x14ac:dyDescent="0.25">
      <c r="A10" s="65" t="str">
        <f>'Long Term Vision'!A10</f>
        <v>People</v>
      </c>
      <c r="B10" s="23" t="str">
        <f>'Long Term Vision'!B10</f>
        <v>2.1 By 2030, end hunger and ensure access by all people, in particular the poor and people in vulnerable situations, including infants, to safe, nutritious and sufficient food all year round</v>
      </c>
      <c r="C10" s="23"/>
      <c r="D10" s="23"/>
      <c r="E10" s="23"/>
      <c r="F10" s="23"/>
      <c r="G10" s="6"/>
      <c r="H10" s="6"/>
      <c r="I10" s="24"/>
    </row>
    <row r="11" spans="1:9" ht="75" hidden="1" outlineLevel="1" x14ac:dyDescent="0.25">
      <c r="A11" s="65" t="str">
        <f>'Long Term Vision'!A11</f>
        <v>People</v>
      </c>
      <c r="B11" s="23" t="str">
        <f>'Long Term Vision'!B11</f>
        <v>2.2 By 2030, end all forms of malnutrition, including achieving, by 2025, the internationally agreed targets on stunting and wasting in children under 5 years of age, and address the nutritional needs of adolescent girls, pregnant and lactating women and older persons</v>
      </c>
      <c r="C11" s="23"/>
      <c r="D11" s="23"/>
      <c r="E11" s="23"/>
      <c r="F11" s="23"/>
      <c r="G11" s="6"/>
      <c r="H11" s="6"/>
      <c r="I11" s="24"/>
    </row>
    <row r="12" spans="1:9" ht="90" hidden="1" outlineLevel="1" x14ac:dyDescent="0.25">
      <c r="A12" s="65" t="str">
        <f>'Long Term Vision'!A12</f>
        <v>People</v>
      </c>
      <c r="B12" s="23" t="str">
        <f>'Long Term Vision'!B12</f>
        <v>2.3 By 2030, double the agricultural productivity and incomes of small-scale food producers, in particular women, indigenous peoples, family farmers, pastoralists and fishers, including through secure and equal access to land, other productive resources and inputs, knowledge, financial services, markets and opportunities for value addition and non-farm employment</v>
      </c>
      <c r="C12" s="23"/>
      <c r="D12" s="23"/>
      <c r="E12" s="23"/>
      <c r="F12" s="23"/>
      <c r="G12" s="6"/>
      <c r="H12" s="6"/>
      <c r="I12" s="24"/>
    </row>
    <row r="13" spans="1:9" ht="90" hidden="1" outlineLevel="1" x14ac:dyDescent="0.25">
      <c r="A13" s="65" t="str">
        <f>'Long Term Vision'!A13</f>
        <v>People</v>
      </c>
      <c r="B13" s="23" t="str">
        <f>'Long Term Vision'!B13</f>
        <v>2.4 By 2030, ensure sustainable food production systems and implement resilient agricultural practices that increase productivity and production, that help maintain ecosystems, that strengthen capacity for adaptation to climate change, extreme weather, drought, flooding and other disasters and that progressively improve land and soil quality</v>
      </c>
      <c r="C13" s="23"/>
      <c r="D13" s="23"/>
      <c r="E13" s="23"/>
      <c r="F13" s="23"/>
      <c r="G13" s="6"/>
      <c r="H13" s="6"/>
      <c r="I13" s="24"/>
    </row>
    <row r="14" spans="1:9" ht="105" hidden="1" outlineLevel="1" x14ac:dyDescent="0.25">
      <c r="A14" s="65" t="str">
        <f>'Long Term Vision'!A14</f>
        <v>People</v>
      </c>
      <c r="B14" s="23" t="str">
        <f>'Long Term Vision'!B14</f>
        <v>2.5 By 2020, maintain the genetic diversity of seeds, cultivated plants and farmed and domesticated animals and their related wild species, including through soundly managed and diversified seed and plant banks at the national, regional and international levels, and ensure access to and fair and equitable sharing of benefits arising from the utilization of genetic resources and associated traditional knowledge, as internationally agreed</v>
      </c>
      <c r="C14" s="23"/>
      <c r="D14" s="23"/>
      <c r="E14" s="23"/>
      <c r="F14" s="23"/>
      <c r="G14" s="6"/>
      <c r="H14" s="6"/>
      <c r="I14" s="24"/>
    </row>
    <row r="15" spans="1:9" collapsed="1" x14ac:dyDescent="0.25">
      <c r="A15" s="65" t="str">
        <f>'Long Term Vision'!A15</f>
        <v>People</v>
      </c>
      <c r="B15" s="228" t="str">
        <f>'Long Term Vision'!B15:K15</f>
        <v>Goal 3. Ensure healthy lives and promote well-being for all at all ages</v>
      </c>
      <c r="C15" s="228"/>
      <c r="D15" s="228"/>
      <c r="E15" s="228"/>
      <c r="F15" s="228"/>
      <c r="G15" s="228"/>
      <c r="H15" s="228"/>
      <c r="I15" s="229"/>
    </row>
    <row r="16" spans="1:9" ht="30" hidden="1" outlineLevel="1" x14ac:dyDescent="0.25">
      <c r="A16" s="65" t="str">
        <f>'Long Term Vision'!A16</f>
        <v>People</v>
      </c>
      <c r="B16" s="23" t="str">
        <f>'Long Term Vision'!B16</f>
        <v>3.1 By 2030, reduce the global maternal mortality ratio to less than 70 per 100,000 live births</v>
      </c>
      <c r="C16" s="23"/>
      <c r="D16" s="23"/>
      <c r="E16" s="23"/>
      <c r="F16" s="23"/>
      <c r="G16" s="6"/>
      <c r="H16" s="6"/>
      <c r="I16" s="24"/>
    </row>
    <row r="17" spans="1:9" ht="60" hidden="1" outlineLevel="1" x14ac:dyDescent="0.25">
      <c r="A17" s="65" t="str">
        <f>'Long Term Vision'!A17</f>
        <v>People</v>
      </c>
      <c r="B17" s="23" t="str">
        <f>'Long Term Vision'!B17</f>
        <v>3.2 By 2030, end preventable deaths of newborns and children under 5 years of age, with all countries aiming to reduce neonatal mortality to at least as low as 12 per 1,000 live births and under-5 mortality to at least as low as 25 per 1,000 live births</v>
      </c>
      <c r="C17" s="23"/>
      <c r="D17" s="23"/>
      <c r="E17" s="23"/>
      <c r="F17" s="23"/>
      <c r="G17" s="6"/>
      <c r="H17" s="6"/>
      <c r="I17" s="24"/>
    </row>
    <row r="18" spans="1:9" ht="45" hidden="1" outlineLevel="1" x14ac:dyDescent="0.25">
      <c r="A18" s="65" t="str">
        <f>'Long Term Vision'!A18</f>
        <v>People</v>
      </c>
      <c r="B18" s="23" t="str">
        <f>'Long Term Vision'!B18</f>
        <v>3.3 By 2030, end the epidemics of AIDS, tuberculosis, malaria and neglected tropical diseases and combat hepatitis, water-borne diseases and other communicable diseases</v>
      </c>
      <c r="C18" s="23"/>
      <c r="D18" s="23"/>
      <c r="E18" s="23"/>
      <c r="F18" s="23"/>
      <c r="G18" s="6"/>
      <c r="H18" s="6"/>
      <c r="I18" s="24"/>
    </row>
    <row r="19" spans="1:9" ht="45" hidden="1" outlineLevel="1" x14ac:dyDescent="0.25">
      <c r="A19" s="65" t="str">
        <f>'Long Term Vision'!A19</f>
        <v>People</v>
      </c>
      <c r="B19" s="23" t="str">
        <f>'Long Term Vision'!B19</f>
        <v>3.4 By 2030, reduce by one third premature mortality from non-communicable diseases through prevention and treatment and promote mental health and well-being</v>
      </c>
      <c r="C19" s="23"/>
      <c r="D19" s="23"/>
      <c r="E19" s="23"/>
      <c r="F19" s="23"/>
      <c r="G19" s="6"/>
      <c r="H19" s="6"/>
      <c r="I19" s="24"/>
    </row>
    <row r="20" spans="1:9" ht="30" hidden="1" outlineLevel="1" x14ac:dyDescent="0.25">
      <c r="A20" s="65" t="str">
        <f>'Long Term Vision'!A20</f>
        <v>People</v>
      </c>
      <c r="B20" s="23" t="str">
        <f>'Long Term Vision'!B20</f>
        <v>3.5 Strengthen the prevention and treatment of substance abuse, including narcotic drug abuse and harmful use of alcohol</v>
      </c>
      <c r="C20" s="23"/>
      <c r="D20" s="23"/>
      <c r="E20" s="23"/>
      <c r="F20" s="23"/>
      <c r="G20" s="6"/>
      <c r="H20" s="6"/>
      <c r="I20" s="24"/>
    </row>
    <row r="21" spans="1:9" ht="30" hidden="1" outlineLevel="1" x14ac:dyDescent="0.25">
      <c r="A21" s="65" t="str">
        <f>'Long Term Vision'!A21</f>
        <v>People</v>
      </c>
      <c r="B21" s="23" t="str">
        <f>'Long Term Vision'!B21</f>
        <v>3.6 By 2020, halve the number of global deaths and injuries from road traffic accidents</v>
      </c>
      <c r="C21" s="23"/>
      <c r="D21" s="23"/>
      <c r="E21" s="23"/>
      <c r="F21" s="23"/>
      <c r="G21" s="6"/>
      <c r="H21" s="6"/>
      <c r="I21" s="24"/>
    </row>
    <row r="22" spans="1:9" ht="60" hidden="1" outlineLevel="1" x14ac:dyDescent="0.25">
      <c r="A22" s="65" t="str">
        <f>'Long Term Vision'!A22</f>
        <v>People</v>
      </c>
      <c r="B22" s="23" t="str">
        <f>'Long Term Vision'!B22</f>
        <v>3.7 By 2030, ensure universal access to sexual and reproductive health-care services, including for family planning, information and education, and the integration of reproductive health into national strategies and programmes</v>
      </c>
      <c r="C22" s="23"/>
      <c r="D22" s="23"/>
      <c r="E22" s="23"/>
      <c r="F22" s="23"/>
      <c r="G22" s="6"/>
      <c r="H22" s="6"/>
      <c r="I22" s="24"/>
    </row>
    <row r="23" spans="1:9" ht="60" hidden="1" outlineLevel="1" x14ac:dyDescent="0.25">
      <c r="A23" s="65" t="str">
        <f>'Long Term Vision'!A23</f>
        <v>People</v>
      </c>
      <c r="B23" s="23" t="str">
        <f>'Long Term Vision'!B23</f>
        <v>3.8 Achieve universal health coverage, including financial risk protection, access to quality essential health-care services and access to safe, effective, quality and affordable essential medicines and vaccines for all</v>
      </c>
      <c r="C23" s="23"/>
      <c r="D23" s="23"/>
      <c r="E23" s="23"/>
      <c r="F23" s="23"/>
      <c r="G23" s="6"/>
      <c r="H23" s="6"/>
      <c r="I23" s="24"/>
    </row>
    <row r="24" spans="1:9" ht="45" hidden="1" outlineLevel="1" x14ac:dyDescent="0.25">
      <c r="A24" s="65" t="str">
        <f>'Long Term Vision'!A24</f>
        <v>People</v>
      </c>
      <c r="B24" s="23" t="str">
        <f>'Long Term Vision'!B24</f>
        <v>3.9 By 2030, substantially reduce the number of deaths and illnesses from hazardous chemicals and air, water and soil pollution and contamination</v>
      </c>
      <c r="C24" s="23"/>
      <c r="D24" s="23"/>
      <c r="E24" s="23"/>
      <c r="F24" s="23"/>
      <c r="G24" s="6"/>
      <c r="H24" s="6"/>
      <c r="I24" s="24"/>
    </row>
    <row r="25" spans="1:9" collapsed="1" x14ac:dyDescent="0.25">
      <c r="A25" s="65" t="str">
        <f>'Long Term Vision'!A25</f>
        <v>People</v>
      </c>
      <c r="B25" s="230" t="str">
        <f>'Long Term Vision'!B25:K25</f>
        <v>Goal 4. Ensure inclusive and equitable quality education and promote lifelong learning opportunities for all</v>
      </c>
      <c r="C25" s="230"/>
      <c r="D25" s="230"/>
      <c r="E25" s="230"/>
      <c r="F25" s="230"/>
      <c r="G25" s="230"/>
      <c r="H25" s="230"/>
      <c r="I25" s="231"/>
    </row>
    <row r="26" spans="1:9" ht="45" hidden="1" outlineLevel="1" x14ac:dyDescent="0.25">
      <c r="A26" s="65" t="str">
        <f>'Long Term Vision'!A26</f>
        <v>People</v>
      </c>
      <c r="B26" s="23" t="str">
        <f>'Long Term Vision'!B26</f>
        <v>4.1 By 2030, ensure that all girls and boys complete free, equitable and quality primary and secondary education leading to relevant and effective learning outcomes</v>
      </c>
      <c r="C26" s="23"/>
      <c r="D26" s="23"/>
      <c r="E26" s="23"/>
      <c r="F26" s="23"/>
      <c r="G26" s="6"/>
      <c r="H26" s="6"/>
      <c r="I26" s="24"/>
    </row>
    <row r="27" spans="1:9" ht="45" hidden="1" outlineLevel="1" x14ac:dyDescent="0.25">
      <c r="A27" s="65" t="str">
        <f>'Long Term Vision'!A27</f>
        <v>People</v>
      </c>
      <c r="B27" s="23" t="str">
        <f>'Long Term Vision'!B27</f>
        <v>4.2 By 2030, ensure that all girls and boys have access to quality early childhood development, care and pre-primary education so that they are ready for primary education</v>
      </c>
      <c r="C27" s="23"/>
      <c r="D27" s="23"/>
      <c r="E27" s="23"/>
      <c r="F27" s="23"/>
      <c r="G27" s="6"/>
      <c r="H27" s="6"/>
      <c r="I27" s="24"/>
    </row>
    <row r="28" spans="1:9" ht="45" hidden="1" outlineLevel="1" x14ac:dyDescent="0.25">
      <c r="A28" s="65" t="str">
        <f>'Long Term Vision'!A28</f>
        <v>People</v>
      </c>
      <c r="B28" s="23" t="str">
        <f>'Long Term Vision'!B28</f>
        <v>4.3 By 2030, ensure equal access for all women and men to affordable and quality technical, vocational and tertiary education, including university</v>
      </c>
      <c r="C28" s="23"/>
      <c r="D28" s="23"/>
      <c r="E28" s="23"/>
      <c r="F28" s="23"/>
      <c r="G28" s="6"/>
      <c r="H28" s="6"/>
      <c r="I28" s="24"/>
    </row>
    <row r="29" spans="1:9" ht="45" hidden="1" outlineLevel="1" x14ac:dyDescent="0.25">
      <c r="A29" s="65" t="str">
        <f>'Long Term Vision'!A29</f>
        <v>People</v>
      </c>
      <c r="B29" s="23" t="str">
        <f>'Long Term Vision'!B29</f>
        <v>4.4 By 2030, substantially increase the number of youth and adults who have relevant skills, including technical and vocational skills, for employment, decent jobs and entrepreneurship</v>
      </c>
      <c r="C29" s="23"/>
      <c r="D29" s="23"/>
      <c r="E29" s="23"/>
      <c r="F29" s="23"/>
      <c r="G29" s="6"/>
      <c r="H29" s="6"/>
      <c r="I29" s="24"/>
    </row>
    <row r="30" spans="1:9" ht="60" hidden="1" outlineLevel="1" x14ac:dyDescent="0.25">
      <c r="A30" s="65" t="str">
        <f>'Long Term Vision'!A30</f>
        <v>People</v>
      </c>
      <c r="B30" s="23" t="str">
        <f>'Long Term Vision'!B30</f>
        <v>4.5 By 2030, eliminate gender disparities in education and ensure equal access to all levels of education and vocational training for the vulnerable, including persons with disabilities, indigenous peoples and children in vulnerable situations</v>
      </c>
      <c r="C30" s="23"/>
      <c r="D30" s="23"/>
      <c r="E30" s="23"/>
      <c r="F30" s="23"/>
      <c r="G30" s="6"/>
      <c r="H30" s="6"/>
      <c r="I30" s="24"/>
    </row>
    <row r="31" spans="1:9" ht="30" hidden="1" outlineLevel="1" x14ac:dyDescent="0.25">
      <c r="A31" s="65" t="str">
        <f>'Long Term Vision'!A31</f>
        <v>People</v>
      </c>
      <c r="B31" s="23" t="str">
        <f>'Long Term Vision'!B31</f>
        <v>4.6 By 2030, ensure that all youth and a substantial proportion of adults, both men and women, achieve literacy and numeracy</v>
      </c>
      <c r="C31" s="23"/>
      <c r="D31" s="23"/>
      <c r="E31" s="23"/>
      <c r="F31" s="23"/>
      <c r="G31" s="6"/>
      <c r="H31" s="6"/>
      <c r="I31" s="24"/>
    </row>
    <row r="32" spans="1:9" ht="105" hidden="1" outlineLevel="1" x14ac:dyDescent="0.25">
      <c r="A32" s="65" t="str">
        <f>'Long Term Vision'!A32</f>
        <v>People</v>
      </c>
      <c r="B32" s="23" t="str">
        <f>'Long Term Vision'!B32</f>
        <v>4.7 By 2030, ensure that all learners acquire the knowledge and skills needed to promote sustainable development, including, among others, through education for sustainable development and sustainable lifestyles, human rights, gender equality, promotion of a culture of peace and non-violence, global citizenship and appreciation of cultural diversity and of culture’s contribution to sustainable development</v>
      </c>
      <c r="C32" s="23"/>
      <c r="D32" s="23"/>
      <c r="E32" s="23"/>
      <c r="F32" s="23"/>
      <c r="G32" s="6"/>
      <c r="H32" s="6"/>
      <c r="I32" s="24"/>
    </row>
    <row r="33" spans="1:9" collapsed="1" x14ac:dyDescent="0.25">
      <c r="A33" s="65" t="str">
        <f>'Long Term Vision'!A33</f>
        <v>People</v>
      </c>
      <c r="B33" s="220" t="str">
        <f>'Long Term Vision'!B33:K33</f>
        <v>Goal 5. Achieve gender equality and empower all women and girls</v>
      </c>
      <c r="C33" s="220"/>
      <c r="D33" s="220"/>
      <c r="E33" s="220"/>
      <c r="F33" s="220"/>
      <c r="G33" s="220"/>
      <c r="H33" s="220"/>
      <c r="I33" s="221"/>
    </row>
    <row r="34" spans="1:9" ht="30" hidden="1" outlineLevel="1" x14ac:dyDescent="0.25">
      <c r="A34" s="65" t="str">
        <f>'Long Term Vision'!A34</f>
        <v>People</v>
      </c>
      <c r="B34" s="23" t="str">
        <f>'Long Term Vision'!B34</f>
        <v>5.1 End all forms of discrimination against all women and girls everywhere</v>
      </c>
      <c r="C34" s="23"/>
      <c r="D34" s="23"/>
      <c r="E34" s="23"/>
      <c r="F34" s="23"/>
      <c r="G34" s="6"/>
      <c r="H34" s="6"/>
      <c r="I34" s="24"/>
    </row>
    <row r="35" spans="1:9" ht="45" hidden="1" outlineLevel="1" x14ac:dyDescent="0.25">
      <c r="A35" s="65" t="str">
        <f>'Long Term Vision'!A35</f>
        <v>People</v>
      </c>
      <c r="B35" s="23" t="str">
        <f>'Long Term Vision'!B35</f>
        <v>5.2 Eliminate all forms of violence against all women and girls in the public and private spheres, including trafficking and sexual and other types of exploitation</v>
      </c>
      <c r="C35" s="23"/>
      <c r="D35" s="23"/>
      <c r="E35" s="23"/>
      <c r="F35" s="23"/>
      <c r="G35" s="6"/>
      <c r="H35" s="6"/>
      <c r="I35" s="24"/>
    </row>
    <row r="36" spans="1:9" ht="30" hidden="1" outlineLevel="1" x14ac:dyDescent="0.25">
      <c r="A36" s="65" t="str">
        <f>'Long Term Vision'!A36</f>
        <v>People</v>
      </c>
      <c r="B36" s="23" t="str">
        <f>'Long Term Vision'!B36</f>
        <v>5.3 Eliminate all harmful practices, such as child, early and forced marriage and female genital mutilation</v>
      </c>
      <c r="C36" s="23"/>
      <c r="D36" s="23"/>
      <c r="E36" s="23"/>
      <c r="F36" s="23"/>
      <c r="G36" s="6"/>
      <c r="H36" s="6"/>
      <c r="I36" s="24"/>
    </row>
    <row r="37" spans="1:9" ht="60" hidden="1" outlineLevel="1" x14ac:dyDescent="0.25">
      <c r="A37" s="65" t="str">
        <f>'Long Term Vision'!A37</f>
        <v>People</v>
      </c>
      <c r="B37" s="23" t="str">
        <f>'Long Term Vision'!B37</f>
        <v>5.4 Recognize and value unpaid care and domestic work through the provision of public services, infrastructure and social protection policies and the promotion of shared responsibility within the household and the family as nationally appropriate</v>
      </c>
      <c r="C37" s="23"/>
      <c r="D37" s="23"/>
      <c r="E37" s="23"/>
      <c r="F37" s="23"/>
      <c r="G37" s="6"/>
      <c r="H37" s="6"/>
      <c r="I37" s="24"/>
    </row>
    <row r="38" spans="1:9" ht="45" hidden="1" outlineLevel="1" x14ac:dyDescent="0.25">
      <c r="A38" s="65" t="str">
        <f>'Long Term Vision'!A38</f>
        <v>People</v>
      </c>
      <c r="B38" s="23" t="str">
        <f>'Long Term Vision'!B38</f>
        <v>5.5 Ensure women’s full and effective participation and equal opportunities for leadership at all levels of decision making in political, economic and public life</v>
      </c>
      <c r="C38" s="23"/>
      <c r="D38" s="23"/>
      <c r="E38" s="23"/>
      <c r="F38" s="23"/>
      <c r="G38" s="6"/>
      <c r="H38" s="6"/>
      <c r="I38" s="24"/>
    </row>
    <row r="39" spans="1:9" ht="75" hidden="1" outlineLevel="1" x14ac:dyDescent="0.25">
      <c r="A39" s="65" t="str">
        <f>'Long Term Vision'!A39</f>
        <v>People</v>
      </c>
      <c r="B39" s="23" t="str">
        <f>'Long Term Vision'!B39</f>
        <v>5.6 Ensure universal access to sexual and reproductive health and reproductive rights as agreed in accordance with the Programme of Action of the International Conference on Population and Development and the Beijing Platform for Action and the outcome documents of their review conferences</v>
      </c>
      <c r="C39" s="23"/>
      <c r="D39" s="23"/>
      <c r="E39" s="23"/>
      <c r="F39" s="23"/>
      <c r="G39" s="6"/>
      <c r="H39" s="6"/>
      <c r="I39" s="24"/>
    </row>
    <row r="40" spans="1:9" collapsed="1" x14ac:dyDescent="0.25">
      <c r="A40" s="66" t="str">
        <f>'Long Term Vision'!A40</f>
        <v>Planet</v>
      </c>
      <c r="B40" s="237" t="str">
        <f>'Long Term Vision'!B40:K40</f>
        <v>Goal 6. Ensure availability and sustainable management of water and sanitation for all</v>
      </c>
      <c r="C40" s="237"/>
      <c r="D40" s="237"/>
      <c r="E40" s="237"/>
      <c r="F40" s="237"/>
      <c r="G40" s="237"/>
      <c r="H40" s="237"/>
      <c r="I40" s="238"/>
    </row>
    <row r="41" spans="1:9" ht="30" hidden="1" outlineLevel="1" x14ac:dyDescent="0.25">
      <c r="A41" s="66" t="str">
        <f>'Long Term Vision'!A41</f>
        <v>Planet</v>
      </c>
      <c r="B41" s="23" t="str">
        <f>'Long Term Vision'!B41</f>
        <v>6.1 By 2030, achieve universal and equitable access to safe and affordable drinking water for all</v>
      </c>
      <c r="C41" s="23"/>
      <c r="D41" s="23"/>
      <c r="E41" s="23"/>
      <c r="F41" s="23"/>
      <c r="G41" s="6"/>
      <c r="H41" s="6"/>
      <c r="I41" s="24"/>
    </row>
    <row r="42" spans="1:9" ht="60" hidden="1" outlineLevel="1" x14ac:dyDescent="0.25">
      <c r="A42" s="66" t="str">
        <f>'Long Term Vision'!A42</f>
        <v>Planet</v>
      </c>
      <c r="B42" s="23" t="str">
        <f>'Long Term Vision'!B42</f>
        <v>6.2 By 2030, achieve access to adequate and equitable sanitation and hygiene for all and end open defecation, paying special attention to the needs of women and girls and those in vulnerable situations</v>
      </c>
      <c r="C42" s="23"/>
      <c r="D42" s="23"/>
      <c r="E42" s="23"/>
      <c r="F42" s="23"/>
      <c r="G42" s="6"/>
      <c r="H42" s="6"/>
      <c r="I42" s="24"/>
    </row>
    <row r="43" spans="1:9" ht="75" hidden="1" outlineLevel="1" x14ac:dyDescent="0.25">
      <c r="A43" s="66" t="str">
        <f>'Long Term Vision'!A43</f>
        <v>Planet</v>
      </c>
      <c r="B43" s="23" t="str">
        <f>'Long Term Vision'!B43</f>
        <v>6.3 By 2030, improve water quality by reducing pollution, eliminating dumping and minimizing release of hazardous chemicals and materials, halving the proportion of untreated wastewater and substantially increasing recycling and safe reuse globally</v>
      </c>
      <c r="C43" s="23"/>
      <c r="D43" s="23"/>
      <c r="E43" s="23"/>
      <c r="F43" s="23"/>
      <c r="G43" s="6"/>
      <c r="H43" s="6"/>
      <c r="I43" s="24"/>
    </row>
    <row r="44" spans="1:9" ht="60" hidden="1" outlineLevel="1" x14ac:dyDescent="0.25">
      <c r="A44" s="66" t="str">
        <f>'Long Term Vision'!A44</f>
        <v>Planet</v>
      </c>
      <c r="B44" s="23" t="str">
        <f>'Long Term Vision'!B44</f>
        <v>6.4 By 2030, substantially increase water-use efficiency across all sectors and ensure sustainable withdrawals and supply of freshwater to address water scarcity and substantially reduce the number of people suffering from water scarcity</v>
      </c>
      <c r="C44" s="23"/>
      <c r="D44" s="23"/>
      <c r="E44" s="23"/>
      <c r="F44" s="23"/>
      <c r="G44" s="6"/>
      <c r="H44" s="6"/>
      <c r="I44" s="24"/>
    </row>
    <row r="45" spans="1:9" ht="45" hidden="1" outlineLevel="1" x14ac:dyDescent="0.25">
      <c r="A45" s="66" t="str">
        <f>'Long Term Vision'!A45</f>
        <v>Planet</v>
      </c>
      <c r="B45" s="23" t="str">
        <f>'Long Term Vision'!B45</f>
        <v>6.5 By 2030, implement integrated water resources management at all levels, including through transboundary cooperation as appropriate</v>
      </c>
      <c r="C45" s="23"/>
      <c r="D45" s="23"/>
      <c r="E45" s="23"/>
      <c r="F45" s="23"/>
      <c r="G45" s="6"/>
      <c r="H45" s="6"/>
      <c r="I45" s="24"/>
    </row>
    <row r="46" spans="1:9" ht="30" hidden="1" outlineLevel="1" x14ac:dyDescent="0.25">
      <c r="A46" s="66" t="str">
        <f>'Long Term Vision'!A46</f>
        <v>Planet</v>
      </c>
      <c r="B46" s="23" t="str">
        <f>'Long Term Vision'!B46</f>
        <v>6.6 By 2020, protect and restore water-related ecosystems, including mountains, forests, wetlands, rivers, aquifers and lakes</v>
      </c>
      <c r="C46" s="23"/>
      <c r="D46" s="23"/>
      <c r="E46" s="23"/>
      <c r="F46" s="23"/>
      <c r="G46" s="6"/>
      <c r="H46" s="6"/>
      <c r="I46" s="24"/>
    </row>
    <row r="47" spans="1:9" collapsed="1" x14ac:dyDescent="0.25">
      <c r="A47" s="66" t="str">
        <f>'Long Term Vision'!A47</f>
        <v>Planet</v>
      </c>
      <c r="B47" s="239" t="str">
        <f>'Long Term Vision'!B47:K47</f>
        <v>Goal 12. Ensure sustainable consumption and production patterns</v>
      </c>
      <c r="C47" s="239"/>
      <c r="D47" s="239"/>
      <c r="E47" s="239"/>
      <c r="F47" s="239"/>
      <c r="G47" s="239"/>
      <c r="H47" s="239"/>
      <c r="I47" s="240"/>
    </row>
    <row r="48" spans="1:9" ht="75" hidden="1" outlineLevel="1" x14ac:dyDescent="0.25">
      <c r="A48" s="66" t="str">
        <f>'Long Term Vision'!A48</f>
        <v>Planet</v>
      </c>
      <c r="B48" s="23" t="str">
        <f>'Long Term Vision'!B48</f>
        <v>12.1 Implement the 10-year framework of programmes on sustainable consumption and production, all countries taking action, with developed countries taking the lead, taking into account the development and capabilities of developing countries</v>
      </c>
      <c r="C48" s="23"/>
      <c r="D48" s="23"/>
      <c r="E48" s="23"/>
      <c r="F48" s="23"/>
      <c r="G48" s="6"/>
      <c r="H48" s="6"/>
      <c r="I48" s="24"/>
    </row>
    <row r="49" spans="1:9" ht="30" hidden="1" outlineLevel="1" x14ac:dyDescent="0.25">
      <c r="A49" s="66" t="str">
        <f>'Long Term Vision'!A49</f>
        <v>Planet</v>
      </c>
      <c r="B49" s="23" t="str">
        <f>'Long Term Vision'!B49</f>
        <v>12.2 By 2030, achieve the sustainable management and efficient use of natural resources</v>
      </c>
      <c r="C49" s="23"/>
      <c r="D49" s="23"/>
      <c r="E49" s="23"/>
      <c r="F49" s="23"/>
      <c r="G49" s="6"/>
      <c r="H49" s="6"/>
      <c r="I49" s="24"/>
    </row>
    <row r="50" spans="1:9" ht="45" hidden="1" outlineLevel="1" x14ac:dyDescent="0.25">
      <c r="A50" s="66" t="str">
        <f>'Long Term Vision'!A50</f>
        <v>Planet</v>
      </c>
      <c r="B50" s="23" t="str">
        <f>'Long Term Vision'!B50</f>
        <v>12.3 By 2030, halve per capita global food waste at the retail and consumer levels and reduce food losses along production and supply chains, including post-harvest losses</v>
      </c>
      <c r="C50" s="23"/>
      <c r="D50" s="23"/>
      <c r="E50" s="23"/>
      <c r="F50" s="23"/>
      <c r="G50" s="6"/>
      <c r="H50" s="6"/>
      <c r="I50" s="24"/>
    </row>
    <row r="51" spans="1:9" ht="75" hidden="1" outlineLevel="1" x14ac:dyDescent="0.25">
      <c r="A51" s="66" t="str">
        <f>'Long Term Vision'!A51</f>
        <v>Planet</v>
      </c>
      <c r="B51" s="23" t="str">
        <f>'Long Term Vision'!B51</f>
        <v>12.4 By 2020,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v>
      </c>
      <c r="C51" s="23"/>
      <c r="D51" s="23"/>
      <c r="E51" s="23"/>
      <c r="F51" s="23"/>
      <c r="G51" s="6"/>
      <c r="H51" s="6"/>
      <c r="I51" s="24"/>
    </row>
    <row r="52" spans="1:9" ht="30" hidden="1" outlineLevel="1" x14ac:dyDescent="0.25">
      <c r="A52" s="66" t="str">
        <f>'Long Term Vision'!A52</f>
        <v>Planet</v>
      </c>
      <c r="B52" s="23" t="str">
        <f>'Long Term Vision'!B52</f>
        <v>12.5 By 2030, substantially reduce waste generation through prevention, reduction, recycling and reuse</v>
      </c>
      <c r="C52" s="23"/>
      <c r="D52" s="23"/>
      <c r="E52" s="23"/>
      <c r="F52" s="23"/>
      <c r="G52" s="6"/>
      <c r="H52" s="6"/>
      <c r="I52" s="24"/>
    </row>
    <row r="53" spans="1:9" ht="45" hidden="1" outlineLevel="1" x14ac:dyDescent="0.25">
      <c r="A53" s="66" t="str">
        <f>'Long Term Vision'!A53</f>
        <v>Planet</v>
      </c>
      <c r="B53" s="23" t="str">
        <f>'Long Term Vision'!B53</f>
        <v>12.6 Encourage companies, especially large and transnational companies, to adopt sustainable practices and to integrate sustainability information into their reporting cycle</v>
      </c>
      <c r="C53" s="23"/>
      <c r="D53" s="23"/>
      <c r="E53" s="23"/>
      <c r="F53" s="23"/>
      <c r="G53" s="6"/>
      <c r="H53" s="6"/>
      <c r="I53" s="24"/>
    </row>
    <row r="54" spans="1:9" ht="30" hidden="1" outlineLevel="1" x14ac:dyDescent="0.25">
      <c r="A54" s="66" t="str">
        <f>'Long Term Vision'!A54</f>
        <v>Planet</v>
      </c>
      <c r="B54" s="23" t="str">
        <f>'Long Term Vision'!B54</f>
        <v>12.7 Promote public procurement practices that are sustainable, in accordance with national policies and priorities</v>
      </c>
      <c r="C54" s="23"/>
      <c r="D54" s="23"/>
      <c r="E54" s="23"/>
      <c r="F54" s="23"/>
      <c r="G54" s="6"/>
      <c r="H54" s="6"/>
      <c r="I54" s="24"/>
    </row>
    <row r="55" spans="1:9" ht="45" hidden="1" outlineLevel="1" x14ac:dyDescent="0.25">
      <c r="A55" s="66" t="str">
        <f>'Long Term Vision'!A55</f>
        <v>Planet</v>
      </c>
      <c r="B55" s="23" t="str">
        <f>'Long Term Vision'!B55</f>
        <v>12.8 By 2030, ensure that people everywhere have the relevant information and awareness for sustainable development and lifestyles in harmony with nature</v>
      </c>
      <c r="C55" s="23"/>
      <c r="D55" s="23"/>
      <c r="E55" s="23"/>
      <c r="F55" s="23"/>
      <c r="G55" s="6"/>
      <c r="H55" s="6"/>
      <c r="I55" s="24"/>
    </row>
    <row r="56" spans="1:9" collapsed="1" x14ac:dyDescent="0.25">
      <c r="A56" s="66" t="str">
        <f>'Long Term Vision'!A56</f>
        <v>Planet</v>
      </c>
      <c r="B56" s="241" t="str">
        <f>'Long Term Vision'!B56:K56</f>
        <v>Goal 13. Take urgent action to combat climate change and its impacts</v>
      </c>
      <c r="C56" s="241"/>
      <c r="D56" s="241"/>
      <c r="E56" s="241"/>
      <c r="F56" s="241"/>
      <c r="G56" s="241"/>
      <c r="H56" s="241"/>
      <c r="I56" s="242"/>
    </row>
    <row r="57" spans="1:9" ht="30" hidden="1" outlineLevel="1" x14ac:dyDescent="0.25">
      <c r="A57" s="66" t="str">
        <f>'Long Term Vision'!A57</f>
        <v>Planet</v>
      </c>
      <c r="B57" s="23" t="str">
        <f>'Long Term Vision'!B57</f>
        <v>13.1 Strengthen resilience and adaptive capacity to climate-related hazards and natural disasters in all countries</v>
      </c>
      <c r="C57" s="23"/>
      <c r="D57" s="23"/>
      <c r="E57" s="23"/>
      <c r="F57" s="23"/>
      <c r="G57" s="6"/>
      <c r="H57" s="6"/>
      <c r="I57" s="24"/>
    </row>
    <row r="58" spans="1:9" ht="30" hidden="1" outlineLevel="1" x14ac:dyDescent="0.25">
      <c r="A58" s="66" t="str">
        <f>'Long Term Vision'!A58</f>
        <v>Planet</v>
      </c>
      <c r="B58" s="23" t="str">
        <f>'Long Term Vision'!B58</f>
        <v>13.2 Integrate climate change measures into national policies, strategies and planning</v>
      </c>
      <c r="C58" s="23"/>
      <c r="D58" s="23"/>
      <c r="E58" s="23"/>
      <c r="F58" s="23"/>
      <c r="G58" s="6"/>
      <c r="H58" s="6"/>
      <c r="I58" s="24"/>
    </row>
    <row r="59" spans="1:9" ht="45" hidden="1" outlineLevel="1" x14ac:dyDescent="0.25">
      <c r="A59" s="66" t="str">
        <f>'Long Term Vision'!A59</f>
        <v>Planet</v>
      </c>
      <c r="B59" s="23" t="str">
        <f>'Long Term Vision'!B59</f>
        <v>13.3 Improve education, awareness-raising and human and institutional capacity on climate change mitigation, adaptation, impact reduction and early warning</v>
      </c>
      <c r="C59" s="23"/>
      <c r="D59" s="23"/>
      <c r="E59" s="23"/>
      <c r="F59" s="23"/>
      <c r="G59" s="6"/>
      <c r="H59" s="6"/>
      <c r="I59" s="24"/>
    </row>
    <row r="60" spans="1:9" collapsed="1" x14ac:dyDescent="0.25">
      <c r="A60" s="66" t="str">
        <f>'Long Term Vision'!A60</f>
        <v>Planet</v>
      </c>
      <c r="B60" s="243" t="str">
        <f>'Long Term Vision'!B60:K60</f>
        <v>Goal 14. Conserve and sustainably use the oceans, seas and marine resources for sustainable development</v>
      </c>
      <c r="C60" s="243"/>
      <c r="D60" s="243"/>
      <c r="E60" s="243"/>
      <c r="F60" s="243"/>
      <c r="G60" s="243"/>
      <c r="H60" s="243"/>
      <c r="I60" s="244"/>
    </row>
    <row r="61" spans="1:9" ht="45" hidden="1" outlineLevel="1" x14ac:dyDescent="0.25">
      <c r="A61" s="66" t="str">
        <f>'Long Term Vision'!A61</f>
        <v>Planet</v>
      </c>
      <c r="B61" s="23" t="str">
        <f>'Long Term Vision'!B61</f>
        <v>14.1 By 2025, prevent and significantly reduce marine pollution of all kinds, in particular from land-based activities, including marine debris and nutrient pollution</v>
      </c>
      <c r="C61" s="23"/>
      <c r="D61" s="23"/>
      <c r="E61" s="23"/>
      <c r="F61" s="23"/>
      <c r="G61" s="6"/>
      <c r="H61" s="6"/>
      <c r="I61" s="24"/>
    </row>
    <row r="62" spans="1:9" ht="60" hidden="1" outlineLevel="1" x14ac:dyDescent="0.25">
      <c r="A62" s="66" t="str">
        <f>'Long Term Vision'!A62</f>
        <v>Planet</v>
      </c>
      <c r="B62" s="23" t="str">
        <f>'Long Term Vision'!B62</f>
        <v>14.2 By 2020, sustainably manage and protect marine and coastal ecosystems to avoid significant adverse impacts, including by strengthening their resilience, and take action for their restoration in order to achieve healthy and productive oceans</v>
      </c>
      <c r="C62" s="23"/>
      <c r="D62" s="23"/>
      <c r="E62" s="23"/>
      <c r="F62" s="23"/>
      <c r="G62" s="6"/>
      <c r="H62" s="6"/>
      <c r="I62" s="24"/>
    </row>
    <row r="63" spans="1:9" ht="30" hidden="1" outlineLevel="1" x14ac:dyDescent="0.25">
      <c r="A63" s="66" t="str">
        <f>'Long Term Vision'!A63</f>
        <v>Planet</v>
      </c>
      <c r="B63" s="23" t="str">
        <f>'Long Term Vision'!B63</f>
        <v>14.3 Minimize and address the impacts of ocean acidification, including through enhanced scientific cooperation at all levels</v>
      </c>
      <c r="C63" s="23"/>
      <c r="D63" s="23"/>
      <c r="E63" s="23"/>
      <c r="F63" s="23"/>
      <c r="G63" s="6"/>
      <c r="H63" s="6"/>
      <c r="I63" s="24"/>
    </row>
    <row r="64" spans="1:9" ht="90" hidden="1" outlineLevel="1" x14ac:dyDescent="0.25">
      <c r="A64" s="66" t="str">
        <f>'Long Term Vision'!A64</f>
        <v>Planet</v>
      </c>
      <c r="B64" s="23" t="str">
        <f>'Long Term Vision'!B64</f>
        <v>14.4 By 2020,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v>
      </c>
      <c r="C64" s="23"/>
      <c r="D64" s="23"/>
      <c r="E64" s="23"/>
      <c r="F64" s="23"/>
      <c r="G64" s="6"/>
      <c r="H64" s="6"/>
      <c r="I64" s="24"/>
    </row>
    <row r="65" spans="1:9" ht="45" hidden="1" outlineLevel="1" x14ac:dyDescent="0.25">
      <c r="A65" s="66" t="str">
        <f>'Long Term Vision'!A65</f>
        <v>Planet</v>
      </c>
      <c r="B65" s="23" t="str">
        <f>'Long Term Vision'!B65</f>
        <v>14.5 By 2020, conserve at least 10 per cent of coastal and marine areas, consistent with national and international law and based on the best available scientific information</v>
      </c>
      <c r="C65" s="23"/>
      <c r="D65" s="23"/>
      <c r="E65" s="23"/>
      <c r="F65" s="23"/>
      <c r="G65" s="6"/>
      <c r="H65" s="6"/>
      <c r="I65" s="24"/>
    </row>
    <row r="66" spans="1:9" ht="120" hidden="1" outlineLevel="1" x14ac:dyDescent="0.25">
      <c r="A66" s="66" t="str">
        <f>'Long Term Vision'!A66</f>
        <v>Planet</v>
      </c>
      <c r="B66" s="23" t="str">
        <f>'Long Term Vision'!B66</f>
        <v>14.6 By 2020, prohibit certain forms of fisheries subsidies which contribute to overcapacity and overfishing, eliminate subsidies that contribute to illegal, unreported and unregulated fishing and refrain from introducing new such subsidies, recognizing that appropriate and effective special and differential treatment for developing and least developed countries should be an integral part of the World Trade Organization fisheries subsidies negotiation</v>
      </c>
      <c r="C66" s="23"/>
      <c r="D66" s="23"/>
      <c r="E66" s="23"/>
      <c r="F66" s="23"/>
      <c r="G66" s="6"/>
      <c r="H66" s="6"/>
      <c r="I66" s="24"/>
    </row>
    <row r="67" spans="1:9" ht="60" hidden="1" outlineLevel="1" x14ac:dyDescent="0.25">
      <c r="A67" s="66" t="str">
        <f>'Long Term Vision'!A67</f>
        <v>Planet</v>
      </c>
      <c r="B67" s="23" t="str">
        <f>'Long Term Vision'!B67</f>
        <v>14.7 By 2030, increase the economic benefits to Small Island developing States and least developed countries from the sustainable use of marine resources, including through sustainable management of fisheries, aquaculture and tourism</v>
      </c>
      <c r="C67" s="23"/>
      <c r="D67" s="23"/>
      <c r="E67" s="23"/>
      <c r="F67" s="23"/>
      <c r="G67" s="6"/>
      <c r="H67" s="6"/>
      <c r="I67" s="24"/>
    </row>
    <row r="68" spans="1:9" collapsed="1" x14ac:dyDescent="0.25">
      <c r="A68" s="66" t="str">
        <f>'Long Term Vision'!A68</f>
        <v>Planet</v>
      </c>
      <c r="B68" s="245" t="str">
        <f>'Long Term Vision'!B68:K68</f>
        <v>Goal 15. Protect, restore and promote sustainable use of terrestrial ecosystems, sustainably manage forests, combat desertification, and halt and reverse land degradation and halt biodiversity loss</v>
      </c>
      <c r="C68" s="245"/>
      <c r="D68" s="245"/>
      <c r="E68" s="245"/>
      <c r="F68" s="245"/>
      <c r="G68" s="245"/>
      <c r="H68" s="245"/>
      <c r="I68" s="246"/>
    </row>
    <row r="69" spans="1:9" ht="60" hidden="1" outlineLevel="1" x14ac:dyDescent="0.25">
      <c r="A69" s="66" t="str">
        <f>'Long Term Vision'!A69</f>
        <v>Planet</v>
      </c>
      <c r="B69" s="23" t="str">
        <f>'Long Term Vision'!B69</f>
        <v>15.1 By 2020, ensure the conservation, restoration and sustainable use of terrestrial and inland freshwater ecosystems and their services, in particular forests, wetlands, mountains and drylands, in line with obligations under international agreements</v>
      </c>
      <c r="C69" s="23"/>
      <c r="D69" s="23"/>
      <c r="E69" s="23"/>
      <c r="F69" s="23"/>
      <c r="G69" s="6"/>
      <c r="H69" s="6"/>
      <c r="I69" s="24"/>
    </row>
    <row r="70" spans="1:9" ht="60" hidden="1" outlineLevel="1" x14ac:dyDescent="0.25">
      <c r="A70" s="66" t="str">
        <f>'Long Term Vision'!A70</f>
        <v>Planet</v>
      </c>
      <c r="B70" s="23" t="str">
        <f>'Long Term Vision'!B70</f>
        <v>15.2 By 2020, promote the implementation of sustainable management of all types of forests, halt deforestation, restore degraded forests and substantially increase afforestation and reforestation globally</v>
      </c>
      <c r="C70" s="23"/>
      <c r="D70" s="23"/>
      <c r="E70" s="23"/>
      <c r="F70" s="23"/>
      <c r="G70" s="6"/>
      <c r="H70" s="6"/>
      <c r="I70" s="24"/>
    </row>
    <row r="71" spans="1:9" ht="45" hidden="1" outlineLevel="1" x14ac:dyDescent="0.25">
      <c r="A71" s="66" t="str">
        <f>'Long Term Vision'!A71</f>
        <v>Planet</v>
      </c>
      <c r="B71" s="23" t="str">
        <f>'Long Term Vision'!B71</f>
        <v>15.3 By 2030, combat desertification, restore degraded land and soil, including land affected by desertification, drought and floods, and strive to achieve a land degradation-neutral world</v>
      </c>
      <c r="C71" s="23"/>
      <c r="D71" s="23"/>
      <c r="E71" s="23"/>
      <c r="F71" s="23"/>
      <c r="G71" s="6"/>
      <c r="H71" s="6"/>
      <c r="I71" s="24"/>
    </row>
    <row r="72" spans="1:9" ht="45" hidden="1" outlineLevel="1" x14ac:dyDescent="0.25">
      <c r="A72" s="66" t="str">
        <f>'Long Term Vision'!A72</f>
        <v>Planet</v>
      </c>
      <c r="B72" s="23" t="str">
        <f>'Long Term Vision'!B72</f>
        <v>15.4 By 2030, ensure the conservation of mountain ecosystems, including their biodiversity, in order to enhance their capacity to provide benefits that are essential for sustainable development</v>
      </c>
      <c r="C72" s="23"/>
      <c r="D72" s="23"/>
      <c r="E72" s="23"/>
      <c r="F72" s="23"/>
      <c r="G72" s="6"/>
      <c r="H72" s="6"/>
      <c r="I72" s="24"/>
    </row>
    <row r="73" spans="1:9" ht="45" hidden="1" outlineLevel="1" x14ac:dyDescent="0.25">
      <c r="A73" s="66" t="str">
        <f>'Long Term Vision'!A73</f>
        <v>Planet</v>
      </c>
      <c r="B73" s="23" t="str">
        <f>'Long Term Vision'!B73</f>
        <v>15.5 Take urgent and significant action to reduce the degradation of natural habitats, halt the loss of biodiversity and, by 2020, protect and prevent the extinction of threatened species</v>
      </c>
      <c r="C73" s="23"/>
      <c r="D73" s="23"/>
      <c r="E73" s="23"/>
      <c r="F73" s="23"/>
      <c r="G73" s="6"/>
      <c r="H73" s="6"/>
      <c r="I73" s="24"/>
    </row>
    <row r="74" spans="1:9" ht="45" hidden="1" outlineLevel="1" x14ac:dyDescent="0.25">
      <c r="A74" s="66" t="str">
        <f>'Long Term Vision'!A74</f>
        <v>Planet</v>
      </c>
      <c r="B74" s="23" t="str">
        <f>'Long Term Vision'!B74</f>
        <v>15.6 Ensure fair and equitable sharing of the benefits arising from the utilization of genetic resources and promote appropriate access to such resources</v>
      </c>
      <c r="C74" s="23"/>
      <c r="D74" s="23"/>
      <c r="E74" s="23"/>
      <c r="F74" s="23"/>
      <c r="G74" s="6"/>
      <c r="H74" s="6"/>
      <c r="I74" s="24"/>
    </row>
    <row r="75" spans="1:9" ht="45" hidden="1" outlineLevel="1" x14ac:dyDescent="0.25">
      <c r="A75" s="66" t="str">
        <f>'Long Term Vision'!A75</f>
        <v>Planet</v>
      </c>
      <c r="B75" s="23" t="str">
        <f>'Long Term Vision'!B75</f>
        <v>15.7 Take urgent action to end poaching and trafficking of protected species of flora and fauna and address both demand and supply of illegal wildlife products</v>
      </c>
      <c r="C75" s="23"/>
      <c r="D75" s="23"/>
      <c r="E75" s="23"/>
      <c r="F75" s="23"/>
      <c r="G75" s="6"/>
      <c r="H75" s="6"/>
      <c r="I75" s="24"/>
    </row>
    <row r="76" spans="1:9" ht="60" hidden="1" outlineLevel="1" x14ac:dyDescent="0.25">
      <c r="A76" s="66" t="str">
        <f>'Long Term Vision'!A76</f>
        <v>Planet</v>
      </c>
      <c r="B76" s="23" t="str">
        <f>'Long Term Vision'!B76</f>
        <v>15.8 By 2020, introduce measures to prevent the introduction and significantly reduce the impact of invasive alien species on land and water ecosystems and control or eradicate the priority species</v>
      </c>
      <c r="C76" s="23"/>
      <c r="D76" s="23"/>
      <c r="E76" s="23"/>
      <c r="F76" s="23"/>
      <c r="G76" s="6"/>
      <c r="H76" s="6"/>
      <c r="I76" s="24"/>
    </row>
    <row r="77" spans="1:9" ht="45" hidden="1" outlineLevel="1" x14ac:dyDescent="0.25">
      <c r="A77" s="66" t="str">
        <f>'Long Term Vision'!A77</f>
        <v>Planet</v>
      </c>
      <c r="B77" s="23" t="str">
        <f>'Long Term Vision'!B77</f>
        <v>15.9 By 2020, integrate ecosystem and biodiversity values into national and local planning, development processes, poverty reduction strategies and accounts</v>
      </c>
      <c r="C77" s="23"/>
      <c r="D77" s="23"/>
      <c r="E77" s="23"/>
      <c r="F77" s="23"/>
      <c r="G77" s="6"/>
      <c r="H77" s="6"/>
      <c r="I77" s="24"/>
    </row>
    <row r="78" spans="1:9" collapsed="1" x14ac:dyDescent="0.25">
      <c r="A78" s="67" t="str">
        <f>'Long Term Vision'!A78</f>
        <v>Prosperity</v>
      </c>
      <c r="B78" s="247" t="str">
        <f>'Long Term Vision'!B78:K78</f>
        <v>Goal 7. Ensure access to affordable, reliable, sustainable and modern energy for all</v>
      </c>
      <c r="C78" s="247"/>
      <c r="D78" s="247"/>
      <c r="E78" s="247"/>
      <c r="F78" s="247"/>
      <c r="G78" s="247"/>
      <c r="H78" s="247"/>
      <c r="I78" s="248"/>
    </row>
    <row r="79" spans="1:9" ht="30" hidden="1" outlineLevel="1" x14ac:dyDescent="0.25">
      <c r="A79" s="67" t="str">
        <f>'Long Term Vision'!A79</f>
        <v>Prosperity</v>
      </c>
      <c r="B79" s="23" t="str">
        <f>'Long Term Vision'!B79</f>
        <v>7.1 By 2030, ensure universal access to affordable, reliable and modern energy services</v>
      </c>
      <c r="C79" s="23"/>
      <c r="D79" s="23"/>
      <c r="E79" s="23"/>
      <c r="F79" s="23"/>
      <c r="G79" s="6"/>
      <c r="H79" s="6"/>
      <c r="I79" s="24"/>
    </row>
    <row r="80" spans="1:9" ht="30" hidden="1" outlineLevel="1" x14ac:dyDescent="0.25">
      <c r="A80" s="67" t="str">
        <f>'Long Term Vision'!A80</f>
        <v>Prosperity</v>
      </c>
      <c r="B80" s="23" t="str">
        <f>'Long Term Vision'!B80</f>
        <v>7.2 By 2030, increase substantially the share of renewable energy in the global energy mix</v>
      </c>
      <c r="C80" s="23"/>
      <c r="D80" s="23"/>
      <c r="E80" s="23"/>
      <c r="F80" s="23"/>
      <c r="G80" s="6"/>
      <c r="H80" s="6"/>
      <c r="I80" s="24"/>
    </row>
    <row r="81" spans="1:9" ht="30" hidden="1" outlineLevel="1" x14ac:dyDescent="0.25">
      <c r="A81" s="67" t="str">
        <f>'Long Term Vision'!A81</f>
        <v>Prosperity</v>
      </c>
      <c r="B81" s="23" t="str">
        <f>'Long Term Vision'!B81</f>
        <v>7.3 By 2030, double the global rate of improvement in energy efficiency</v>
      </c>
      <c r="C81" s="23"/>
      <c r="D81" s="23"/>
      <c r="E81" s="23"/>
      <c r="F81" s="23"/>
      <c r="G81" s="6"/>
      <c r="H81" s="6"/>
      <c r="I81" s="24"/>
    </row>
    <row r="82" spans="1:9" collapsed="1" x14ac:dyDescent="0.25">
      <c r="A82" s="67" t="str">
        <f>'Long Term Vision'!A82</f>
        <v>Prosperity</v>
      </c>
      <c r="B82" s="249" t="str">
        <f>'Long Term Vision'!B82:K82</f>
        <v>Goal 8. Promote sustained, inclusive and sustainable economic growth, full and productive employment and decent work for all</v>
      </c>
      <c r="C82" s="249"/>
      <c r="D82" s="249"/>
      <c r="E82" s="249"/>
      <c r="F82" s="249"/>
      <c r="G82" s="249"/>
      <c r="H82" s="249"/>
      <c r="I82" s="250"/>
    </row>
    <row r="83" spans="1:9" ht="60" hidden="1" outlineLevel="1" x14ac:dyDescent="0.25">
      <c r="A83" s="67" t="str">
        <f>'Long Term Vision'!A83</f>
        <v>Prosperity</v>
      </c>
      <c r="B83" s="23" t="str">
        <f>'Long Term Vision'!B83</f>
        <v>8.1 Sustain per capita economic growth in accordance with national circumstances and, in particular, at least 7 per cent gross domestic product growth per annum in the least developed countries</v>
      </c>
      <c r="C83" s="23"/>
      <c r="D83" s="23"/>
      <c r="E83" s="23"/>
      <c r="F83" s="23"/>
      <c r="G83" s="6"/>
      <c r="H83" s="6"/>
      <c r="I83" s="24"/>
    </row>
    <row r="84" spans="1:9" ht="45" hidden="1" outlineLevel="1" x14ac:dyDescent="0.25">
      <c r="A84" s="67" t="str">
        <f>'Long Term Vision'!A84</f>
        <v>Prosperity</v>
      </c>
      <c r="B84" s="23" t="str">
        <f>'Long Term Vision'!B84</f>
        <v>8.2 Achieve higher levels of economic productivity through diversification, technological upgrading and innovation, including through a focus on high-value added and labour-intensive sectors</v>
      </c>
      <c r="C84" s="23"/>
      <c r="D84" s="23"/>
      <c r="E84" s="23"/>
      <c r="F84" s="23"/>
      <c r="G84" s="6"/>
      <c r="H84" s="6"/>
      <c r="I84" s="24"/>
    </row>
    <row r="85" spans="1:9" ht="75" hidden="1" outlineLevel="1" x14ac:dyDescent="0.25">
      <c r="A85" s="67" t="str">
        <f>'Long Term Vision'!A85</f>
        <v>Prosperity</v>
      </c>
      <c r="B85" s="23" t="str">
        <f>'Long Term Vision'!B85</f>
        <v>8.3 Promote development-oriented policies that support productive activities, decent job creation, entrepreneurship, creativity and innovation, and encourage the formalization and growth of micro-, small- and medium-sized enterprises, including through access to financial services</v>
      </c>
      <c r="C85" s="23"/>
      <c r="D85" s="23"/>
      <c r="E85" s="23"/>
      <c r="F85" s="23"/>
      <c r="G85" s="6"/>
      <c r="H85" s="6"/>
      <c r="I85" s="24"/>
    </row>
    <row r="86" spans="1:9" ht="90" hidden="1" outlineLevel="1" x14ac:dyDescent="0.25">
      <c r="A86" s="67" t="str">
        <f>'Long Term Vision'!A86</f>
        <v>Prosperity</v>
      </c>
      <c r="B86" s="23" t="str">
        <f>'Long Term Vision'!B86</f>
        <v>8.4 Improve progressively, through 2030, global resource efficiency in consumption and production and endeavor to decouple economic growth from environmental degradation, in accordance with the 10-year framework of programmes on sustainable consumption and production, with developed countries taking the lead</v>
      </c>
      <c r="C86" s="23"/>
      <c r="D86" s="23"/>
      <c r="E86" s="23"/>
      <c r="F86" s="23"/>
      <c r="G86" s="6"/>
      <c r="H86" s="6"/>
      <c r="I86" s="24"/>
    </row>
    <row r="87" spans="1:9" ht="45" hidden="1" outlineLevel="1" x14ac:dyDescent="0.25">
      <c r="A87" s="67" t="str">
        <f>'Long Term Vision'!A87</f>
        <v>Prosperity</v>
      </c>
      <c r="B87" s="23" t="str">
        <f>'Long Term Vision'!B87</f>
        <v>8.5 By 2030, achieve full and productive employment and decent work for all women and men, including for young people and persons with disabilities, and equal pay for work of equal value</v>
      </c>
      <c r="C87" s="23"/>
      <c r="D87" s="23"/>
      <c r="E87" s="23"/>
      <c r="F87" s="23"/>
      <c r="G87" s="6"/>
      <c r="H87" s="6"/>
      <c r="I87" s="24"/>
    </row>
    <row r="88" spans="1:9" ht="30" hidden="1" outlineLevel="1" x14ac:dyDescent="0.25">
      <c r="A88" s="67" t="str">
        <f>'Long Term Vision'!A88</f>
        <v>Prosperity</v>
      </c>
      <c r="B88" s="23" t="str">
        <f>'Long Term Vision'!B88</f>
        <v>8.6 By 2020, substantially reduce the proportion of youth not in employment, education or training</v>
      </c>
      <c r="C88" s="23"/>
      <c r="D88" s="23"/>
      <c r="E88" s="23"/>
      <c r="F88" s="23"/>
      <c r="G88" s="6"/>
      <c r="H88" s="6"/>
      <c r="I88" s="24"/>
    </row>
    <row r="89" spans="1:9" ht="75" hidden="1" outlineLevel="1" x14ac:dyDescent="0.25">
      <c r="A89" s="67" t="str">
        <f>'Long Term Vision'!A89</f>
        <v>Prosperity</v>
      </c>
      <c r="B89" s="23" t="str">
        <f>'Long Term Vision'!B89</f>
        <v>8.7 Take immediate and effective measures to eradicate forced labour, end modern slavery and human trafficking and secure the prohibition and elimination of the worst forms of child labour, including recruitment and use of child soldiers, and by 2025 end child labour in all its forms</v>
      </c>
      <c r="C89" s="23"/>
      <c r="D89" s="23"/>
      <c r="E89" s="23"/>
      <c r="F89" s="23"/>
      <c r="G89" s="6"/>
      <c r="H89" s="6"/>
      <c r="I89" s="24"/>
    </row>
    <row r="90" spans="1:9" ht="45" hidden="1" outlineLevel="1" x14ac:dyDescent="0.25">
      <c r="A90" s="67" t="str">
        <f>'Long Term Vision'!A90</f>
        <v>Prosperity</v>
      </c>
      <c r="B90" s="23" t="str">
        <f>'Long Term Vision'!B90</f>
        <v>8.8 Protect labour rights and promote safe and secure working environments for all workers, including migrant workers, in particular women migrants, and those in precarious employment</v>
      </c>
      <c r="C90" s="23"/>
      <c r="D90" s="23"/>
      <c r="E90" s="23"/>
      <c r="F90" s="23"/>
      <c r="G90" s="6"/>
      <c r="H90" s="6"/>
      <c r="I90" s="24"/>
    </row>
    <row r="91" spans="1:9" ht="45" hidden="1" outlineLevel="1" x14ac:dyDescent="0.25">
      <c r="A91" s="67" t="str">
        <f>'Long Term Vision'!A91</f>
        <v>Prosperity</v>
      </c>
      <c r="B91" s="23" t="str">
        <f>'Long Term Vision'!B91</f>
        <v>8.9 By 2030, devise and implement policies to promote sustainable tourism that creates jobs and promotes local culture and products</v>
      </c>
      <c r="C91" s="23"/>
      <c r="D91" s="23"/>
      <c r="E91" s="23"/>
      <c r="F91" s="23"/>
      <c r="G91" s="6"/>
      <c r="H91" s="6"/>
      <c r="I91" s="24"/>
    </row>
    <row r="92" spans="1:9" ht="45" hidden="1" outlineLevel="1" x14ac:dyDescent="0.25">
      <c r="A92" s="67" t="str">
        <f>'Long Term Vision'!A92</f>
        <v>Prosperity</v>
      </c>
      <c r="B92" s="23" t="str">
        <f>'Long Term Vision'!B92</f>
        <v>8.10 Strengthen the capacity of domestic financial institutions to encourage and expand access to banking, insurance and financial services for all</v>
      </c>
      <c r="C92" s="23"/>
      <c r="D92" s="23"/>
      <c r="E92" s="23"/>
      <c r="F92" s="23"/>
      <c r="G92" s="6"/>
      <c r="H92" s="6"/>
      <c r="I92" s="24"/>
    </row>
    <row r="93" spans="1:9" collapsed="1" x14ac:dyDescent="0.25">
      <c r="A93" s="67" t="str">
        <f>'Long Term Vision'!A93</f>
        <v>Prosperity</v>
      </c>
      <c r="B93" s="251" t="str">
        <f>'Long Term Vision'!B93:K93</f>
        <v>Goal 9. Build resilient infrastructure, promote inclusive and sustainable industrialization and foster innovation</v>
      </c>
      <c r="C93" s="251"/>
      <c r="D93" s="251"/>
      <c r="E93" s="251"/>
      <c r="F93" s="251"/>
      <c r="G93" s="251"/>
      <c r="H93" s="251"/>
      <c r="I93" s="252"/>
    </row>
    <row r="94" spans="1:9" ht="60" hidden="1" outlineLevel="1" x14ac:dyDescent="0.25">
      <c r="A94" s="67" t="str">
        <f>'Long Term Vision'!A94</f>
        <v>Prosperity</v>
      </c>
      <c r="B94" s="23" t="str">
        <f>'Long Term Vision'!B94</f>
        <v>9.1 Develop quality, reliable, sustainable and resilient infrastructure, including regional and transborder infrastructure, to support economic development and human well-being, with a focus on affordable and equitable access for all</v>
      </c>
      <c r="C94" s="23"/>
      <c r="D94" s="23"/>
      <c r="E94" s="23"/>
      <c r="F94" s="23"/>
      <c r="G94" s="6"/>
      <c r="H94" s="6"/>
      <c r="I94" s="24"/>
    </row>
    <row r="95" spans="1:9" ht="60" hidden="1" outlineLevel="1" x14ac:dyDescent="0.25">
      <c r="A95" s="67" t="str">
        <f>'Long Term Vision'!A95</f>
        <v>Prosperity</v>
      </c>
      <c r="B95" s="23" t="str">
        <f>'Long Term Vision'!B95</f>
        <v>9.2 Promote inclusive and sustainable industrialization and, by 2030, significantly raise industry’s share of employment and gross domestic product, in line with national circumstances, and double its share in least developed countries</v>
      </c>
      <c r="C95" s="23"/>
      <c r="D95" s="23"/>
      <c r="E95" s="23"/>
      <c r="F95" s="23"/>
      <c r="G95" s="6"/>
      <c r="H95" s="6"/>
      <c r="I95" s="24"/>
    </row>
    <row r="96" spans="1:9" ht="60" hidden="1" outlineLevel="1" x14ac:dyDescent="0.25">
      <c r="A96" s="67" t="str">
        <f>'Long Term Vision'!A96</f>
        <v>Prosperity</v>
      </c>
      <c r="B96" s="23" t="str">
        <f>'Long Term Vision'!B96</f>
        <v>9.3 Increase the access of small-scale industrial and other enterprises, in particular in developing countries, to financial services, including affordable credit, and their integration into value chains and markets</v>
      </c>
      <c r="C96" s="23"/>
      <c r="D96" s="23"/>
      <c r="E96" s="23"/>
      <c r="F96" s="23"/>
      <c r="G96" s="6"/>
      <c r="H96" s="6"/>
      <c r="I96" s="24"/>
    </row>
    <row r="97" spans="1:9" ht="75" hidden="1" outlineLevel="1" x14ac:dyDescent="0.25">
      <c r="A97" s="67" t="str">
        <f>'Long Term Vision'!A97</f>
        <v>Prosperity</v>
      </c>
      <c r="B97" s="23" t="str">
        <f>'Long Term Vision'!B97</f>
        <v>9.4 By 2030, upgrade infrastructure and retrofit industries to make them sustainable, with increased resource-use efficiency and greater adoption of clean and environmentally sound technologies and industrial processes, with all countries taking action in accordance with their respective capabilities</v>
      </c>
      <c r="C97" s="23"/>
      <c r="D97" s="23"/>
      <c r="E97" s="23"/>
      <c r="F97" s="23"/>
      <c r="G97" s="6"/>
      <c r="H97" s="6"/>
      <c r="I97" s="24"/>
    </row>
    <row r="98" spans="1:9" ht="90" hidden="1" outlineLevel="1" x14ac:dyDescent="0.25">
      <c r="A98" s="67" t="str">
        <f>'Long Term Vision'!A98</f>
        <v>Prosperity</v>
      </c>
      <c r="B98" s="23" t="str">
        <f>'Long Term Vision'!B98</f>
        <v>9.5 Enhance scientific research, upgrade the technological capabilities of industrial sectors in all countries, in particular developing countries, including, by 2030, encouraging innovation and substantially increasing the number of research and development workers per 1 million people and public and private research and development spending</v>
      </c>
      <c r="C98" s="23"/>
      <c r="D98" s="23"/>
      <c r="E98" s="23"/>
      <c r="F98" s="23"/>
      <c r="G98" s="6"/>
      <c r="H98" s="6"/>
      <c r="I98" s="24"/>
    </row>
    <row r="99" spans="1:9" collapsed="1" x14ac:dyDescent="0.25">
      <c r="A99" s="67" t="str">
        <f>'Long Term Vision'!A99</f>
        <v>Prosperity</v>
      </c>
      <c r="B99" s="253" t="str">
        <f>'Long Term Vision'!B99:K99</f>
        <v>Goal 10. Reduce inequality within and among countries</v>
      </c>
      <c r="C99" s="253"/>
      <c r="D99" s="253"/>
      <c r="E99" s="253"/>
      <c r="F99" s="253"/>
      <c r="G99" s="253"/>
      <c r="H99" s="253"/>
      <c r="I99" s="254"/>
    </row>
    <row r="100" spans="1:9" ht="45" hidden="1" outlineLevel="1" x14ac:dyDescent="0.25">
      <c r="A100" s="67" t="str">
        <f>'Long Term Vision'!A100</f>
        <v>Prosperity</v>
      </c>
      <c r="B100" s="23" t="str">
        <f>'Long Term Vision'!B100</f>
        <v>10.1 By 2030, progressively achieve and sustain income growth of the bottom 40 per cent of the population at a rate higher than the national average</v>
      </c>
      <c r="C100" s="23"/>
      <c r="D100" s="23"/>
      <c r="E100" s="23"/>
      <c r="F100" s="23"/>
      <c r="G100" s="6"/>
      <c r="H100" s="6"/>
      <c r="I100" s="24"/>
    </row>
    <row r="101" spans="1:9" ht="45" hidden="1" outlineLevel="1" x14ac:dyDescent="0.25">
      <c r="A101" s="67" t="str">
        <f>'Long Term Vision'!A101</f>
        <v>Prosperity</v>
      </c>
      <c r="B101" s="23" t="str">
        <f>'Long Term Vision'!B101</f>
        <v>10.2 By 2030, empower and promote the social, economic and political inclusion of all, irrespective of age, sex, disability, race, ethnicity, origin, religion or economic or other status</v>
      </c>
      <c r="C101" s="23"/>
      <c r="D101" s="23"/>
      <c r="E101" s="23"/>
      <c r="F101" s="23"/>
      <c r="G101" s="6"/>
      <c r="H101" s="6"/>
      <c r="I101" s="24"/>
    </row>
    <row r="102" spans="1:9" ht="60" hidden="1" outlineLevel="1" x14ac:dyDescent="0.25">
      <c r="A102" s="67" t="str">
        <f>'Long Term Vision'!A102</f>
        <v>Prosperity</v>
      </c>
      <c r="B102" s="23" t="str">
        <f>'Long Term Vision'!B102</f>
        <v>10.3 Ensure equal opportunity and reduce inequalities of outcome, including by eliminating discriminatory laws, policies and practices and promoting appropriate legislation, policies and action in this regard</v>
      </c>
      <c r="C102" s="23"/>
      <c r="D102" s="23"/>
      <c r="E102" s="23"/>
      <c r="F102" s="23"/>
      <c r="G102" s="6"/>
      <c r="H102" s="6"/>
      <c r="I102" s="24"/>
    </row>
    <row r="103" spans="1:9" ht="30" hidden="1" outlineLevel="1" x14ac:dyDescent="0.25">
      <c r="A103" s="67" t="str">
        <f>'Long Term Vision'!A103</f>
        <v>Prosperity</v>
      </c>
      <c r="B103" s="23" t="str">
        <f>'Long Term Vision'!B103</f>
        <v>10.4 Adopt policies, especially fiscal, wage and social protection policies, and progressively achieve greater equality</v>
      </c>
      <c r="C103" s="23"/>
      <c r="D103" s="23"/>
      <c r="E103" s="23"/>
      <c r="F103" s="23"/>
      <c r="G103" s="6"/>
      <c r="H103" s="6"/>
      <c r="I103" s="24"/>
    </row>
    <row r="104" spans="1:9" ht="45" hidden="1" outlineLevel="1" x14ac:dyDescent="0.25">
      <c r="A104" s="67" t="str">
        <f>'Long Term Vision'!A104</f>
        <v>Prosperity</v>
      </c>
      <c r="B104" s="23" t="str">
        <f>'Long Term Vision'!B104</f>
        <v>10.5 Improve the regulation and monitoring of global financial markets and institutions and strengthen the implementation of such regulations</v>
      </c>
      <c r="C104" s="23"/>
      <c r="D104" s="23"/>
      <c r="E104" s="23"/>
      <c r="F104" s="23"/>
      <c r="G104" s="6"/>
      <c r="H104" s="6"/>
      <c r="I104" s="24"/>
    </row>
    <row r="105" spans="1:9" ht="60" hidden="1" outlineLevel="1" x14ac:dyDescent="0.25">
      <c r="A105" s="67" t="str">
        <f>'Long Term Vision'!A105</f>
        <v>Prosperity</v>
      </c>
      <c r="B105" s="23" t="str">
        <f>'Long Term Vision'!B105</f>
        <v>10.6 Ensure enhanced representation and voice for developing countries in decision-making in global international economic and financial institutions in order to deliver more effective, credible, accountable and legitimate institutions</v>
      </c>
      <c r="C105" s="23"/>
      <c r="D105" s="23"/>
      <c r="E105" s="23"/>
      <c r="F105" s="23"/>
      <c r="G105" s="6"/>
      <c r="H105" s="6"/>
      <c r="I105" s="24"/>
    </row>
    <row r="106" spans="1:9" ht="45" hidden="1" outlineLevel="1" x14ac:dyDescent="0.25">
      <c r="A106" s="67" t="str">
        <f>'Long Term Vision'!A106</f>
        <v>Prosperity</v>
      </c>
      <c r="B106" s="23" t="str">
        <f>'Long Term Vision'!B106</f>
        <v>10.7 Facilitate orderly, safe, regular and responsible migration and mobility of people, including through the implementation of planned and well-managed migration policies</v>
      </c>
      <c r="C106" s="23"/>
      <c r="D106" s="23"/>
      <c r="E106" s="23"/>
      <c r="F106" s="23"/>
      <c r="G106" s="6"/>
      <c r="H106" s="6"/>
      <c r="I106" s="24"/>
    </row>
    <row r="107" spans="1:9" collapsed="1" x14ac:dyDescent="0.25">
      <c r="A107" s="67" t="str">
        <f>'Long Term Vision'!A107</f>
        <v>Prosperity</v>
      </c>
      <c r="B107" s="255" t="str">
        <f>'Long Term Vision'!B107:K107</f>
        <v>Goal 11. Make cities and human settlements inclusive, safe, resilient and sustainable</v>
      </c>
      <c r="C107" s="255"/>
      <c r="D107" s="255"/>
      <c r="E107" s="255"/>
      <c r="F107" s="255"/>
      <c r="G107" s="255"/>
      <c r="H107" s="255"/>
      <c r="I107" s="256"/>
    </row>
    <row r="108" spans="1:9" ht="30" hidden="1" outlineLevel="1" x14ac:dyDescent="0.25">
      <c r="A108" s="67" t="str">
        <f>'Long Term Vision'!A108</f>
        <v>Prosperity</v>
      </c>
      <c r="B108" s="23" t="str">
        <f>'Long Term Vision'!B108</f>
        <v>11.1 By 2030, ensure access for all to adequate, safe and affordable housing and basic services and upgrade slums</v>
      </c>
      <c r="C108" s="23"/>
      <c r="D108" s="23"/>
      <c r="E108" s="23"/>
      <c r="F108" s="23"/>
      <c r="G108" s="6"/>
      <c r="H108" s="6"/>
      <c r="I108" s="24"/>
    </row>
    <row r="109" spans="1:9" ht="75" hidden="1" outlineLevel="1" x14ac:dyDescent="0.25">
      <c r="A109" s="67" t="str">
        <f>'Long Term Vision'!A109</f>
        <v>Prosperity</v>
      </c>
      <c r="B109" s="23" t="str">
        <f>'Long Term Vision'!B109</f>
        <v>11.2 By 2030, provide access to safe, affordable, accessible and sustainable transport systems for all, improving road safety, notably by expanding public transport, with special attention to the needs of those in vulnerable situations, women, children, persons with disabilities and older persons</v>
      </c>
      <c r="C109" s="23"/>
      <c r="D109" s="23"/>
      <c r="E109" s="23"/>
      <c r="F109" s="23"/>
      <c r="G109" s="6"/>
      <c r="H109" s="6"/>
      <c r="I109" s="24"/>
    </row>
    <row r="110" spans="1:9" ht="45" hidden="1" outlineLevel="1" x14ac:dyDescent="0.25">
      <c r="A110" s="67" t="str">
        <f>'Long Term Vision'!A110</f>
        <v>Prosperity</v>
      </c>
      <c r="B110" s="23" t="str">
        <f>'Long Term Vision'!B110</f>
        <v>11.3 By 2030, enhance inclusive and sustainable urbanization and capacity for participatory, integrated and sustainable human settlement planning and management in all countries</v>
      </c>
      <c r="C110" s="23"/>
      <c r="D110" s="23"/>
      <c r="E110" s="23"/>
      <c r="F110" s="23"/>
      <c r="G110" s="6"/>
      <c r="H110" s="6"/>
      <c r="I110" s="24"/>
    </row>
    <row r="111" spans="1:9" ht="30" hidden="1" outlineLevel="1" x14ac:dyDescent="0.25">
      <c r="A111" s="67" t="str">
        <f>'Long Term Vision'!A111</f>
        <v>Prosperity</v>
      </c>
      <c r="B111" s="23" t="str">
        <f>'Long Term Vision'!B111</f>
        <v>11.4 Strengthen efforts to protect and safeguard the world’s cultural and natural heritage</v>
      </c>
      <c r="C111" s="23"/>
      <c r="D111" s="23"/>
      <c r="E111" s="23"/>
      <c r="F111" s="23"/>
      <c r="G111" s="6"/>
      <c r="H111" s="6"/>
      <c r="I111" s="24"/>
    </row>
    <row r="112" spans="1:9" ht="75" hidden="1" outlineLevel="1" x14ac:dyDescent="0.25">
      <c r="A112" s="67" t="str">
        <f>'Long Term Vision'!A112</f>
        <v>Prosperity</v>
      </c>
      <c r="B112" s="23" t="str">
        <f>'Long Term Vision'!B112</f>
        <v>11.5 By 2030, significantly reduce the number of deaths and the number of people affected and substantially decrease the direct economic losses relative to global gross domestic product caused by disasters, including water-related disasters, with a focus on protecting the poor and people in vulnerable situations</v>
      </c>
      <c r="C112" s="23"/>
      <c r="D112" s="23"/>
      <c r="E112" s="23"/>
      <c r="F112" s="23"/>
      <c r="G112" s="6"/>
      <c r="H112" s="6"/>
      <c r="I112" s="24"/>
    </row>
    <row r="113" spans="1:9" ht="45" hidden="1" outlineLevel="1" x14ac:dyDescent="0.25">
      <c r="A113" s="67" t="str">
        <f>'Long Term Vision'!A113</f>
        <v>Prosperity</v>
      </c>
      <c r="B113" s="23" t="str">
        <f>'Long Term Vision'!B113</f>
        <v>11.6 By 2030, reduce the adverse per capita environmental impact of cities, including by paying special attention to air quality and municipal and other waste management</v>
      </c>
      <c r="C113" s="23"/>
      <c r="D113" s="23"/>
      <c r="E113" s="23"/>
      <c r="F113" s="23"/>
      <c r="G113" s="6"/>
      <c r="H113" s="6"/>
      <c r="I113" s="24"/>
    </row>
    <row r="114" spans="1:9" ht="45" hidden="1" outlineLevel="1" x14ac:dyDescent="0.25">
      <c r="A114" s="67" t="str">
        <f>'Long Term Vision'!A114</f>
        <v>Prosperity</v>
      </c>
      <c r="B114" s="23" t="str">
        <f>'Long Term Vision'!B114</f>
        <v>11.7 By 2030, provide universal access to safe, inclusive and accessible, green and public spaces, in particular for women and children, older persons and persons with disabilities</v>
      </c>
      <c r="C114" s="23"/>
      <c r="D114" s="23"/>
      <c r="E114" s="23"/>
      <c r="F114" s="23"/>
      <c r="G114" s="6"/>
      <c r="H114" s="6"/>
      <c r="I114" s="24"/>
    </row>
    <row r="115" spans="1:9" collapsed="1" x14ac:dyDescent="0.25">
      <c r="A115" s="68" t="str">
        <f>'Long Term Vision'!A115</f>
        <v>Peace</v>
      </c>
      <c r="B115" s="257" t="str">
        <f>'Long Term Vision'!B115:K115</f>
        <v>Goal 16. Promote peaceful and inclusive societies for sustainable development, provide access to justice for all and build effective, accountable and inclusive institutions at all levels</v>
      </c>
      <c r="C115" s="257"/>
      <c r="D115" s="257"/>
      <c r="E115" s="257"/>
      <c r="F115" s="257"/>
      <c r="G115" s="257"/>
      <c r="H115" s="257"/>
      <c r="I115" s="258"/>
    </row>
    <row r="116" spans="1:9" ht="30" hidden="1" outlineLevel="1" x14ac:dyDescent="0.25">
      <c r="A116" s="68" t="str">
        <f>'Long Term Vision'!A116</f>
        <v>Peace</v>
      </c>
      <c r="B116" s="23" t="str">
        <f>'Long Term Vision'!B116</f>
        <v>16.1 Significantly reduce all forms of violence and related death rates everywhere</v>
      </c>
      <c r="C116" s="23"/>
      <c r="D116" s="23"/>
      <c r="E116" s="23"/>
      <c r="F116" s="23"/>
      <c r="G116" s="6"/>
      <c r="H116" s="6"/>
      <c r="I116" s="24"/>
    </row>
    <row r="117" spans="1:9" ht="30" hidden="1" outlineLevel="1" x14ac:dyDescent="0.25">
      <c r="A117" s="68" t="str">
        <f>'Long Term Vision'!A117</f>
        <v>Peace</v>
      </c>
      <c r="B117" s="23" t="str">
        <f>'Long Term Vision'!B117</f>
        <v>16.2 End abuse, exploitation, trafficking and all forms of violence against and torture of children</v>
      </c>
      <c r="C117" s="23"/>
      <c r="D117" s="23"/>
      <c r="E117" s="23"/>
      <c r="F117" s="23"/>
      <c r="G117" s="6"/>
      <c r="H117" s="6"/>
      <c r="I117" s="24"/>
    </row>
    <row r="118" spans="1:9" ht="30" hidden="1" outlineLevel="1" x14ac:dyDescent="0.25">
      <c r="A118" s="68" t="str">
        <f>'Long Term Vision'!A118</f>
        <v>Peace</v>
      </c>
      <c r="B118" s="23" t="str">
        <f>'Long Term Vision'!B118</f>
        <v>16.3 Promote the rule of law at the national and international levels and ensure equal access to justice for all</v>
      </c>
      <c r="C118" s="23"/>
      <c r="D118" s="23"/>
      <c r="E118" s="23"/>
      <c r="F118" s="23"/>
      <c r="G118" s="6"/>
      <c r="H118" s="6"/>
      <c r="I118" s="24"/>
    </row>
    <row r="119" spans="1:9" ht="45" hidden="1" outlineLevel="1" x14ac:dyDescent="0.25">
      <c r="A119" s="68" t="str">
        <f>'Long Term Vision'!A119</f>
        <v>Peace</v>
      </c>
      <c r="B119" s="23" t="str">
        <f>'Long Term Vision'!B119</f>
        <v>16.4 By 2030, significantly reduce illicit financial and arms flows, strengthen the recovery and return of stolen assets and combat all forms of organized crime</v>
      </c>
      <c r="C119" s="23"/>
      <c r="D119" s="23"/>
      <c r="E119" s="23"/>
      <c r="F119" s="23"/>
      <c r="G119" s="6"/>
      <c r="H119" s="6"/>
      <c r="I119" s="24"/>
    </row>
    <row r="120" spans="1:9" hidden="1" outlineLevel="1" x14ac:dyDescent="0.25">
      <c r="A120" s="68" t="str">
        <f>'Long Term Vision'!A120</f>
        <v>Peace</v>
      </c>
      <c r="B120" s="23" t="str">
        <f>'Long Term Vision'!B120</f>
        <v>16.5 Substantially reduce corruption and bribery in all their forms</v>
      </c>
      <c r="C120" s="23"/>
      <c r="D120" s="23"/>
      <c r="E120" s="23"/>
      <c r="F120" s="23"/>
      <c r="G120" s="6"/>
      <c r="H120" s="6"/>
      <c r="I120" s="24"/>
    </row>
    <row r="121" spans="1:9" ht="30" hidden="1" outlineLevel="1" x14ac:dyDescent="0.25">
      <c r="A121" s="68" t="str">
        <f>'Long Term Vision'!A121</f>
        <v>Peace</v>
      </c>
      <c r="B121" s="23" t="str">
        <f>'Long Term Vision'!B121</f>
        <v>16.6 Develop effective, accountable and transparent institutions at all levels</v>
      </c>
      <c r="C121" s="23"/>
      <c r="D121" s="23"/>
      <c r="E121" s="23"/>
      <c r="F121" s="23"/>
      <c r="G121" s="6"/>
      <c r="H121" s="6"/>
      <c r="I121" s="24"/>
    </row>
    <row r="122" spans="1:9" ht="30" hidden="1" outlineLevel="1" x14ac:dyDescent="0.25">
      <c r="A122" s="68" t="str">
        <f>'Long Term Vision'!A122</f>
        <v>Peace</v>
      </c>
      <c r="B122" s="23" t="str">
        <f>'Long Term Vision'!B122</f>
        <v>16.7 Ensure responsive, inclusive, participatory and representative decision-making at all levels</v>
      </c>
      <c r="C122" s="23"/>
      <c r="D122" s="23"/>
      <c r="E122" s="23"/>
      <c r="F122" s="23"/>
      <c r="G122" s="6"/>
      <c r="H122" s="6"/>
      <c r="I122" s="24"/>
    </row>
    <row r="123" spans="1:9" ht="30" hidden="1" outlineLevel="1" x14ac:dyDescent="0.25">
      <c r="A123" s="68" t="str">
        <f>'Long Term Vision'!A123</f>
        <v>Peace</v>
      </c>
      <c r="B123" s="23" t="str">
        <f>'Long Term Vision'!B123</f>
        <v>16.8 Broaden and strengthen the participation of developing countries in the institutions of global governance</v>
      </c>
      <c r="C123" s="23"/>
      <c r="D123" s="23"/>
      <c r="E123" s="23"/>
      <c r="F123" s="23"/>
      <c r="G123" s="6"/>
      <c r="H123" s="6"/>
      <c r="I123" s="24"/>
    </row>
    <row r="124" spans="1:9" ht="30" hidden="1" outlineLevel="1" x14ac:dyDescent="0.25">
      <c r="A124" s="68" t="str">
        <f>'Long Term Vision'!A124</f>
        <v>Peace</v>
      </c>
      <c r="B124" s="23" t="str">
        <f>'Long Term Vision'!B124</f>
        <v>16.9 By 2030, provide legal identity for all, including birth registration</v>
      </c>
      <c r="C124" s="23"/>
      <c r="D124" s="23"/>
      <c r="E124" s="23"/>
      <c r="F124" s="23"/>
      <c r="G124" s="6"/>
      <c r="H124" s="6"/>
      <c r="I124" s="24"/>
    </row>
    <row r="125" spans="1:9" ht="45" hidden="1" outlineLevel="1" x14ac:dyDescent="0.25">
      <c r="A125" s="68" t="str">
        <f>'Long Term Vision'!A125</f>
        <v>Peace</v>
      </c>
      <c r="B125" s="23" t="str">
        <f>'Long Term Vision'!B125</f>
        <v>16.10 Ensure public access to information and protect fundamental freedoms, in accordance with national legislation and international agreements</v>
      </c>
      <c r="C125" s="23"/>
      <c r="D125" s="23"/>
      <c r="E125" s="23"/>
      <c r="F125" s="23"/>
      <c r="G125" s="6"/>
      <c r="H125" s="6"/>
      <c r="I125" s="24"/>
    </row>
    <row r="126" spans="1:9" collapsed="1" x14ac:dyDescent="0.25">
      <c r="A126" s="69" t="str">
        <f>'Long Term Vision'!A126</f>
        <v>Partnerships</v>
      </c>
      <c r="B126" s="235" t="str">
        <f>'Long Term Vision'!B126:K126</f>
        <v>Goal 17. Strengthen the means of implementation and revitalize the global partnership for sustainable development</v>
      </c>
      <c r="C126" s="235"/>
      <c r="D126" s="235"/>
      <c r="E126" s="235"/>
      <c r="F126" s="235"/>
      <c r="G126" s="235"/>
      <c r="H126" s="235"/>
      <c r="I126" s="236"/>
    </row>
    <row r="127" spans="1:9" ht="45" hidden="1" outlineLevel="1" x14ac:dyDescent="0.25">
      <c r="A127" s="69" t="str">
        <f>'Long Term Vision'!A127</f>
        <v>Partnerships</v>
      </c>
      <c r="B127" s="23" t="str">
        <f>'Long Term Vision'!B127</f>
        <v>Finance 17.1 Strengthen domestic resource mobilization, including through international support to developing countries, to improve domestic capacity for tax and other revenue collection</v>
      </c>
      <c r="C127" s="23"/>
      <c r="D127" s="23"/>
      <c r="E127" s="23"/>
      <c r="F127" s="23"/>
      <c r="G127" s="6"/>
      <c r="H127" s="6"/>
      <c r="I127" s="24"/>
    </row>
    <row r="128" spans="1:9" ht="105" hidden="1" outlineLevel="1" x14ac:dyDescent="0.25">
      <c r="A128" s="69" t="str">
        <f>'Long Term Vision'!A128</f>
        <v>Partnerships</v>
      </c>
      <c r="B128" s="23" t="str">
        <f>'Long Term Vision'!B128</f>
        <v>Finance 17.2 Developed countries to implement fully their official development assistance commitments, including the commitment by many developed countries to achieve the target of 0.7 per cent of ODA/GNI to developing countries and 0.15 to 0.20 per cent of ODA/GNI to least developed countries; ODA providers are encouraged to consider setting a target to provide at least 0.20 per cent of ODA/GNI to least developed countries</v>
      </c>
      <c r="C128" s="23"/>
      <c r="D128" s="23"/>
      <c r="E128" s="23"/>
      <c r="F128" s="23"/>
      <c r="G128" s="6"/>
      <c r="H128" s="6"/>
      <c r="I128" s="24"/>
    </row>
    <row r="129" spans="1:9" ht="30" hidden="1" outlineLevel="1" x14ac:dyDescent="0.25">
      <c r="A129" s="69" t="str">
        <f>'Long Term Vision'!A129</f>
        <v>Partnerships</v>
      </c>
      <c r="B129" s="23" t="str">
        <f>'Long Term Vision'!B129</f>
        <v>Finance 17.3 Mobilize additional financial resources for developing countries from multiple sources</v>
      </c>
      <c r="C129" s="23"/>
      <c r="D129" s="23"/>
      <c r="E129" s="23"/>
      <c r="F129" s="23"/>
      <c r="G129" s="6"/>
      <c r="H129" s="6"/>
      <c r="I129" s="24"/>
    </row>
    <row r="130" spans="1:9" ht="75" hidden="1" outlineLevel="1" x14ac:dyDescent="0.25">
      <c r="A130" s="69" t="str">
        <f>'Long Term Vision'!A130</f>
        <v>Partnerships</v>
      </c>
      <c r="B130" s="23" t="str">
        <f>'Long Term Vision'!B130</f>
        <v>Finance 17.4 Assist developing countries in attaining long-term debt sustainability through coordinated policies aimed at fostering debt financing, debt relief and debt restructuring, as appropriate, and address the external debt of highly indebted poor countries to reduce debt distress</v>
      </c>
      <c r="C130" s="23"/>
      <c r="D130" s="23"/>
      <c r="E130" s="23"/>
      <c r="F130" s="23"/>
      <c r="G130" s="6"/>
      <c r="H130" s="6"/>
      <c r="I130" s="24"/>
    </row>
    <row r="131" spans="1:9" ht="30" hidden="1" outlineLevel="1" x14ac:dyDescent="0.25">
      <c r="A131" s="69" t="str">
        <f>'Long Term Vision'!A131</f>
        <v>Partnerships</v>
      </c>
      <c r="B131" s="23" t="str">
        <f>'Long Term Vision'!B131</f>
        <v>Finance 17.5 Adopt and implement investment promotion regimes for least developed countries</v>
      </c>
      <c r="C131" s="23"/>
      <c r="D131" s="23"/>
      <c r="E131" s="23"/>
      <c r="F131" s="23"/>
      <c r="G131" s="6"/>
      <c r="H131" s="6"/>
      <c r="I131" s="24"/>
    </row>
    <row r="132" spans="1:9" ht="105" hidden="1" outlineLevel="1" x14ac:dyDescent="0.25">
      <c r="A132" s="69" t="str">
        <f>'Long Term Vision'!A132</f>
        <v>Partnerships</v>
      </c>
      <c r="B132" s="23" t="str">
        <f>'Long Term Vision'!B132</f>
        <v>Technology 17.6 Enhance North-South, South-South and triangular regional and international cooperation on and access to science, technology and innovation and enhance knowledge sharing on mutually agreed terms, including through improved coordination among existing mechanisms, in particular at the United Nations level, and through a global technology facilitation mechanism</v>
      </c>
      <c r="C132" s="23"/>
      <c r="D132" s="23"/>
      <c r="E132" s="23"/>
      <c r="F132" s="23"/>
      <c r="G132" s="6"/>
      <c r="H132" s="6"/>
      <c r="I132" s="24"/>
    </row>
    <row r="133" spans="1:9" ht="75" hidden="1" outlineLevel="1" x14ac:dyDescent="0.25">
      <c r="A133" s="69" t="str">
        <f>'Long Term Vision'!A133</f>
        <v>Partnerships</v>
      </c>
      <c r="B133" s="23" t="str">
        <f>'Long Term Vision'!B133</f>
        <v>Technology 17.7 Promote the development, transfer, dissemination and diffusion of environmentally sound technologies to developing countries on favourable terms, including on concessional and preferential terms, as mutually agreed</v>
      </c>
      <c r="C133" s="23"/>
      <c r="D133" s="23"/>
      <c r="E133" s="23"/>
      <c r="F133" s="23"/>
      <c r="G133" s="6"/>
      <c r="H133" s="6"/>
      <c r="I133" s="24"/>
    </row>
    <row r="134" spans="1:9" ht="75" hidden="1" outlineLevel="1" x14ac:dyDescent="0.25">
      <c r="A134" s="69" t="str">
        <f>'Long Term Vision'!A134</f>
        <v>Partnerships</v>
      </c>
      <c r="B134" s="23" t="str">
        <f>'Long Term Vision'!B134</f>
        <v>Technology 17.8 Fully operationalize the technology bank and science, technology and innovation capacity-building mechanism for least developed countries by 2017 and enhance the use of enabling technology, in particular information and communications technology</v>
      </c>
      <c r="C134" s="23"/>
      <c r="D134" s="23"/>
      <c r="E134" s="23"/>
      <c r="F134" s="23"/>
      <c r="G134" s="6"/>
      <c r="H134" s="6"/>
      <c r="I134" s="24"/>
    </row>
    <row r="135" spans="1:9" ht="75" hidden="1" outlineLevel="1" x14ac:dyDescent="0.25">
      <c r="A135" s="69" t="str">
        <f>'Long Term Vision'!A135</f>
        <v>Partnerships</v>
      </c>
      <c r="B135" s="23" t="str">
        <f>'Long Term Vision'!B135</f>
        <v>Capacity-building 17.9 Enhance international support for implementing effective and targeted capacity-building in developing countries to support national plans to implement all the sustainable development goals, including through North-South, South-South and triangular cooperation</v>
      </c>
      <c r="C135" s="23"/>
      <c r="D135" s="23"/>
      <c r="E135" s="23"/>
      <c r="F135" s="23"/>
      <c r="G135" s="6"/>
      <c r="H135" s="6"/>
      <c r="I135" s="24"/>
    </row>
    <row r="136" spans="1:9" ht="60" hidden="1" outlineLevel="1" x14ac:dyDescent="0.25">
      <c r="A136" s="69" t="str">
        <f>'Long Term Vision'!A136</f>
        <v>Partnerships</v>
      </c>
      <c r="B136" s="23" t="str">
        <f>'Long Term Vision'!B136</f>
        <v>Trade 17.10 Promote a universal, rules-based, open, non-discriminatory and equitable multilateral trading system under the World Trade Organization, including through the conclusion of negotiations under its Doha Development Agenda</v>
      </c>
      <c r="C136" s="23"/>
      <c r="D136" s="23"/>
      <c r="E136" s="23"/>
      <c r="F136" s="23"/>
      <c r="G136" s="6"/>
      <c r="H136" s="6"/>
      <c r="I136" s="24"/>
    </row>
    <row r="137" spans="1:9" ht="45" hidden="1" outlineLevel="1" x14ac:dyDescent="0.25">
      <c r="A137" s="69" t="str">
        <f>'Long Term Vision'!A137</f>
        <v>Partnerships</v>
      </c>
      <c r="B137" s="23" t="str">
        <f>'Long Term Vision'!B137</f>
        <v>Trade 17.11 Significantly increase the exports of developing countries, in particular with a view to doubling the least developed countries’ share of global exports by 2020</v>
      </c>
      <c r="C137" s="23"/>
      <c r="D137" s="23"/>
      <c r="E137" s="23"/>
      <c r="F137" s="23"/>
      <c r="G137" s="6"/>
      <c r="H137" s="6"/>
      <c r="I137" s="24"/>
    </row>
    <row r="138" spans="1:9" ht="105" hidden="1" outlineLevel="1" x14ac:dyDescent="0.25">
      <c r="A138" s="69" t="str">
        <f>'Long Term Vision'!A138</f>
        <v>Partnerships</v>
      </c>
      <c r="B138" s="23" t="str">
        <f>'Long Term Vision'!B138</f>
        <v>Trade 17.12 Realize timely implementation of duty-free and quota-free market access on a lasting basis for all least developed countries, consistent with World Trade Organization decisions, including by ensuring that preferential rules of origin applicable to imports from least developed countries are transparent and simple, and contribute to facilitating market access Systemic issues</v>
      </c>
      <c r="C138" s="23"/>
      <c r="D138" s="23"/>
      <c r="E138" s="23"/>
      <c r="F138" s="23"/>
      <c r="G138" s="6"/>
      <c r="H138" s="6"/>
      <c r="I138" s="24"/>
    </row>
    <row r="139" spans="1:9" ht="45" hidden="1" outlineLevel="1" x14ac:dyDescent="0.25">
      <c r="A139" s="69" t="str">
        <f>'Long Term Vision'!A139</f>
        <v>Partnerships</v>
      </c>
      <c r="B139" s="23" t="str">
        <f>'Long Term Vision'!B139</f>
        <v>Policy and institutional coherence 17.13 Enhance global macroeconomic stability, including through policy coordination and policy coherence</v>
      </c>
      <c r="C139" s="23"/>
      <c r="D139" s="23"/>
      <c r="E139" s="23"/>
      <c r="F139" s="23"/>
      <c r="G139" s="6"/>
      <c r="H139" s="6"/>
      <c r="I139" s="24"/>
    </row>
    <row r="140" spans="1:9" ht="30" hidden="1" outlineLevel="1" x14ac:dyDescent="0.25">
      <c r="A140" s="69" t="str">
        <f>'Long Term Vision'!A140</f>
        <v>Partnerships</v>
      </c>
      <c r="B140" s="23" t="str">
        <f>'Long Term Vision'!B140</f>
        <v>Policy and institutional coherence 17.14 Enhance policy coherence for sustainable development</v>
      </c>
      <c r="C140" s="23"/>
      <c r="D140" s="23"/>
      <c r="E140" s="23"/>
      <c r="F140" s="23"/>
      <c r="G140" s="6"/>
      <c r="H140" s="6"/>
      <c r="I140" s="24"/>
    </row>
    <row r="141" spans="1:9" ht="45" hidden="1" outlineLevel="1" x14ac:dyDescent="0.25">
      <c r="A141" s="69" t="str">
        <f>'Long Term Vision'!A141</f>
        <v>Partnerships</v>
      </c>
      <c r="B141" s="23" t="str">
        <f>'Long Term Vision'!B141</f>
        <v>Policy and institutional coherence 17.15 Respect each country’s policy space and leadership to establish and implement policies for poverty eradication and sustainable development</v>
      </c>
      <c r="C141" s="23"/>
      <c r="D141" s="23"/>
      <c r="E141" s="23"/>
      <c r="F141" s="23"/>
      <c r="G141" s="6"/>
      <c r="H141" s="6"/>
      <c r="I141" s="24"/>
    </row>
    <row r="142" spans="1:9" ht="90" hidden="1" outlineLevel="1" x14ac:dyDescent="0.25">
      <c r="A142" s="69" t="str">
        <f>'Long Term Vision'!A142</f>
        <v>Partnerships</v>
      </c>
      <c r="B142" s="23" t="str">
        <f>'Long Term Vision'!B142</f>
        <v>Multi-stakeholder partnership 17.16 Enhance the global partnership for sustainable development, complemented by multi-stakeholder partnerships that mobilize and share knowledge, expertise, technology and financial resources, to support the achievement of the sustainable development goals in all countries, in particular developing countries</v>
      </c>
      <c r="C142" s="23"/>
      <c r="D142" s="23"/>
      <c r="E142" s="23"/>
      <c r="F142" s="23"/>
      <c r="G142" s="6"/>
      <c r="H142" s="6"/>
      <c r="I142" s="24"/>
    </row>
    <row r="143" spans="1:9" ht="60" hidden="1" outlineLevel="1" x14ac:dyDescent="0.25">
      <c r="A143" s="69" t="str">
        <f>'Long Term Vision'!A143</f>
        <v>Partnerships</v>
      </c>
      <c r="B143" s="23" t="str">
        <f>'Long Term Vision'!B143</f>
        <v>Multi-stakeholder partnership 17.17 Encourage and promote effective public, public-private and civil society partnerships, building on the experience and resourcing strategies of partnerships</v>
      </c>
      <c r="C143" s="23"/>
      <c r="D143" s="23"/>
      <c r="E143" s="23"/>
      <c r="F143" s="23"/>
      <c r="G143" s="6"/>
      <c r="H143" s="6"/>
      <c r="I143" s="24"/>
    </row>
    <row r="144" spans="1:9" ht="105" hidden="1" outlineLevel="1" x14ac:dyDescent="0.25">
      <c r="A144" s="69" t="str">
        <f>'Long Term Vision'!A144</f>
        <v>Partnerships</v>
      </c>
      <c r="B144" s="23" t="str">
        <f>'Long Term Vision'!B144</f>
        <v>Data, monitoring and accountability 17.18 By 2020, enhance capacity-building support to developing countries, including for least developed countries and small island developing States, to increase significantly the availability of high-quality, timely and reliable data disaggregated by income, gender, age, race, ethnicity, migratory status, disability, geographic location and other characteristics relevant in national contexts</v>
      </c>
      <c r="C144" s="23"/>
      <c r="D144" s="23"/>
      <c r="E144" s="23"/>
      <c r="F144" s="23"/>
      <c r="G144" s="6"/>
      <c r="H144" s="6"/>
      <c r="I144" s="24"/>
    </row>
    <row r="145" spans="1:9" ht="75.75" hidden="1" outlineLevel="1" thickBot="1" x14ac:dyDescent="0.3">
      <c r="A145" s="70" t="str">
        <f>'Long Term Vision'!A145</f>
        <v>Partnerships</v>
      </c>
      <c r="B145" s="25" t="str">
        <f>'Long Term Vision'!B145</f>
        <v>Data, monitoring and accountability 17.19 By 2030, build on existing initiatives to develop measurements of progress on sustainable development that complement gross domestic product, and support statistical capacity-building in developing countries</v>
      </c>
      <c r="C145" s="25"/>
      <c r="D145" s="25"/>
      <c r="E145" s="25"/>
      <c r="F145" s="25"/>
      <c r="G145" s="9"/>
      <c r="H145" s="9"/>
      <c r="I145" s="26"/>
    </row>
    <row r="146" spans="1:9" collapsed="1" x14ac:dyDescent="0.25">
      <c r="A146" s="49"/>
      <c r="B146" s="49"/>
      <c r="C146" s="49"/>
      <c r="D146" s="49"/>
      <c r="E146" s="49"/>
      <c r="F146" s="49"/>
      <c r="G146" s="49"/>
      <c r="H146" s="49"/>
      <c r="I146" s="49"/>
    </row>
    <row r="147" spans="1:9" x14ac:dyDescent="0.25">
      <c r="A147" s="49"/>
      <c r="B147" s="49"/>
      <c r="C147" s="49"/>
      <c r="D147" s="49"/>
      <c r="E147" s="49"/>
      <c r="F147" s="49"/>
      <c r="G147" s="49"/>
      <c r="H147" s="49"/>
      <c r="I147" s="49"/>
    </row>
    <row r="148" spans="1:9" x14ac:dyDescent="0.25">
      <c r="A148" s="49"/>
      <c r="B148" s="49"/>
      <c r="C148" s="49"/>
      <c r="D148" s="49"/>
      <c r="E148" s="49"/>
      <c r="F148" s="49"/>
      <c r="G148" s="49"/>
      <c r="H148" s="49"/>
      <c r="I148" s="49"/>
    </row>
    <row r="149" spans="1:9" ht="15.75" thickBot="1" x14ac:dyDescent="0.3">
      <c r="A149" s="49"/>
      <c r="B149" s="50" t="str">
        <f>'Long Term Vision'!B149</f>
        <v>Document title</v>
      </c>
      <c r="C149" s="49"/>
      <c r="D149" s="49"/>
      <c r="E149" s="49"/>
      <c r="F149" s="49"/>
      <c r="G149" s="49"/>
      <c r="H149" s="49"/>
      <c r="I149" s="49"/>
    </row>
    <row r="150" spans="1:9" ht="15.75" thickBot="1" x14ac:dyDescent="0.3">
      <c r="A150" s="49"/>
      <c r="B150" s="51" t="s">
        <v>182</v>
      </c>
      <c r="C150" s="49"/>
      <c r="D150" s="49"/>
      <c r="E150" s="49"/>
      <c r="F150" s="49"/>
      <c r="G150" s="49"/>
      <c r="H150" s="49"/>
      <c r="I150" s="49"/>
    </row>
    <row r="151" spans="1:9" x14ac:dyDescent="0.25">
      <c r="A151" s="49"/>
      <c r="B151" s="49"/>
      <c r="C151" s="49"/>
      <c r="D151" s="49"/>
      <c r="E151" s="49"/>
      <c r="F151" s="49"/>
      <c r="G151" s="49"/>
      <c r="H151" s="49"/>
      <c r="I151" s="49"/>
    </row>
    <row r="152" spans="1:9" x14ac:dyDescent="0.25">
      <c r="A152" s="49"/>
      <c r="B152" s="49"/>
      <c r="C152" s="49"/>
      <c r="D152" s="49"/>
      <c r="E152" s="49"/>
      <c r="F152" s="49"/>
      <c r="G152" s="49"/>
      <c r="H152" s="49"/>
      <c r="I152" s="49"/>
    </row>
    <row r="153" spans="1:9" ht="15.75" thickBot="1" x14ac:dyDescent="0.3">
      <c r="A153" s="49"/>
      <c r="B153" s="49"/>
      <c r="C153" s="49"/>
      <c r="D153" s="49"/>
      <c r="E153" s="49"/>
      <c r="F153" s="49"/>
      <c r="G153" s="49"/>
      <c r="H153" s="49"/>
      <c r="I153" s="49"/>
    </row>
    <row r="154" spans="1:9" ht="15.75" thickBot="1" x14ac:dyDescent="0.3">
      <c r="A154" s="232" t="str">
        <f>'Long Term Vision'!A154:H154</f>
        <v>Policy Document Analysis</v>
      </c>
      <c r="B154" s="233"/>
      <c r="C154" s="233"/>
      <c r="D154" s="233"/>
      <c r="E154" s="233"/>
      <c r="F154" s="234"/>
      <c r="G154" s="63"/>
      <c r="H154" s="63"/>
      <c r="I154" s="8"/>
    </row>
    <row r="155" spans="1:9" x14ac:dyDescent="0.25">
      <c r="A155" s="27" t="str">
        <f>'Long Term Vision'!A155</f>
        <v>Goal #</v>
      </c>
      <c r="B155" s="28" t="str">
        <f>'Long Term Vision'!B155</f>
        <v>Short Title</v>
      </c>
      <c r="C155" s="29" t="str">
        <f>'Long Term Vision'!E155</f>
        <v># Targets Covered</v>
      </c>
      <c r="D155" s="29" t="str">
        <f>'Long Term Vision'!F155</f>
        <v># Targets w Indicators</v>
      </c>
      <c r="E155" s="29" t="str">
        <f>'Long Term Vision'!G155</f>
        <v>% Targets Covered</v>
      </c>
      <c r="F155" s="30" t="str">
        <f>'Long Term Vision'!H155</f>
        <v>% Targets w Indicators</v>
      </c>
      <c r="G155" s="63"/>
      <c r="H155" s="63"/>
      <c r="I155" s="49"/>
    </row>
    <row r="156" spans="1:9" x14ac:dyDescent="0.25">
      <c r="A156" s="36">
        <v>1</v>
      </c>
      <c r="B156" s="37" t="str">
        <f>'Long Term Vision'!B156</f>
        <v>No Poverty</v>
      </c>
      <c r="C156" s="38">
        <f>COUNTA(G$4:G$8)</f>
        <v>0</v>
      </c>
      <c r="D156" s="38">
        <f>COUNTA(E$4:E$8)</f>
        <v>0</v>
      </c>
      <c r="E156" s="39">
        <f>$C156/'Long Term Vision'!$C156</f>
        <v>0</v>
      </c>
      <c r="F156" s="52" t="str">
        <f>IFERROR($D156/$C156,'developer sheet'!$D$9)</f>
        <v>N/A</v>
      </c>
      <c r="G156" s="39"/>
      <c r="H156" s="39"/>
      <c r="I156" s="49"/>
    </row>
    <row r="157" spans="1:9" x14ac:dyDescent="0.25">
      <c r="A157" s="31">
        <v>2</v>
      </c>
      <c r="B157" s="32" t="str">
        <f>'Long Term Vision'!B157</f>
        <v>Zero Hunger</v>
      </c>
      <c r="C157" s="33">
        <f>COUNTA(G$10:G$14)</f>
        <v>0</v>
      </c>
      <c r="D157" s="33">
        <f>COUNTA(E$10:E$14)</f>
        <v>0</v>
      </c>
      <c r="E157" s="34">
        <f>$C157/'Long Term Vision'!$C157</f>
        <v>0</v>
      </c>
      <c r="F157" s="53" t="str">
        <f>IFERROR($D157/$C157,'developer sheet'!$D$9)</f>
        <v>N/A</v>
      </c>
      <c r="G157" s="39"/>
      <c r="H157" s="39"/>
      <c r="I157" s="49"/>
    </row>
    <row r="158" spans="1:9" x14ac:dyDescent="0.25">
      <c r="A158" s="36">
        <v>3</v>
      </c>
      <c r="B158" s="37" t="str">
        <f>'Long Term Vision'!B158</f>
        <v>Good Health and Well-being</v>
      </c>
      <c r="C158" s="38">
        <f>COUNTA(G$16:G$24)</f>
        <v>0</v>
      </c>
      <c r="D158" s="38">
        <f>COUNTA(E$16:E$24)</f>
        <v>0</v>
      </c>
      <c r="E158" s="39">
        <f>$C158/'Long Term Vision'!$C158</f>
        <v>0</v>
      </c>
      <c r="F158" s="52" t="str">
        <f>IFERROR($D158/$C158,'developer sheet'!$D$9)</f>
        <v>N/A</v>
      </c>
      <c r="G158" s="39"/>
      <c r="H158" s="39"/>
      <c r="I158" s="49"/>
    </row>
    <row r="159" spans="1:9" x14ac:dyDescent="0.25">
      <c r="A159" s="31">
        <v>4</v>
      </c>
      <c r="B159" s="32" t="str">
        <f>'Long Term Vision'!B159</f>
        <v>Quality Education</v>
      </c>
      <c r="C159" s="33">
        <f>COUNTA(G$26:G$32)</f>
        <v>0</v>
      </c>
      <c r="D159" s="33">
        <f>COUNTA(E$26:E$32)</f>
        <v>0</v>
      </c>
      <c r="E159" s="34">
        <f>$C159/'Long Term Vision'!$C159</f>
        <v>0</v>
      </c>
      <c r="F159" s="53" t="str">
        <f>IFERROR($D159/$C159,'developer sheet'!$D$9)</f>
        <v>N/A</v>
      </c>
      <c r="G159" s="39"/>
      <c r="H159" s="39"/>
      <c r="I159" s="49"/>
    </row>
    <row r="160" spans="1:9" x14ac:dyDescent="0.25">
      <c r="A160" s="36">
        <v>5</v>
      </c>
      <c r="B160" s="37" t="str">
        <f>'Long Term Vision'!B160</f>
        <v>Gender Equality</v>
      </c>
      <c r="C160" s="38">
        <f>COUNTA(G$34:G$39)</f>
        <v>0</v>
      </c>
      <c r="D160" s="38">
        <f>COUNTA(E$34:E$39)</f>
        <v>0</v>
      </c>
      <c r="E160" s="39">
        <f>$C160/'Long Term Vision'!$C160</f>
        <v>0</v>
      </c>
      <c r="F160" s="52" t="str">
        <f>IFERROR($D160/$C160,'developer sheet'!$D$9)</f>
        <v>N/A</v>
      </c>
      <c r="G160" s="39"/>
      <c r="H160" s="39"/>
      <c r="I160" s="49"/>
    </row>
    <row r="161" spans="1:9" x14ac:dyDescent="0.25">
      <c r="A161" s="31">
        <v>6</v>
      </c>
      <c r="B161" s="32" t="str">
        <f>'Long Term Vision'!B161</f>
        <v>Clean Water and Sanitation</v>
      </c>
      <c r="C161" s="33">
        <f>COUNTA(G$41:G$46)</f>
        <v>0</v>
      </c>
      <c r="D161" s="33">
        <f>COUNTA(E$41:E$46)</f>
        <v>0</v>
      </c>
      <c r="E161" s="34">
        <f>$C161/'Long Term Vision'!$C161</f>
        <v>0</v>
      </c>
      <c r="F161" s="53" t="str">
        <f>IFERROR($D161/$C161,'developer sheet'!$D$9)</f>
        <v>N/A</v>
      </c>
      <c r="G161" s="39"/>
      <c r="H161" s="39"/>
      <c r="I161" s="49"/>
    </row>
    <row r="162" spans="1:9" x14ac:dyDescent="0.25">
      <c r="A162" s="36">
        <v>7</v>
      </c>
      <c r="B162" s="37" t="str">
        <f>'Long Term Vision'!B162</f>
        <v>Affordable and Clean Energy</v>
      </c>
      <c r="C162" s="38">
        <f>COUNTA(G$79:G$81)</f>
        <v>0</v>
      </c>
      <c r="D162" s="38">
        <f>COUNTA(E$79:E$81)</f>
        <v>0</v>
      </c>
      <c r="E162" s="39">
        <f>$C162/'Long Term Vision'!$C162</f>
        <v>0</v>
      </c>
      <c r="F162" s="52" t="str">
        <f>IFERROR($D162/$C162,'developer sheet'!$D$9)</f>
        <v>N/A</v>
      </c>
      <c r="G162" s="39"/>
      <c r="H162" s="39"/>
      <c r="I162" s="49"/>
    </row>
    <row r="163" spans="1:9" x14ac:dyDescent="0.25">
      <c r="A163" s="31">
        <v>8</v>
      </c>
      <c r="B163" s="32" t="str">
        <f>'Long Term Vision'!B163</f>
        <v>Decent Work and Economic Development</v>
      </c>
      <c r="C163" s="33">
        <f>COUNTA(G$83:G$92)</f>
        <v>0</v>
      </c>
      <c r="D163" s="33">
        <f>COUNTA(E$83:E$92)</f>
        <v>0</v>
      </c>
      <c r="E163" s="34">
        <f>$C163/'Long Term Vision'!$C163</f>
        <v>0</v>
      </c>
      <c r="F163" s="53" t="str">
        <f>IFERROR($D163/$C163,'developer sheet'!$D$9)</f>
        <v>N/A</v>
      </c>
      <c r="G163" s="39"/>
      <c r="H163" s="39"/>
      <c r="I163" s="49"/>
    </row>
    <row r="164" spans="1:9" x14ac:dyDescent="0.25">
      <c r="A164" s="36">
        <v>9</v>
      </c>
      <c r="B164" s="37" t="str">
        <f>'Long Term Vision'!B164</f>
        <v>Industry, Innovation, and Infrastructure</v>
      </c>
      <c r="C164" s="38">
        <f>COUNTA(G$94:G$98)</f>
        <v>0</v>
      </c>
      <c r="D164" s="38">
        <f>COUNTA(E$94:E$98)</f>
        <v>0</v>
      </c>
      <c r="E164" s="39">
        <f>$C164/'Long Term Vision'!$C164</f>
        <v>0</v>
      </c>
      <c r="F164" s="52" t="str">
        <f>IFERROR($D164/$C164,'developer sheet'!$D$9)</f>
        <v>N/A</v>
      </c>
      <c r="G164" s="39"/>
      <c r="H164" s="39"/>
      <c r="I164" s="49"/>
    </row>
    <row r="165" spans="1:9" x14ac:dyDescent="0.25">
      <c r="A165" s="31">
        <v>10</v>
      </c>
      <c r="B165" s="32" t="str">
        <f>'Long Term Vision'!B165</f>
        <v>Reduced Inequalities</v>
      </c>
      <c r="C165" s="33">
        <f>COUNTA(G$100:G$106)</f>
        <v>0</v>
      </c>
      <c r="D165" s="33">
        <f>COUNTA(E$100:E$106)</f>
        <v>0</v>
      </c>
      <c r="E165" s="34">
        <f>$C165/'Long Term Vision'!$C165</f>
        <v>0</v>
      </c>
      <c r="F165" s="53" t="str">
        <f>IFERROR($D165/$C165,'developer sheet'!$D$9)</f>
        <v>N/A</v>
      </c>
      <c r="G165" s="39"/>
      <c r="H165" s="39"/>
      <c r="I165" s="49"/>
    </row>
    <row r="166" spans="1:9" x14ac:dyDescent="0.25">
      <c r="A166" s="36">
        <v>11</v>
      </c>
      <c r="B166" s="37" t="str">
        <f>'Long Term Vision'!B166</f>
        <v>Sustainable Cities and Communities</v>
      </c>
      <c r="C166" s="38">
        <f>COUNTA(G$108:G$114)</f>
        <v>0</v>
      </c>
      <c r="D166" s="38">
        <f>COUNTA(E$108:E$114)</f>
        <v>0</v>
      </c>
      <c r="E166" s="39">
        <f>$C166/'Long Term Vision'!$C166</f>
        <v>0</v>
      </c>
      <c r="F166" s="52" t="str">
        <f>IFERROR($D166/$C166,'developer sheet'!$D$9)</f>
        <v>N/A</v>
      </c>
      <c r="G166" s="39"/>
      <c r="H166" s="39"/>
      <c r="I166" s="49"/>
    </row>
    <row r="167" spans="1:9" x14ac:dyDescent="0.25">
      <c r="A167" s="31">
        <v>12</v>
      </c>
      <c r="B167" s="32" t="str">
        <f>'Long Term Vision'!B167</f>
        <v>Responsible Consumption and Production</v>
      </c>
      <c r="C167" s="33">
        <f>COUNTA(G$48:G$55)</f>
        <v>0</v>
      </c>
      <c r="D167" s="33">
        <f>COUNTA(E$48:E$55)</f>
        <v>0</v>
      </c>
      <c r="E167" s="34">
        <f>$C167/'Long Term Vision'!$C167</f>
        <v>0</v>
      </c>
      <c r="F167" s="53" t="str">
        <f>IFERROR($D167/$C167,'developer sheet'!$D$9)</f>
        <v>N/A</v>
      </c>
      <c r="G167" s="39"/>
      <c r="H167" s="39"/>
      <c r="I167" s="49"/>
    </row>
    <row r="168" spans="1:9" x14ac:dyDescent="0.25">
      <c r="A168" s="36">
        <v>13</v>
      </c>
      <c r="B168" s="37" t="str">
        <f>'Long Term Vision'!B168</f>
        <v>Climate Action</v>
      </c>
      <c r="C168" s="38">
        <f>COUNTA(G$57:G$59)</f>
        <v>0</v>
      </c>
      <c r="D168" s="38">
        <f>COUNTA(E$57:E$59)</f>
        <v>0</v>
      </c>
      <c r="E168" s="39">
        <f>$C168/'Long Term Vision'!$C168</f>
        <v>0</v>
      </c>
      <c r="F168" s="52" t="str">
        <f>IFERROR($D168/$C168,'developer sheet'!$D$9)</f>
        <v>N/A</v>
      </c>
      <c r="G168" s="39"/>
      <c r="H168" s="39"/>
      <c r="I168" s="49"/>
    </row>
    <row r="169" spans="1:9" x14ac:dyDescent="0.25">
      <c r="A169" s="31">
        <v>14</v>
      </c>
      <c r="B169" s="32" t="str">
        <f>'Long Term Vision'!B169</f>
        <v>Life below Water</v>
      </c>
      <c r="C169" s="33">
        <f>COUNTA(G$61:G$67)</f>
        <v>0</v>
      </c>
      <c r="D169" s="33">
        <f>COUNTA(E$61:E$67)</f>
        <v>0</v>
      </c>
      <c r="E169" s="34">
        <f>$C169/'Long Term Vision'!$C169</f>
        <v>0</v>
      </c>
      <c r="F169" s="53" t="str">
        <f>IFERROR($D169/$C169,'developer sheet'!$D$9)</f>
        <v>N/A</v>
      </c>
      <c r="G169" s="39"/>
      <c r="H169" s="39"/>
      <c r="I169" s="49"/>
    </row>
    <row r="170" spans="1:9" x14ac:dyDescent="0.25">
      <c r="A170" s="36">
        <v>15</v>
      </c>
      <c r="B170" s="37" t="str">
        <f>'Long Term Vision'!B170</f>
        <v>Life on Land</v>
      </c>
      <c r="C170" s="38">
        <f>COUNTA(G$69:G$77)</f>
        <v>0</v>
      </c>
      <c r="D170" s="38">
        <f>COUNTA(E$69:E$77)</f>
        <v>0</v>
      </c>
      <c r="E170" s="39">
        <f>$C170/'Long Term Vision'!$C170</f>
        <v>0</v>
      </c>
      <c r="F170" s="52" t="str">
        <f>IFERROR($D170/$C170,'developer sheet'!$D$9)</f>
        <v>N/A</v>
      </c>
      <c r="G170" s="39"/>
      <c r="H170" s="39"/>
      <c r="I170" s="49"/>
    </row>
    <row r="171" spans="1:9" x14ac:dyDescent="0.25">
      <c r="A171" s="31">
        <v>16</v>
      </c>
      <c r="B171" s="32" t="str">
        <f>'Long Term Vision'!B171</f>
        <v>Peace, Justice, and Strong Institutions</v>
      </c>
      <c r="C171" s="33">
        <f>COUNTA(G$116:G$125)</f>
        <v>0</v>
      </c>
      <c r="D171" s="33">
        <f>COUNTA(E$116:E$125)</f>
        <v>0</v>
      </c>
      <c r="E171" s="34">
        <f>$C171/'Long Term Vision'!$C171</f>
        <v>0</v>
      </c>
      <c r="F171" s="53" t="str">
        <f>IFERROR($D171/$C171,'developer sheet'!$D$9)</f>
        <v>N/A</v>
      </c>
      <c r="G171" s="39"/>
      <c r="H171" s="39"/>
      <c r="I171" s="49"/>
    </row>
    <row r="172" spans="1:9" ht="15.75" thickBot="1" x14ac:dyDescent="0.3">
      <c r="A172" s="40">
        <v>17</v>
      </c>
      <c r="B172" s="41" t="str">
        <f>'Long Term Vision'!B172</f>
        <v>Partnerships for the Goals</v>
      </c>
      <c r="C172" s="42">
        <f>COUNTA(G$127:G$145)</f>
        <v>0</v>
      </c>
      <c r="D172" s="42">
        <f>COUNTA(E$127:E$145)</f>
        <v>0</v>
      </c>
      <c r="E172" s="43">
        <f>$C172/'Long Term Vision'!$C172</f>
        <v>0</v>
      </c>
      <c r="F172" s="54" t="str">
        <f>IFERROR($D172/$C172,'developer sheet'!$D$9)</f>
        <v>N/A</v>
      </c>
      <c r="G172" s="39"/>
      <c r="H172" s="39"/>
      <c r="I172" s="49"/>
    </row>
    <row r="173" spans="1:9" x14ac:dyDescent="0.25">
      <c r="A173" s="49"/>
      <c r="B173" s="49"/>
      <c r="C173" s="49"/>
      <c r="D173" s="45" t="str">
        <f>'Long Term Vision'!F173</f>
        <v>People</v>
      </c>
      <c r="E173" s="46">
        <f>SUM($C$156:$C$160)/SUM('Long Term Vision'!$C$156:$C$160)</f>
        <v>0</v>
      </c>
      <c r="F173" s="55" t="str">
        <f>IFERROR(SUM($D$156:$D$160)/SUM($C$156:$C$160),'developer sheet'!$D$9)</f>
        <v>N/A</v>
      </c>
      <c r="G173" s="39"/>
      <c r="H173" s="39"/>
      <c r="I173" s="49"/>
    </row>
    <row r="174" spans="1:9" x14ac:dyDescent="0.25">
      <c r="A174" s="49"/>
      <c r="B174" s="49"/>
      <c r="C174" s="49"/>
      <c r="D174" s="44" t="str">
        <f>'Long Term Vision'!F174</f>
        <v>Planet</v>
      </c>
      <c r="E174" s="39">
        <f>SUM($C$161,$C$167:$C$170)/SUM('Long Term Vision'!$C$161,'Long Term Vision'!$C$167:$C$170)</f>
        <v>0</v>
      </c>
      <c r="F174" s="52" t="str">
        <f>IFERROR(SUM($D$161,$D$167:$D$170)/SUM($C$161,$C$167:$C$170),'developer sheet'!$D$9)</f>
        <v>N/A</v>
      </c>
      <c r="G174" s="39"/>
      <c r="H174" s="39"/>
      <c r="I174" s="49"/>
    </row>
    <row r="175" spans="1:9" x14ac:dyDescent="0.25">
      <c r="A175" s="49"/>
      <c r="B175" s="49"/>
      <c r="C175" s="49"/>
      <c r="D175" s="47" t="str">
        <f>'Long Term Vision'!F175</f>
        <v>Prosperity</v>
      </c>
      <c r="E175" s="34">
        <f>SUM($C$162:$C$166)/SUM('Long Term Vision'!$C$162:$C$166)</f>
        <v>0</v>
      </c>
      <c r="F175" s="53" t="str">
        <f>IFERROR(SUM($D$162:$D$166)/SUM($C$162:$C$166),'developer sheet'!$D$9)</f>
        <v>N/A</v>
      </c>
      <c r="G175" s="39"/>
      <c r="H175" s="39"/>
      <c r="I175" s="49"/>
    </row>
    <row r="176" spans="1:9" x14ac:dyDescent="0.25">
      <c r="A176" s="49"/>
      <c r="B176" s="49"/>
      <c r="C176" s="49"/>
      <c r="D176" s="44" t="str">
        <f>'Long Term Vision'!F176</f>
        <v>Peace</v>
      </c>
      <c r="E176" s="39">
        <f>$C$171/'Long Term Vision'!$C$171</f>
        <v>0</v>
      </c>
      <c r="F176" s="52" t="str">
        <f>IFERROR($D$171/$C$171,'developer sheet'!$D$9)</f>
        <v>N/A</v>
      </c>
      <c r="G176" s="39"/>
      <c r="H176" s="39"/>
      <c r="I176" s="49"/>
    </row>
    <row r="177" spans="1:9" ht="15.75" thickBot="1" x14ac:dyDescent="0.3">
      <c r="A177" s="49"/>
      <c r="B177" s="49"/>
      <c r="C177" s="49"/>
      <c r="D177" s="48" t="str">
        <f>'Long Term Vision'!F177</f>
        <v>Partnerships</v>
      </c>
      <c r="E177" s="35">
        <f>$C$172/'Long Term Vision'!$C$172</f>
        <v>0</v>
      </c>
      <c r="F177" s="56" t="str">
        <f>IFERROR($D$172/$C$172,'developer sheet'!$D$9)</f>
        <v>N/A</v>
      </c>
      <c r="G177" s="39"/>
      <c r="H177" s="39"/>
      <c r="I177" s="49"/>
    </row>
    <row r="178" spans="1:9" x14ac:dyDescent="0.25">
      <c r="A178" s="49"/>
      <c r="B178" s="49"/>
      <c r="C178" s="49"/>
      <c r="D178" s="49"/>
      <c r="E178" s="49"/>
      <c r="F178" s="49"/>
      <c r="G178" s="49"/>
      <c r="H178" s="49"/>
      <c r="I178" s="49"/>
    </row>
    <row r="179" spans="1:9" x14ac:dyDescent="0.25">
      <c r="A179" s="49"/>
      <c r="B179" s="49"/>
      <c r="C179" s="49"/>
      <c r="D179" s="49"/>
      <c r="E179" s="49"/>
      <c r="F179" s="49"/>
      <c r="G179" s="49"/>
      <c r="H179" s="49"/>
      <c r="I179" s="49"/>
    </row>
  </sheetData>
  <mergeCells count="19">
    <mergeCell ref="B78:I78"/>
    <mergeCell ref="A2:B2"/>
    <mergeCell ref="B3:I3"/>
    <mergeCell ref="B9:I9"/>
    <mergeCell ref="B15:I15"/>
    <mergeCell ref="B25:I25"/>
    <mergeCell ref="B33:I33"/>
    <mergeCell ref="B40:I40"/>
    <mergeCell ref="B47:I47"/>
    <mergeCell ref="B56:I56"/>
    <mergeCell ref="B60:I60"/>
    <mergeCell ref="B68:I68"/>
    <mergeCell ref="A154:F154"/>
    <mergeCell ref="B82:I82"/>
    <mergeCell ref="B93:I93"/>
    <mergeCell ref="B99:I99"/>
    <mergeCell ref="B107:I107"/>
    <mergeCell ref="B115:I115"/>
    <mergeCell ref="B126:I126"/>
  </mergeCells>
  <dataValidations count="1">
    <dataValidation type="list" allowBlank="1" showInputMessage="1" showErrorMessage="1" sqref="G127:H145 G116:H125 G10:H14 G16:H24 G26:H32 G34:H39 G41:H46 G48:H55 G57:H59 G61:H67 G69:H77 G79:H81 G4:H8 G94:H98 G100:H106 G108:H114 G83:H92">
      <formula1>$G$1:$H$1</formula1>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68" id="{14AE99C1-B996-4428-ABF4-C5CBECB337F8}">
            <xm:f>'Long Term Vision'!$C4="NO"</xm:f>
            <x14:dxf>
              <fill>
                <patternFill>
                  <bgColor theme="0" tint="-0.34998626667073579"/>
                </patternFill>
              </fill>
            </x14:dxf>
          </x14:cfRule>
          <xm:sqref>B4:I8 B10:I14 B16:I24 B26:I32 B34:I39 B41:I46 B48:I55 B57:I59 B61:I67 B69:I77 B79:I81 B83:I92 B94:I98 B100:I106 B108:I114 B116:I125 B127:I145</xm:sqref>
        </x14:conditionalFormatting>
        <x14:conditionalFormatting xmlns:xm="http://schemas.microsoft.com/office/excel/2006/main">
          <x14:cfRule type="expression" priority="67" id="{A691F9DF-C6C3-47F4-805D-2839E476FD1C}">
            <xm:f>'Long Term Vision'!$D4="NO"</xm:f>
            <x14:dxf>
              <fill>
                <patternFill>
                  <bgColor theme="0" tint="-0.34998626667073579"/>
                </patternFill>
              </fill>
            </x14:dxf>
          </x14:cfRule>
          <xm:sqref>H4:H8 H10:H14 H16:H24 H26:H32 H34:H39 H41:H46 H48:H55 H57:H59 H61:H67 H69:H77 H79:H81 H83:H92 H94:H98 H100:H106 H108:H114 H116:H125 H127:H145</xm:sqref>
        </x14:conditionalFormatting>
        <x14:conditionalFormatting xmlns:xm="http://schemas.microsoft.com/office/excel/2006/main">
          <x14:cfRule type="expression" priority="65" id="{220DDE0E-E7AA-4FC4-BC38-80C045E10F39}">
            <xm:f>AND('Long Term Vision'!$F4&lt;&gt;"",$D4="")</xm:f>
            <x14:dxf>
              <font>
                <color rgb="FFFF0000"/>
              </font>
            </x14:dxf>
          </x14:cfRule>
          <xm:sqref>B4:B8 B10:B14 B16:B24 B26:B32 B34:B39 B41:B46 B48:B55 B57:B59 B61:B67 B69:B77 B79:B81 B83:B92 B94:B98 B100:B106 B108:B114 B116:B125 B127:B145</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4</vt:i4>
      </vt:variant>
    </vt:vector>
  </HeadingPairs>
  <TitlesOfParts>
    <vt:vector size="42" baseType="lpstr">
      <vt:lpstr>developer sheet</vt:lpstr>
      <vt:lpstr>SDG Graphs</vt:lpstr>
      <vt:lpstr>SDG Scorecard</vt:lpstr>
      <vt:lpstr>Long Term Vision</vt:lpstr>
      <vt:lpstr>Mid-term Plan</vt:lpstr>
      <vt:lpstr>Sectoral Plan 1</vt:lpstr>
      <vt:lpstr>Sectoral Plan 2</vt:lpstr>
      <vt:lpstr>Sectoral Plan 3</vt:lpstr>
      <vt:lpstr>Sectoral Plan 4</vt:lpstr>
      <vt:lpstr>Sectoral Plan 5</vt:lpstr>
      <vt:lpstr>Sectoral Plan 6</vt:lpstr>
      <vt:lpstr>Sectoral Plan 7</vt:lpstr>
      <vt:lpstr>Sectoral Plan 8</vt:lpstr>
      <vt:lpstr>Sectoral Plan 9</vt:lpstr>
      <vt:lpstr>Sectoral Plan 10</vt:lpstr>
      <vt:lpstr>Sectoral Plan 11</vt:lpstr>
      <vt:lpstr>Sectoral Plan 12</vt:lpstr>
      <vt:lpstr>Sectoral Plan 13</vt:lpstr>
      <vt:lpstr>Sectoral Plan 14</vt:lpstr>
      <vt:lpstr>Sectoral Plan 15</vt:lpstr>
      <vt:lpstr>Sectoral Plan 16</vt:lpstr>
      <vt:lpstr>Alignment Overview</vt:lpstr>
      <vt:lpstr>Gen_Incl Overview</vt:lpstr>
      <vt:lpstr>Indicators Overview</vt:lpstr>
      <vt:lpstr>Sectoral Plan 17</vt:lpstr>
      <vt:lpstr>Sectoral Plan 18</vt:lpstr>
      <vt:lpstr>Sectoral Plan 19</vt:lpstr>
      <vt:lpstr>Sectoral Plan 20</vt:lpstr>
      <vt:lpstr>Sectoral Plan 21</vt:lpstr>
      <vt:lpstr>Sectoral Plan 22</vt:lpstr>
      <vt:lpstr>Sectoral Plan 23</vt:lpstr>
      <vt:lpstr>Sectoral Plan 24</vt:lpstr>
      <vt:lpstr>Sectoral Plan 25</vt:lpstr>
      <vt:lpstr>Sectoral Plan 26</vt:lpstr>
      <vt:lpstr>Sectoral Plan 27</vt:lpstr>
      <vt:lpstr>Sectoral Plan 28</vt:lpstr>
      <vt:lpstr>Sectoral Plan 29</vt:lpstr>
      <vt:lpstr>Sectoral Plan 30</vt:lpstr>
      <vt:lpstr>'Sectoral Plan 7'!_ftn1</vt:lpstr>
      <vt:lpstr>'Sectoral Plan 7'!_ftnref1</vt:lpstr>
      <vt:lpstr>'Sectoral Plan 8'!_Toc468354720</vt:lpstr>
      <vt:lpstr>'Sectoral Plan 9'!_Toc468354724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2017-06-09T13:56:23Z</dcterms:modified>
</cp:coreProperties>
</file>