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filterPrivacy="1" codeName="ThisWorkbook" defaultThemeVersion="124226"/>
  <bookViews>
    <workbookView xWindow="0" yWindow="0" windowWidth="17595" windowHeight="8820" firstSheet="1" activeTab="1"/>
  </bookViews>
  <sheets>
    <sheet name="developer sheet" sheetId="99" state="hidden" r:id="rId1"/>
    <sheet name="SDG Graphs" sheetId="100" r:id="rId2"/>
    <sheet name="SDG Scorecard" sheetId="98" r:id="rId3"/>
    <sheet name="Alignment Overview" sheetId="96" state="hidden" r:id="rId4"/>
    <sheet name="Indicators Overview" sheetId="97" state="hidden" r:id="rId5"/>
    <sheet name="Gen_Incl Overview" sheetId="63" state="hidden" r:id="rId6"/>
    <sheet name="Long Term Vision" sheetId="5" r:id="rId7"/>
    <sheet name="Mid-term Plan" sheetId="26" r:id="rId8"/>
    <sheet name="Sectoral Plan 1" sheetId="66" state="hidden" r:id="rId9"/>
    <sheet name="Sectoral Plan 2" sheetId="67" state="hidden" r:id="rId10"/>
    <sheet name="Sectoral Plan 3" sheetId="68" r:id="rId11"/>
    <sheet name="Sectoral Plan 4" sheetId="69" r:id="rId12"/>
    <sheet name="Sectoral Plan 5" sheetId="70" r:id="rId13"/>
    <sheet name="Sectoral Plan 6" sheetId="71" r:id="rId14"/>
    <sheet name="Sectoral Plan 7" sheetId="72" r:id="rId15"/>
    <sheet name="Sectoral Plan 8" sheetId="73" r:id="rId16"/>
    <sheet name="Sectoral Plan 9" sheetId="74" r:id="rId17"/>
    <sheet name="Sectoral Plan 10" sheetId="75" r:id="rId18"/>
    <sheet name="Sectoral Plan 11" sheetId="76" r:id="rId19"/>
    <sheet name="Sectoral Plan 12" sheetId="77" r:id="rId20"/>
    <sheet name="Sectoral Plan 13" sheetId="78" r:id="rId21"/>
    <sheet name="Sectoral Plan 14" sheetId="79" r:id="rId22"/>
    <sheet name="Sectoral Plan 15" sheetId="80" state="hidden" r:id="rId23"/>
    <sheet name="Sectoral Plan 16" sheetId="81" state="hidden" r:id="rId24"/>
    <sheet name="Sectoral Plan 17" sheetId="82" state="hidden" r:id="rId25"/>
    <sheet name="Sectoral Plan 18" sheetId="83" state="hidden" r:id="rId26"/>
    <sheet name="Sectoral Plan 19" sheetId="84" state="hidden" r:id="rId27"/>
    <sheet name="Sectoral Plan 20" sheetId="85" state="hidden" r:id="rId28"/>
    <sheet name="Sectoral Plan 21" sheetId="86" state="hidden" r:id="rId29"/>
    <sheet name="Sectoral Plan 22" sheetId="87" state="hidden" r:id="rId30"/>
    <sheet name="Sectoral Plan 23" sheetId="88" state="hidden" r:id="rId31"/>
    <sheet name="Sectoral Plan 24" sheetId="89" state="hidden" r:id="rId32"/>
    <sheet name="Sectoral Plan 25" sheetId="90" state="hidden" r:id="rId33"/>
    <sheet name="Sectoral Plan 26" sheetId="91" state="hidden" r:id="rId34"/>
    <sheet name="Sectoral Plan 27" sheetId="92" state="hidden" r:id="rId35"/>
    <sheet name="Sectoral Plan 28" sheetId="93" state="hidden" r:id="rId36"/>
    <sheet name="Sectoral Plan 29" sheetId="94" state="hidden" r:id="rId37"/>
    <sheet name="Sectoral Plan 30" sheetId="95" state="hidden" r:id="rId38"/>
  </sheets>
  <externalReferences>
    <externalReference r:id="rId39"/>
  </externalReferences>
  <calcPr calcId="171027"/>
</workbook>
</file>

<file path=xl/calcChain.xml><?xml version="1.0" encoding="utf-8"?>
<calcChain xmlns="http://schemas.openxmlformats.org/spreadsheetml/2006/main">
  <c r="V3" i="100" l="1"/>
  <c r="K25" i="100" l="1"/>
  <c r="W3" i="100"/>
  <c r="W25" i="100" s="1"/>
  <c r="C27" i="100" l="1"/>
  <c r="C28" i="100"/>
  <c r="C29" i="100"/>
  <c r="C30" i="100"/>
  <c r="C26" i="100"/>
  <c r="C4" i="100"/>
  <c r="C5" i="100"/>
  <c r="C6" i="100"/>
  <c r="C7" i="100"/>
  <c r="C8" i="100"/>
  <c r="C9" i="100"/>
  <c r="C10" i="100"/>
  <c r="C11" i="100"/>
  <c r="C12" i="100"/>
  <c r="C13" i="100"/>
  <c r="C14" i="100"/>
  <c r="C15" i="100"/>
  <c r="C16" i="100"/>
  <c r="C17" i="100"/>
  <c r="C18" i="100"/>
  <c r="C19" i="100"/>
  <c r="C20" i="100"/>
  <c r="B5" i="100"/>
  <c r="B6" i="100"/>
  <c r="B7" i="100"/>
  <c r="B8" i="100"/>
  <c r="B9" i="100"/>
  <c r="B10" i="100"/>
  <c r="B11" i="100"/>
  <c r="B12" i="100"/>
  <c r="B13" i="100"/>
  <c r="B14" i="100"/>
  <c r="B15" i="100"/>
  <c r="B16" i="100"/>
  <c r="B17" i="100"/>
  <c r="B18" i="100"/>
  <c r="B19" i="100"/>
  <c r="B20" i="100"/>
  <c r="B4" i="100"/>
  <c r="E25" i="100"/>
  <c r="G25" i="100"/>
  <c r="I25" i="100"/>
  <c r="M25" i="100"/>
  <c r="O25" i="100"/>
  <c r="Q25" i="100"/>
  <c r="S25" i="100"/>
  <c r="T3" i="100"/>
  <c r="T25" i="100" s="1"/>
  <c r="R3" i="100"/>
  <c r="R25" i="100" s="1"/>
  <c r="P3" i="100"/>
  <c r="P25" i="100" s="1"/>
  <c r="N3" i="100"/>
  <c r="N25" i="100" s="1"/>
  <c r="L3" i="100"/>
  <c r="L25" i="100" s="1"/>
  <c r="H3" i="100"/>
  <c r="H25" i="100" s="1"/>
  <c r="F3" i="100"/>
  <c r="F25" i="100" s="1"/>
  <c r="D3" i="100"/>
  <c r="P2" i="100"/>
  <c r="P24" i="100" s="1"/>
  <c r="L2" i="100"/>
  <c r="L24" i="100" s="1"/>
  <c r="D2" i="100"/>
  <c r="D24" i="100" s="1"/>
  <c r="U3" i="100"/>
  <c r="U25" i="100" s="1"/>
  <c r="D25" i="100" l="1"/>
  <c r="J3" i="100"/>
  <c r="A116" i="5"/>
  <c r="A117" i="5"/>
  <c r="A118" i="5"/>
  <c r="A119" i="5"/>
  <c r="A120" i="5"/>
  <c r="A121" i="5"/>
  <c r="A122" i="5"/>
  <c r="A123" i="5"/>
  <c r="A124" i="5"/>
  <c r="A125"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V25" i="100" l="1"/>
  <c r="J25" i="100"/>
  <c r="C5" i="98"/>
  <c r="C6" i="98"/>
  <c r="C7" i="98"/>
  <c r="C8" i="98"/>
  <c r="C9" i="98"/>
  <c r="C10" i="98"/>
  <c r="C11" i="98"/>
  <c r="C12" i="98"/>
  <c r="C13" i="98"/>
  <c r="C14" i="98"/>
  <c r="C15" i="98"/>
  <c r="C16" i="98"/>
  <c r="C17" i="98"/>
  <c r="C18" i="98"/>
  <c r="C19" i="98"/>
  <c r="C20" i="98"/>
  <c r="C154" i="98"/>
  <c r="C155" i="98"/>
  <c r="C156" i="98"/>
  <c r="C157" i="98"/>
  <c r="C153" i="98"/>
  <c r="B151" i="98"/>
  <c r="F177" i="95"/>
  <c r="F176" i="95"/>
  <c r="F175" i="95"/>
  <c r="F174" i="95"/>
  <c r="F173" i="95"/>
  <c r="F172" i="95"/>
  <c r="F171" i="95"/>
  <c r="F170" i="95"/>
  <c r="F169" i="95"/>
  <c r="F168" i="95"/>
  <c r="F167" i="95"/>
  <c r="F166" i="95"/>
  <c r="F165" i="95"/>
  <c r="F164" i="95"/>
  <c r="F163" i="95"/>
  <c r="F162" i="95"/>
  <c r="F161" i="95"/>
  <c r="F160" i="95"/>
  <c r="F159" i="95"/>
  <c r="F158" i="95"/>
  <c r="F157" i="95"/>
  <c r="F156" i="95"/>
  <c r="F177" i="94"/>
  <c r="F176" i="94"/>
  <c r="F175" i="94"/>
  <c r="F174" i="94"/>
  <c r="F173" i="94"/>
  <c r="F172" i="94"/>
  <c r="F171" i="94"/>
  <c r="F170" i="94"/>
  <c r="F169" i="94"/>
  <c r="F168" i="94"/>
  <c r="F167" i="94"/>
  <c r="F166" i="94"/>
  <c r="F165" i="94"/>
  <c r="F164" i="94"/>
  <c r="F163" i="94"/>
  <c r="F162" i="94"/>
  <c r="F161" i="94"/>
  <c r="F160" i="94"/>
  <c r="F159" i="94"/>
  <c r="F158" i="94"/>
  <c r="F157" i="94"/>
  <c r="F156" i="94"/>
  <c r="F177" i="93"/>
  <c r="F176" i="93"/>
  <c r="F175" i="93"/>
  <c r="F174" i="93"/>
  <c r="F173" i="93"/>
  <c r="F172" i="93"/>
  <c r="F171" i="93"/>
  <c r="F170" i="93"/>
  <c r="F169" i="93"/>
  <c r="F168" i="93"/>
  <c r="F167" i="93"/>
  <c r="F166" i="93"/>
  <c r="F165" i="93"/>
  <c r="F164" i="93"/>
  <c r="F163" i="93"/>
  <c r="F162" i="93"/>
  <c r="F161" i="93"/>
  <c r="F160" i="93"/>
  <c r="F159" i="93"/>
  <c r="F158" i="93"/>
  <c r="F157" i="93"/>
  <c r="F156" i="93"/>
  <c r="F177" i="92"/>
  <c r="F176" i="92"/>
  <c r="F175" i="92"/>
  <c r="F174" i="92"/>
  <c r="F173" i="92"/>
  <c r="F172" i="92"/>
  <c r="F171" i="92"/>
  <c r="F170" i="92"/>
  <c r="F169" i="92"/>
  <c r="F168" i="92"/>
  <c r="F167" i="92"/>
  <c r="F166" i="92"/>
  <c r="F165" i="92"/>
  <c r="F164" i="92"/>
  <c r="F163" i="92"/>
  <c r="F162" i="92"/>
  <c r="F161" i="92"/>
  <c r="F160" i="92"/>
  <c r="F159" i="92"/>
  <c r="F158" i="92"/>
  <c r="F157" i="92"/>
  <c r="F156" i="92"/>
  <c r="F177" i="91"/>
  <c r="F176" i="91"/>
  <c r="F175" i="91"/>
  <c r="F174" i="91"/>
  <c r="F173" i="91"/>
  <c r="F172" i="91"/>
  <c r="F171" i="91"/>
  <c r="F170" i="91"/>
  <c r="F169" i="91"/>
  <c r="F168" i="91"/>
  <c r="F167" i="91"/>
  <c r="F166" i="91"/>
  <c r="F165" i="91"/>
  <c r="F164" i="91"/>
  <c r="F163" i="91"/>
  <c r="F162" i="91"/>
  <c r="F161" i="91"/>
  <c r="F160" i="91"/>
  <c r="F159" i="91"/>
  <c r="F158" i="91"/>
  <c r="F157" i="91"/>
  <c r="F156" i="91"/>
  <c r="F177" i="90"/>
  <c r="F176" i="90"/>
  <c r="F175" i="90"/>
  <c r="F174" i="90"/>
  <c r="F173" i="90"/>
  <c r="F172" i="90"/>
  <c r="F171" i="90"/>
  <c r="F170" i="90"/>
  <c r="F169" i="90"/>
  <c r="F168" i="90"/>
  <c r="F167" i="90"/>
  <c r="F166" i="90"/>
  <c r="F165" i="90"/>
  <c r="F164" i="90"/>
  <c r="F163" i="90"/>
  <c r="F162" i="90"/>
  <c r="F161" i="90"/>
  <c r="F160" i="90"/>
  <c r="F159" i="90"/>
  <c r="F158" i="90"/>
  <c r="F157" i="90"/>
  <c r="F156" i="90"/>
  <c r="F177" i="89"/>
  <c r="F176" i="89"/>
  <c r="F175" i="89"/>
  <c r="F174" i="89"/>
  <c r="F173" i="89"/>
  <c r="F172" i="89"/>
  <c r="F171" i="89"/>
  <c r="F170" i="89"/>
  <c r="F169" i="89"/>
  <c r="F168" i="89"/>
  <c r="F167" i="89"/>
  <c r="F166" i="89"/>
  <c r="F165" i="89"/>
  <c r="F164" i="89"/>
  <c r="F163" i="89"/>
  <c r="F162" i="89"/>
  <c r="F161" i="89"/>
  <c r="F160" i="89"/>
  <c r="F159" i="89"/>
  <c r="F158" i="89"/>
  <c r="F157" i="89"/>
  <c r="F156" i="89"/>
  <c r="F177" i="88"/>
  <c r="F176" i="88"/>
  <c r="F175" i="88"/>
  <c r="F174" i="88"/>
  <c r="F173" i="88"/>
  <c r="F172" i="88"/>
  <c r="F171" i="88"/>
  <c r="F170" i="88"/>
  <c r="F169" i="88"/>
  <c r="F168" i="88"/>
  <c r="F167" i="88"/>
  <c r="F166" i="88"/>
  <c r="F165" i="88"/>
  <c r="F164" i="88"/>
  <c r="F163" i="88"/>
  <c r="F162" i="88"/>
  <c r="F161" i="88"/>
  <c r="F160" i="88"/>
  <c r="F159" i="88"/>
  <c r="F158" i="88"/>
  <c r="F157" i="88"/>
  <c r="F156" i="88"/>
  <c r="F177" i="87"/>
  <c r="F176" i="87"/>
  <c r="F175" i="87"/>
  <c r="F174" i="87"/>
  <c r="F173" i="87"/>
  <c r="F172" i="87"/>
  <c r="F171" i="87"/>
  <c r="F170" i="87"/>
  <c r="F169" i="87"/>
  <c r="F168" i="87"/>
  <c r="F167" i="87"/>
  <c r="F166" i="87"/>
  <c r="F165" i="87"/>
  <c r="F164" i="87"/>
  <c r="F163" i="87"/>
  <c r="F162" i="87"/>
  <c r="F161" i="87"/>
  <c r="F160" i="87"/>
  <c r="F159" i="87"/>
  <c r="F158" i="87"/>
  <c r="F157" i="87"/>
  <c r="F156" i="87"/>
  <c r="F177" i="86"/>
  <c r="F176" i="86"/>
  <c r="F175" i="86"/>
  <c r="F174" i="86"/>
  <c r="F173" i="86"/>
  <c r="F172" i="86"/>
  <c r="F171" i="86"/>
  <c r="F170" i="86"/>
  <c r="F169" i="86"/>
  <c r="F168" i="86"/>
  <c r="F167" i="86"/>
  <c r="F166" i="86"/>
  <c r="F165" i="86"/>
  <c r="F164" i="86"/>
  <c r="F163" i="86"/>
  <c r="F162" i="86"/>
  <c r="F161" i="86"/>
  <c r="F160" i="86"/>
  <c r="F159" i="86"/>
  <c r="F158" i="86"/>
  <c r="F157" i="86"/>
  <c r="F156" i="86"/>
  <c r="F177" i="85"/>
  <c r="F176" i="85"/>
  <c r="F175" i="85"/>
  <c r="F174" i="85"/>
  <c r="F173" i="85"/>
  <c r="F172" i="85"/>
  <c r="F171" i="85"/>
  <c r="F170" i="85"/>
  <c r="F169" i="85"/>
  <c r="F168" i="85"/>
  <c r="F167" i="85"/>
  <c r="F166" i="85"/>
  <c r="F165" i="85"/>
  <c r="F164" i="85"/>
  <c r="F163" i="85"/>
  <c r="F162" i="85"/>
  <c r="F161" i="85"/>
  <c r="F160" i="85"/>
  <c r="F159" i="85"/>
  <c r="F158" i="85"/>
  <c r="F157" i="85"/>
  <c r="F156" i="85"/>
  <c r="F177" i="84"/>
  <c r="F176" i="84"/>
  <c r="F175" i="84"/>
  <c r="F174" i="84"/>
  <c r="F173" i="84"/>
  <c r="F172" i="84"/>
  <c r="F171" i="84"/>
  <c r="F170" i="84"/>
  <c r="F169" i="84"/>
  <c r="F168" i="84"/>
  <c r="F167" i="84"/>
  <c r="F166" i="84"/>
  <c r="F165" i="84"/>
  <c r="F164" i="84"/>
  <c r="F163" i="84"/>
  <c r="F162" i="84"/>
  <c r="F161" i="84"/>
  <c r="F160" i="84"/>
  <c r="F159" i="84"/>
  <c r="F158" i="84"/>
  <c r="F157" i="84"/>
  <c r="F156" i="84"/>
  <c r="F177" i="83"/>
  <c r="F176" i="83"/>
  <c r="F175" i="83"/>
  <c r="F174" i="83"/>
  <c r="F173" i="83"/>
  <c r="F172" i="83"/>
  <c r="F171" i="83"/>
  <c r="F170" i="83"/>
  <c r="F169" i="83"/>
  <c r="F168" i="83"/>
  <c r="F167" i="83"/>
  <c r="F166" i="83"/>
  <c r="F165" i="83"/>
  <c r="F164" i="83"/>
  <c r="F163" i="83"/>
  <c r="F162" i="83"/>
  <c r="F161" i="83"/>
  <c r="F160" i="83"/>
  <c r="F159" i="83"/>
  <c r="F158" i="83"/>
  <c r="F157" i="83"/>
  <c r="F156" i="83"/>
  <c r="F177" i="82"/>
  <c r="F176" i="82"/>
  <c r="F175" i="82"/>
  <c r="F174" i="82"/>
  <c r="F173" i="82"/>
  <c r="F172" i="82"/>
  <c r="F171" i="82"/>
  <c r="F170" i="82"/>
  <c r="F169" i="82"/>
  <c r="F168" i="82"/>
  <c r="F167" i="82"/>
  <c r="F166" i="82"/>
  <c r="F165" i="82"/>
  <c r="F164" i="82"/>
  <c r="F163" i="82"/>
  <c r="F162" i="82"/>
  <c r="F161" i="82"/>
  <c r="F160" i="82"/>
  <c r="F159" i="82"/>
  <c r="F158" i="82"/>
  <c r="F157" i="82"/>
  <c r="F156" i="82"/>
  <c r="F177" i="81"/>
  <c r="F176" i="81"/>
  <c r="F175" i="81"/>
  <c r="F174" i="81"/>
  <c r="F173" i="81"/>
  <c r="F172" i="81"/>
  <c r="F171" i="81"/>
  <c r="F170" i="81"/>
  <c r="F169" i="81"/>
  <c r="F168" i="81"/>
  <c r="F167" i="81"/>
  <c r="F166" i="81"/>
  <c r="F165" i="81"/>
  <c r="F164" i="81"/>
  <c r="F163" i="81"/>
  <c r="F162" i="81"/>
  <c r="F161" i="81"/>
  <c r="F160" i="81"/>
  <c r="F159" i="81"/>
  <c r="F158" i="81"/>
  <c r="F157" i="81"/>
  <c r="F156" i="81"/>
  <c r="F177" i="80"/>
  <c r="F176" i="80"/>
  <c r="F175" i="80"/>
  <c r="F174" i="80"/>
  <c r="F173" i="80"/>
  <c r="F172" i="80"/>
  <c r="F171" i="80"/>
  <c r="F170" i="80"/>
  <c r="F169" i="80"/>
  <c r="F168" i="80"/>
  <c r="F167" i="80"/>
  <c r="F166" i="80"/>
  <c r="F165" i="80"/>
  <c r="F164" i="80"/>
  <c r="F163" i="80"/>
  <c r="F162" i="80"/>
  <c r="F161" i="80"/>
  <c r="F160" i="80"/>
  <c r="F159" i="80"/>
  <c r="F158" i="80"/>
  <c r="F157" i="80"/>
  <c r="F156" i="80"/>
  <c r="F177" i="76"/>
  <c r="F176" i="76"/>
  <c r="F175" i="76"/>
  <c r="F174" i="76"/>
  <c r="F173" i="76"/>
  <c r="F172" i="76"/>
  <c r="F171" i="76"/>
  <c r="F170" i="76"/>
  <c r="F169" i="76"/>
  <c r="F168" i="76"/>
  <c r="F167" i="76"/>
  <c r="F166" i="76"/>
  <c r="F165" i="76"/>
  <c r="F164" i="76"/>
  <c r="F163" i="76"/>
  <c r="F162" i="76"/>
  <c r="F161" i="76"/>
  <c r="F160" i="76"/>
  <c r="F159" i="76"/>
  <c r="F158" i="76"/>
  <c r="F157" i="76"/>
  <c r="F156" i="76"/>
  <c r="F177" i="73"/>
  <c r="F176" i="73"/>
  <c r="F175" i="73"/>
  <c r="F174" i="73"/>
  <c r="F173" i="73"/>
  <c r="F172" i="73"/>
  <c r="F171" i="73"/>
  <c r="F170" i="73"/>
  <c r="F169" i="73"/>
  <c r="F168" i="73"/>
  <c r="F167" i="73"/>
  <c r="F166" i="73"/>
  <c r="F165" i="73"/>
  <c r="F164" i="73"/>
  <c r="F163" i="73"/>
  <c r="F162" i="73"/>
  <c r="F161" i="73"/>
  <c r="F160" i="73"/>
  <c r="F159" i="73"/>
  <c r="F158" i="73"/>
  <c r="F157" i="73"/>
  <c r="F156" i="73"/>
  <c r="F177" i="72"/>
  <c r="F176" i="72"/>
  <c r="F175" i="72"/>
  <c r="F174" i="72"/>
  <c r="F173" i="72"/>
  <c r="F172" i="72"/>
  <c r="F171" i="72"/>
  <c r="F170" i="72"/>
  <c r="F169" i="72"/>
  <c r="F168" i="72"/>
  <c r="F167" i="72"/>
  <c r="F166" i="72"/>
  <c r="F165" i="72"/>
  <c r="F164" i="72"/>
  <c r="F163" i="72"/>
  <c r="F162" i="72"/>
  <c r="F161" i="72"/>
  <c r="F160" i="72"/>
  <c r="F159" i="72"/>
  <c r="F158" i="72"/>
  <c r="F157" i="72"/>
  <c r="F156" i="72"/>
  <c r="F177" i="71"/>
  <c r="F176" i="71"/>
  <c r="F175" i="71"/>
  <c r="F174" i="71"/>
  <c r="F173" i="71"/>
  <c r="F172" i="71"/>
  <c r="F171" i="71"/>
  <c r="F170" i="71"/>
  <c r="F169" i="71"/>
  <c r="F168" i="71"/>
  <c r="F167" i="71"/>
  <c r="F166" i="71"/>
  <c r="F165" i="71"/>
  <c r="F164" i="71"/>
  <c r="F163" i="71"/>
  <c r="F162" i="71"/>
  <c r="F161" i="71"/>
  <c r="F160" i="71"/>
  <c r="F159" i="71"/>
  <c r="F158" i="71"/>
  <c r="F157" i="71"/>
  <c r="F156" i="71"/>
  <c r="F177" i="70"/>
  <c r="F176" i="70"/>
  <c r="F175" i="70"/>
  <c r="F174" i="70"/>
  <c r="F173" i="70"/>
  <c r="F172" i="70"/>
  <c r="F171" i="70"/>
  <c r="F170" i="70"/>
  <c r="F169" i="70"/>
  <c r="F168" i="70"/>
  <c r="F167" i="70"/>
  <c r="F166" i="70"/>
  <c r="F165" i="70"/>
  <c r="F164" i="70"/>
  <c r="F163" i="70"/>
  <c r="F162" i="70"/>
  <c r="F161" i="70"/>
  <c r="F160" i="70"/>
  <c r="F159" i="70"/>
  <c r="F158" i="70"/>
  <c r="F157" i="70"/>
  <c r="F156" i="70"/>
  <c r="F177" i="67"/>
  <c r="F176" i="67"/>
  <c r="F175" i="67"/>
  <c r="F174" i="67"/>
  <c r="F173" i="67"/>
  <c r="F172" i="67"/>
  <c r="F171" i="67"/>
  <c r="F170" i="67"/>
  <c r="F169" i="67"/>
  <c r="F168" i="67"/>
  <c r="F167" i="67"/>
  <c r="F166" i="67"/>
  <c r="F165" i="67"/>
  <c r="F164" i="67"/>
  <c r="F163" i="67"/>
  <c r="F162" i="67"/>
  <c r="F161" i="67"/>
  <c r="F160" i="67"/>
  <c r="F159" i="67"/>
  <c r="F158" i="67"/>
  <c r="F157" i="67"/>
  <c r="F156" i="67"/>
  <c r="F177" i="66"/>
  <c r="F176" i="66"/>
  <c r="F175" i="66"/>
  <c r="F174" i="66"/>
  <c r="F173" i="66"/>
  <c r="F172" i="66"/>
  <c r="F171" i="66"/>
  <c r="F170" i="66"/>
  <c r="F169" i="66"/>
  <c r="F168" i="66"/>
  <c r="F167" i="66"/>
  <c r="F166" i="66"/>
  <c r="F165" i="66"/>
  <c r="F164" i="66"/>
  <c r="F163" i="66"/>
  <c r="F162" i="66"/>
  <c r="F161" i="66"/>
  <c r="F160" i="66"/>
  <c r="F159" i="66"/>
  <c r="F158" i="66"/>
  <c r="F157" i="66"/>
  <c r="F156" i="66"/>
  <c r="A127" i="5"/>
  <c r="A128" i="5"/>
  <c r="A129" i="5"/>
  <c r="A130" i="5"/>
  <c r="A131" i="5"/>
  <c r="A132" i="5"/>
  <c r="A133" i="5"/>
  <c r="A134" i="5"/>
  <c r="A135" i="5"/>
  <c r="A136" i="5"/>
  <c r="A137" i="5"/>
  <c r="A138" i="5"/>
  <c r="A139" i="5"/>
  <c r="A140" i="5"/>
  <c r="A141" i="5"/>
  <c r="A142" i="5"/>
  <c r="A143" i="5"/>
  <c r="A144" i="5"/>
  <c r="A145" i="5"/>
  <c r="A126" i="5"/>
  <c r="A115" i="5"/>
  <c r="A78" i="5"/>
  <c r="A40" i="5"/>
  <c r="A3" i="5"/>
  <c r="B3" i="98"/>
  <c r="B1" i="98"/>
  <c r="F4" i="98"/>
  <c r="F152" i="98" s="1"/>
  <c r="E4" i="98"/>
  <c r="E152" i="98" s="1"/>
  <c r="D4" i="98"/>
  <c r="D152" i="98" s="1"/>
  <c r="C88" i="98"/>
  <c r="C89" i="98"/>
  <c r="C90" i="98"/>
  <c r="C91" i="98"/>
  <c r="C92" i="98"/>
  <c r="C93" i="98"/>
  <c r="C94" i="98"/>
  <c r="C130" i="98"/>
  <c r="C131" i="98"/>
  <c r="C132" i="98"/>
  <c r="C133" i="98"/>
  <c r="C134" i="98"/>
  <c r="C135" i="98"/>
  <c r="C136" i="98"/>
  <c r="C137" i="98"/>
  <c r="C138" i="98"/>
  <c r="C139" i="98"/>
  <c r="C140" i="98"/>
  <c r="C141" i="98"/>
  <c r="C142" i="98"/>
  <c r="C143" i="98"/>
  <c r="C144" i="98"/>
  <c r="C145" i="98"/>
  <c r="C146" i="98"/>
  <c r="C147" i="98"/>
  <c r="C129" i="98"/>
  <c r="C119" i="98"/>
  <c r="C120" i="98"/>
  <c r="C121" i="98"/>
  <c r="C122" i="98"/>
  <c r="C123" i="98"/>
  <c r="C124" i="98"/>
  <c r="C125" i="98"/>
  <c r="C126" i="98"/>
  <c r="C127" i="98"/>
  <c r="C118" i="98"/>
  <c r="B98" i="97"/>
  <c r="C98" i="97"/>
  <c r="D98" i="97"/>
  <c r="E98" i="97"/>
  <c r="F98" i="97"/>
  <c r="G98" i="97"/>
  <c r="H98" i="97"/>
  <c r="I98" i="97"/>
  <c r="J98" i="97"/>
  <c r="K98" i="97"/>
  <c r="L98" i="97"/>
  <c r="M98" i="97"/>
  <c r="N98" i="97"/>
  <c r="O98" i="97"/>
  <c r="P98" i="97"/>
  <c r="Q98" i="97"/>
  <c r="R98" i="97"/>
  <c r="S98" i="97"/>
  <c r="T98" i="97"/>
  <c r="U98" i="97"/>
  <c r="V98" i="97"/>
  <c r="W98" i="97"/>
  <c r="X98" i="97"/>
  <c r="Y98" i="97"/>
  <c r="Z98" i="97"/>
  <c r="AA98" i="97"/>
  <c r="AB98" i="97"/>
  <c r="AC98" i="97"/>
  <c r="AD98" i="97"/>
  <c r="AE98" i="97"/>
  <c r="AF98" i="97"/>
  <c r="AG98" i="97"/>
  <c r="AI98" i="97"/>
  <c r="B98" i="63"/>
  <c r="C98" i="63"/>
  <c r="D98" i="63"/>
  <c r="E98" i="63"/>
  <c r="F98" i="63"/>
  <c r="G98" i="63"/>
  <c r="H98" i="63"/>
  <c r="I98" i="63"/>
  <c r="J98" i="63"/>
  <c r="K98" i="63"/>
  <c r="L98" i="63"/>
  <c r="M98" i="63"/>
  <c r="N98" i="63"/>
  <c r="O98" i="63"/>
  <c r="P98" i="63"/>
  <c r="Q98" i="63"/>
  <c r="R98" i="63"/>
  <c r="S98" i="63"/>
  <c r="T98" i="63"/>
  <c r="U98" i="63"/>
  <c r="V98" i="63"/>
  <c r="W98" i="63"/>
  <c r="X98" i="63"/>
  <c r="Y98" i="63"/>
  <c r="Z98" i="63"/>
  <c r="AA98" i="63"/>
  <c r="AB98" i="63"/>
  <c r="AC98" i="63"/>
  <c r="AD98" i="63"/>
  <c r="AE98" i="63"/>
  <c r="AF98" i="63"/>
  <c r="AG98" i="63"/>
  <c r="AK98" i="63"/>
  <c r="AL98" i="63"/>
  <c r="B98" i="96"/>
  <c r="C98" i="96"/>
  <c r="D98" i="96"/>
  <c r="E98" i="96"/>
  <c r="F98" i="96"/>
  <c r="G98" i="96"/>
  <c r="H98" i="96"/>
  <c r="I98" i="96"/>
  <c r="J98" i="96"/>
  <c r="K98" i="96"/>
  <c r="L98" i="96"/>
  <c r="M98" i="96"/>
  <c r="N98" i="96"/>
  <c r="O98" i="96"/>
  <c r="P98" i="96"/>
  <c r="Q98" i="96"/>
  <c r="R98" i="96"/>
  <c r="S98" i="96"/>
  <c r="T98" i="96"/>
  <c r="U98" i="96"/>
  <c r="V98" i="96"/>
  <c r="W98" i="96"/>
  <c r="X98" i="96"/>
  <c r="Y98" i="96"/>
  <c r="Z98" i="96"/>
  <c r="AA98" i="96"/>
  <c r="AB98" i="96"/>
  <c r="AC98" i="96"/>
  <c r="AD98" i="96"/>
  <c r="AE98" i="96"/>
  <c r="AF98" i="96"/>
  <c r="AG98" i="96"/>
  <c r="AK98" i="96"/>
  <c r="C116" i="98"/>
  <c r="C109" i="98"/>
  <c r="C110" i="98"/>
  <c r="C111" i="98"/>
  <c r="C112" i="98"/>
  <c r="C113" i="98"/>
  <c r="C114" i="98"/>
  <c r="C115" i="98"/>
  <c r="C108" i="98"/>
  <c r="C101" i="98"/>
  <c r="C102" i="98"/>
  <c r="C103" i="98"/>
  <c r="C104" i="98"/>
  <c r="C105" i="98"/>
  <c r="C106" i="98"/>
  <c r="C100" i="98"/>
  <c r="C97" i="98"/>
  <c r="C98" i="98"/>
  <c r="C96" i="98"/>
  <c r="C87" i="98"/>
  <c r="C80" i="98"/>
  <c r="C81" i="98"/>
  <c r="C82" i="98"/>
  <c r="C83" i="98"/>
  <c r="C84" i="98"/>
  <c r="C85" i="98"/>
  <c r="C79" i="98"/>
  <c r="C72" i="98"/>
  <c r="C73" i="98"/>
  <c r="C74" i="98"/>
  <c r="C75" i="98"/>
  <c r="C76" i="98"/>
  <c r="C77" i="98"/>
  <c r="C71" i="98"/>
  <c r="C66" i="98"/>
  <c r="C67" i="98"/>
  <c r="C68" i="98"/>
  <c r="C69" i="98"/>
  <c r="C65" i="98"/>
  <c r="C55" i="98"/>
  <c r="C56" i="98"/>
  <c r="C57" i="98"/>
  <c r="C58" i="98"/>
  <c r="C59" i="98"/>
  <c r="C60" i="98"/>
  <c r="C61" i="98"/>
  <c r="C62" i="98"/>
  <c r="C63" i="98"/>
  <c r="C54" i="98"/>
  <c r="C51" i="98"/>
  <c r="C52" i="98"/>
  <c r="C50" i="98"/>
  <c r="C44" i="98"/>
  <c r="C45" i="98"/>
  <c r="C46" i="98"/>
  <c r="C47" i="98"/>
  <c r="C48" i="98"/>
  <c r="C43" i="98"/>
  <c r="C37" i="98"/>
  <c r="C38" i="98"/>
  <c r="C39" i="98"/>
  <c r="C40" i="98"/>
  <c r="C41" i="98"/>
  <c r="C36" i="98"/>
  <c r="C29" i="98"/>
  <c r="C30" i="98"/>
  <c r="C31" i="98"/>
  <c r="C32" i="98"/>
  <c r="C33" i="98"/>
  <c r="C34" i="98"/>
  <c r="C21" i="98"/>
  <c r="C22" i="98"/>
  <c r="C23" i="98"/>
  <c r="C24" i="98"/>
  <c r="C25" i="98"/>
  <c r="C26" i="98"/>
  <c r="C28" i="98"/>
  <c r="B128" i="98"/>
  <c r="C128" i="98"/>
  <c r="B99" i="98"/>
  <c r="C99" i="98"/>
  <c r="B107" i="98"/>
  <c r="C107" i="98"/>
  <c r="B117" i="98"/>
  <c r="C117" i="98"/>
  <c r="B11" i="98"/>
  <c r="B17" i="98"/>
  <c r="B27" i="98"/>
  <c r="C27" i="98"/>
  <c r="B35" i="98"/>
  <c r="C35" i="98"/>
  <c r="B42" i="98"/>
  <c r="C42" i="98"/>
  <c r="B49" i="98"/>
  <c r="C49" i="98"/>
  <c r="B53" i="98"/>
  <c r="C53" i="98"/>
  <c r="B64" i="98"/>
  <c r="C64" i="98"/>
  <c r="B70" i="98"/>
  <c r="C70" i="98"/>
  <c r="B78" i="98"/>
  <c r="C78" i="98"/>
  <c r="B86" i="98"/>
  <c r="C86" i="98"/>
  <c r="B95" i="98"/>
  <c r="C95" i="98"/>
  <c r="B5" i="98"/>
  <c r="AH98" i="96" l="1"/>
  <c r="AI98" i="96"/>
  <c r="AJ98" i="63"/>
  <c r="AH98" i="63"/>
  <c r="AI98" i="63"/>
  <c r="AH98" i="97"/>
  <c r="AJ98" i="97" s="1"/>
  <c r="E116" i="98" s="1"/>
  <c r="AP98" i="63"/>
  <c r="F116" i="98" s="1"/>
  <c r="AM98" i="63"/>
  <c r="C156" i="95"/>
  <c r="C172" i="95"/>
  <c r="C171" i="95"/>
  <c r="C170" i="95"/>
  <c r="C169" i="95"/>
  <c r="C168" i="95"/>
  <c r="C167" i="95"/>
  <c r="C166" i="95"/>
  <c r="C165" i="95"/>
  <c r="C164" i="95"/>
  <c r="C163" i="95"/>
  <c r="C162" i="95"/>
  <c r="C161" i="95"/>
  <c r="C160" i="95"/>
  <c r="C159" i="95"/>
  <c r="C158" i="95"/>
  <c r="C157" i="95"/>
  <c r="C156" i="94"/>
  <c r="C172" i="94"/>
  <c r="C171" i="94"/>
  <c r="C170" i="94"/>
  <c r="C169" i="94"/>
  <c r="C168" i="94"/>
  <c r="C167" i="94"/>
  <c r="C166" i="94"/>
  <c r="C165" i="94"/>
  <c r="C164" i="94"/>
  <c r="C163" i="94"/>
  <c r="C162" i="94"/>
  <c r="C161" i="94"/>
  <c r="C160" i="94"/>
  <c r="C159" i="94"/>
  <c r="C158" i="94"/>
  <c r="C157" i="94"/>
  <c r="C156" i="93"/>
  <c r="C172" i="93"/>
  <c r="C171" i="93"/>
  <c r="C170" i="93"/>
  <c r="C169" i="93"/>
  <c r="C168" i="93"/>
  <c r="C167" i="93"/>
  <c r="C166" i="93"/>
  <c r="C165" i="93"/>
  <c r="C164" i="93"/>
  <c r="C163" i="93"/>
  <c r="C162" i="93"/>
  <c r="C161" i="93"/>
  <c r="C160" i="93"/>
  <c r="C159" i="93"/>
  <c r="C158" i="93"/>
  <c r="C157" i="93"/>
  <c r="C156" i="92"/>
  <c r="C172" i="92"/>
  <c r="C171" i="92"/>
  <c r="C170" i="92"/>
  <c r="C169" i="92"/>
  <c r="C168" i="92"/>
  <c r="C167" i="92"/>
  <c r="C166" i="92"/>
  <c r="C165" i="92"/>
  <c r="C164" i="92"/>
  <c r="C163" i="92"/>
  <c r="C162" i="92"/>
  <c r="C161" i="92"/>
  <c r="C160" i="92"/>
  <c r="C159" i="92"/>
  <c r="C158" i="92"/>
  <c r="C157" i="92"/>
  <c r="C156" i="91"/>
  <c r="C172" i="91"/>
  <c r="C171" i="91"/>
  <c r="C170" i="91"/>
  <c r="C169" i="91"/>
  <c r="C168" i="91"/>
  <c r="C167" i="91"/>
  <c r="C166" i="91"/>
  <c r="C165" i="91"/>
  <c r="C164" i="91"/>
  <c r="C163" i="91"/>
  <c r="C162" i="91"/>
  <c r="C161" i="91"/>
  <c r="C160" i="91"/>
  <c r="C159" i="91"/>
  <c r="C158" i="91"/>
  <c r="C157" i="91"/>
  <c r="C156" i="90"/>
  <c r="C172" i="90"/>
  <c r="C171" i="90"/>
  <c r="C170" i="90"/>
  <c r="C169" i="90"/>
  <c r="C168" i="90"/>
  <c r="C167" i="90"/>
  <c r="C166" i="90"/>
  <c r="C165" i="90"/>
  <c r="C164" i="90"/>
  <c r="C163" i="90"/>
  <c r="C162" i="90"/>
  <c r="C161" i="90"/>
  <c r="C160" i="90"/>
  <c r="C159" i="90"/>
  <c r="C158" i="90"/>
  <c r="C157" i="90"/>
  <c r="C156" i="89"/>
  <c r="C172" i="89"/>
  <c r="C171" i="89"/>
  <c r="C170" i="89"/>
  <c r="C169" i="89"/>
  <c r="C168" i="89"/>
  <c r="C167" i="89"/>
  <c r="C166" i="89"/>
  <c r="C165" i="89"/>
  <c r="C164" i="89"/>
  <c r="C163" i="89"/>
  <c r="C162" i="89"/>
  <c r="C161" i="89"/>
  <c r="C160" i="89"/>
  <c r="C159" i="89"/>
  <c r="C158" i="89"/>
  <c r="C157" i="89"/>
  <c r="C156" i="88"/>
  <c r="C172" i="88"/>
  <c r="C171" i="88"/>
  <c r="C170" i="88"/>
  <c r="C169" i="88"/>
  <c r="C168" i="88"/>
  <c r="C167" i="88"/>
  <c r="C166" i="88"/>
  <c r="C165" i="88"/>
  <c r="C164" i="88"/>
  <c r="C163" i="88"/>
  <c r="C162" i="88"/>
  <c r="C161" i="88"/>
  <c r="C160" i="88"/>
  <c r="C159" i="88"/>
  <c r="C158" i="88"/>
  <c r="C157" i="88"/>
  <c r="C156" i="87"/>
  <c r="C172" i="87"/>
  <c r="C171" i="87"/>
  <c r="C170" i="87"/>
  <c r="C169" i="87"/>
  <c r="C168" i="87"/>
  <c r="C167" i="87"/>
  <c r="C166" i="87"/>
  <c r="C165" i="87"/>
  <c r="C164" i="87"/>
  <c r="C163" i="87"/>
  <c r="C162" i="87"/>
  <c r="C161" i="87"/>
  <c r="C160" i="87"/>
  <c r="C159" i="87"/>
  <c r="C158" i="87"/>
  <c r="C157" i="87"/>
  <c r="C156" i="86"/>
  <c r="C172" i="86"/>
  <c r="C171" i="86"/>
  <c r="C170" i="86"/>
  <c r="C169" i="86"/>
  <c r="C168" i="86"/>
  <c r="C167" i="86"/>
  <c r="C166" i="86"/>
  <c r="C165" i="86"/>
  <c r="C164" i="86"/>
  <c r="C163" i="86"/>
  <c r="C162" i="86"/>
  <c r="C161" i="86"/>
  <c r="C160" i="86"/>
  <c r="C159" i="86"/>
  <c r="C158" i="86"/>
  <c r="C157" i="86"/>
  <c r="C156" i="85"/>
  <c r="C172" i="85"/>
  <c r="C171" i="85"/>
  <c r="C170" i="85"/>
  <c r="C169" i="85"/>
  <c r="C168" i="85"/>
  <c r="C167" i="85"/>
  <c r="C166" i="85"/>
  <c r="C165" i="85"/>
  <c r="C164" i="85"/>
  <c r="C163" i="85"/>
  <c r="C162" i="85"/>
  <c r="C161" i="85"/>
  <c r="C160" i="85"/>
  <c r="C159" i="85"/>
  <c r="C158" i="85"/>
  <c r="C157" i="85"/>
  <c r="C156" i="84"/>
  <c r="C172" i="84"/>
  <c r="C171" i="84"/>
  <c r="C170" i="84"/>
  <c r="C169" i="84"/>
  <c r="C168" i="84"/>
  <c r="C167" i="84"/>
  <c r="C166" i="84"/>
  <c r="C165" i="84"/>
  <c r="C164" i="84"/>
  <c r="C163" i="84"/>
  <c r="C162" i="84"/>
  <c r="C161" i="84"/>
  <c r="C160" i="84"/>
  <c r="C159" i="84"/>
  <c r="C158" i="84"/>
  <c r="C157" i="84"/>
  <c r="C156" i="83"/>
  <c r="C172" i="83"/>
  <c r="C171" i="83"/>
  <c r="C170" i="83"/>
  <c r="C169" i="83"/>
  <c r="C168" i="83"/>
  <c r="C167" i="83"/>
  <c r="C166" i="83"/>
  <c r="C165" i="83"/>
  <c r="C164" i="83"/>
  <c r="C163" i="83"/>
  <c r="C162" i="83"/>
  <c r="C161" i="83"/>
  <c r="C160" i="83"/>
  <c r="C159" i="83"/>
  <c r="C158" i="83"/>
  <c r="C157" i="83"/>
  <c r="C156" i="82"/>
  <c r="C172" i="82"/>
  <c r="C171" i="82"/>
  <c r="C170" i="82"/>
  <c r="C169" i="82"/>
  <c r="C168" i="82"/>
  <c r="C167" i="82"/>
  <c r="C166" i="82"/>
  <c r="C165" i="82"/>
  <c r="C164" i="82"/>
  <c r="C163" i="82"/>
  <c r="C162" i="82"/>
  <c r="C161" i="82"/>
  <c r="C160" i="82"/>
  <c r="C159" i="82"/>
  <c r="C158" i="82"/>
  <c r="C157" i="82"/>
  <c r="C156" i="81"/>
  <c r="C172" i="81"/>
  <c r="C171" i="81"/>
  <c r="C170" i="81"/>
  <c r="C169" i="81"/>
  <c r="C168" i="81"/>
  <c r="C167" i="81"/>
  <c r="C166" i="81"/>
  <c r="C165" i="81"/>
  <c r="C164" i="81"/>
  <c r="C163" i="81"/>
  <c r="C162" i="81"/>
  <c r="C161" i="81"/>
  <c r="C160" i="81"/>
  <c r="C159" i="81"/>
  <c r="C158" i="81"/>
  <c r="C157" i="81"/>
  <c r="C156" i="80"/>
  <c r="C172" i="80"/>
  <c r="C171" i="80"/>
  <c r="C170" i="80"/>
  <c r="C169" i="80"/>
  <c r="C168" i="80"/>
  <c r="C167" i="80"/>
  <c r="C166" i="80"/>
  <c r="C165" i="80"/>
  <c r="C164" i="80"/>
  <c r="C163" i="80"/>
  <c r="C162" i="80"/>
  <c r="C161" i="80"/>
  <c r="C160" i="80"/>
  <c r="C159" i="80"/>
  <c r="C158" i="80"/>
  <c r="C157" i="80"/>
  <c r="C156" i="79"/>
  <c r="C172" i="79"/>
  <c r="C171" i="79"/>
  <c r="C170" i="79"/>
  <c r="C169" i="79"/>
  <c r="C168" i="79"/>
  <c r="C167" i="79"/>
  <c r="C166" i="79"/>
  <c r="C165" i="79"/>
  <c r="C164" i="79"/>
  <c r="C163" i="79"/>
  <c r="C162" i="79"/>
  <c r="C161" i="79"/>
  <c r="C160" i="79"/>
  <c r="C159" i="79"/>
  <c r="C158" i="79"/>
  <c r="C157" i="79"/>
  <c r="C156" i="78"/>
  <c r="C172" i="78"/>
  <c r="C171" i="78"/>
  <c r="C170" i="78"/>
  <c r="C169" i="78"/>
  <c r="C168" i="78"/>
  <c r="C167" i="78"/>
  <c r="C166" i="78"/>
  <c r="C165" i="78"/>
  <c r="C164" i="78"/>
  <c r="C163" i="78"/>
  <c r="C162" i="78"/>
  <c r="C161" i="78"/>
  <c r="C160" i="78"/>
  <c r="C159" i="78"/>
  <c r="C158" i="78"/>
  <c r="C157" i="78"/>
  <c r="C156" i="77"/>
  <c r="C172" i="77"/>
  <c r="C171" i="77"/>
  <c r="C170" i="77"/>
  <c r="C169" i="77"/>
  <c r="C168" i="77"/>
  <c r="C167" i="77"/>
  <c r="C166" i="77"/>
  <c r="C165" i="77"/>
  <c r="C164" i="77"/>
  <c r="C163" i="77"/>
  <c r="C162" i="77"/>
  <c r="C161" i="77"/>
  <c r="C160" i="77"/>
  <c r="C159" i="77"/>
  <c r="C158" i="77"/>
  <c r="C157" i="77"/>
  <c r="C156" i="76"/>
  <c r="C172" i="76"/>
  <c r="C171" i="76"/>
  <c r="C170" i="76"/>
  <c r="C169" i="76"/>
  <c r="C168" i="76"/>
  <c r="C167" i="76"/>
  <c r="C166" i="76"/>
  <c r="C165" i="76"/>
  <c r="C164" i="76"/>
  <c r="C163" i="76"/>
  <c r="C162" i="76"/>
  <c r="C161" i="76"/>
  <c r="C160" i="76"/>
  <c r="C159" i="76"/>
  <c r="C158" i="76"/>
  <c r="C157" i="76"/>
  <c r="C156" i="75"/>
  <c r="C172" i="75"/>
  <c r="C171" i="75"/>
  <c r="C170" i="75"/>
  <c r="C169" i="75"/>
  <c r="C168" i="75"/>
  <c r="C167" i="75"/>
  <c r="C166" i="75"/>
  <c r="C165" i="75"/>
  <c r="C164" i="75"/>
  <c r="C163" i="75"/>
  <c r="C162" i="75"/>
  <c r="C161" i="75"/>
  <c r="C160" i="75"/>
  <c r="C159" i="75"/>
  <c r="C158" i="75"/>
  <c r="C157" i="75"/>
  <c r="C156" i="74"/>
  <c r="C172" i="74"/>
  <c r="C171" i="74"/>
  <c r="C170" i="74"/>
  <c r="C169" i="74"/>
  <c r="C168" i="74"/>
  <c r="C167" i="74"/>
  <c r="C166" i="74"/>
  <c r="C165" i="74"/>
  <c r="C164" i="74"/>
  <c r="C163" i="74"/>
  <c r="C162" i="74"/>
  <c r="C161" i="74"/>
  <c r="C160" i="74"/>
  <c r="C159" i="74"/>
  <c r="C158" i="74"/>
  <c r="C157" i="74"/>
  <c r="C156" i="73"/>
  <c r="C172" i="73"/>
  <c r="C171" i="73"/>
  <c r="C170" i="73"/>
  <c r="C169" i="73"/>
  <c r="C168" i="73"/>
  <c r="C167" i="73"/>
  <c r="C166" i="73"/>
  <c r="C165" i="73"/>
  <c r="C164" i="73"/>
  <c r="C163" i="73"/>
  <c r="C162" i="73"/>
  <c r="C161" i="73"/>
  <c r="C160" i="73"/>
  <c r="C159" i="73"/>
  <c r="C158" i="73"/>
  <c r="C157" i="73"/>
  <c r="C156" i="72"/>
  <c r="C172" i="72"/>
  <c r="C171" i="72"/>
  <c r="C170" i="72"/>
  <c r="C169" i="72"/>
  <c r="C168" i="72"/>
  <c r="C167" i="72"/>
  <c r="C166" i="72"/>
  <c r="C165" i="72"/>
  <c r="C164" i="72"/>
  <c r="C163" i="72"/>
  <c r="C162" i="72"/>
  <c r="C161" i="72"/>
  <c r="C160" i="72"/>
  <c r="C159" i="72"/>
  <c r="C158" i="72"/>
  <c r="C157" i="72"/>
  <c r="C156" i="71"/>
  <c r="C172" i="71"/>
  <c r="C171" i="71"/>
  <c r="C170" i="71"/>
  <c r="C169" i="71"/>
  <c r="C168" i="71"/>
  <c r="C167" i="71"/>
  <c r="C166" i="71"/>
  <c r="C165" i="71"/>
  <c r="C164" i="71"/>
  <c r="C163" i="71"/>
  <c r="C162" i="71"/>
  <c r="C161" i="71"/>
  <c r="C160" i="71"/>
  <c r="C159" i="71"/>
  <c r="C158" i="71"/>
  <c r="C157" i="71"/>
  <c r="C156" i="70"/>
  <c r="C172" i="70"/>
  <c r="C171" i="70"/>
  <c r="C170" i="70"/>
  <c r="C169" i="70"/>
  <c r="C168" i="70"/>
  <c r="C167" i="70"/>
  <c r="C166" i="70"/>
  <c r="C165" i="70"/>
  <c r="C164" i="70"/>
  <c r="C163" i="70"/>
  <c r="C162" i="70"/>
  <c r="C161" i="70"/>
  <c r="C160" i="70"/>
  <c r="C159" i="70"/>
  <c r="C158" i="70"/>
  <c r="C157" i="70"/>
  <c r="C156" i="69"/>
  <c r="C172" i="69"/>
  <c r="C171" i="69"/>
  <c r="C170" i="69"/>
  <c r="C169" i="69"/>
  <c r="C168" i="69"/>
  <c r="C167" i="69"/>
  <c r="C166" i="69"/>
  <c r="C165" i="69"/>
  <c r="C164" i="69"/>
  <c r="C163" i="69"/>
  <c r="C162" i="69"/>
  <c r="C161" i="69"/>
  <c r="C160" i="69"/>
  <c r="C159" i="69"/>
  <c r="C158" i="69"/>
  <c r="C157" i="69"/>
  <c r="C156" i="68"/>
  <c r="C172" i="68"/>
  <c r="C171" i="68"/>
  <c r="C170" i="68"/>
  <c r="C169" i="68"/>
  <c r="C168" i="68"/>
  <c r="C167" i="68"/>
  <c r="C166" i="68"/>
  <c r="C165" i="68"/>
  <c r="C164" i="68"/>
  <c r="C163" i="68"/>
  <c r="C162" i="68"/>
  <c r="C161" i="68"/>
  <c r="C160" i="68"/>
  <c r="C159" i="68"/>
  <c r="C158" i="68"/>
  <c r="C157" i="68"/>
  <c r="C156" i="67"/>
  <c r="C172" i="67"/>
  <c r="C171" i="67"/>
  <c r="C170" i="67"/>
  <c r="C169" i="67"/>
  <c r="C168" i="67"/>
  <c r="C167" i="67"/>
  <c r="C166" i="67"/>
  <c r="C165" i="67"/>
  <c r="C164" i="67"/>
  <c r="C163" i="67"/>
  <c r="C162" i="67"/>
  <c r="C161" i="67"/>
  <c r="C160" i="67"/>
  <c r="C159" i="67"/>
  <c r="C158" i="67"/>
  <c r="C157" i="67"/>
  <c r="C156" i="66"/>
  <c r="C172" i="66"/>
  <c r="C171" i="66"/>
  <c r="C170" i="66"/>
  <c r="C169" i="66"/>
  <c r="C168" i="66"/>
  <c r="C167" i="66"/>
  <c r="C166" i="66"/>
  <c r="C165" i="66"/>
  <c r="C164" i="66"/>
  <c r="C163" i="66"/>
  <c r="C162" i="66"/>
  <c r="C161" i="66"/>
  <c r="C160" i="66"/>
  <c r="C159" i="66"/>
  <c r="C158" i="66"/>
  <c r="C157" i="66"/>
  <c r="C156" i="26"/>
  <c r="C172" i="26"/>
  <c r="C171" i="26"/>
  <c r="C170" i="26"/>
  <c r="C169" i="26"/>
  <c r="C168" i="26"/>
  <c r="C167" i="26"/>
  <c r="C166" i="26"/>
  <c r="C165" i="26"/>
  <c r="C164" i="26"/>
  <c r="C163" i="26"/>
  <c r="C162" i="26"/>
  <c r="C161" i="26"/>
  <c r="C160" i="26"/>
  <c r="C159" i="26"/>
  <c r="C158" i="26"/>
  <c r="C157" i="26"/>
  <c r="E158" i="5"/>
  <c r="E157" i="5"/>
  <c r="E156" i="5"/>
  <c r="E172" i="5"/>
  <c r="E171" i="5"/>
  <c r="E170" i="5"/>
  <c r="E169" i="5"/>
  <c r="E168" i="5"/>
  <c r="E167" i="5"/>
  <c r="E166" i="5"/>
  <c r="E165" i="5"/>
  <c r="E164" i="5"/>
  <c r="E163" i="5"/>
  <c r="E162" i="5"/>
  <c r="E161" i="5"/>
  <c r="E160" i="5"/>
  <c r="E159" i="5"/>
  <c r="B3" i="63"/>
  <c r="C3" i="63"/>
  <c r="D3" i="63"/>
  <c r="E3" i="63"/>
  <c r="F3" i="63"/>
  <c r="G3" i="63"/>
  <c r="H3" i="63"/>
  <c r="I3" i="63"/>
  <c r="J3" i="63"/>
  <c r="K3" i="63"/>
  <c r="L3" i="63"/>
  <c r="M3" i="63"/>
  <c r="N3" i="63"/>
  <c r="O3" i="63"/>
  <c r="P3" i="63"/>
  <c r="Q3" i="63"/>
  <c r="R3" i="63"/>
  <c r="S3" i="63"/>
  <c r="T3" i="63"/>
  <c r="U3" i="63"/>
  <c r="V3" i="63"/>
  <c r="W3" i="63"/>
  <c r="X3" i="63"/>
  <c r="Y3" i="63"/>
  <c r="Z3" i="63"/>
  <c r="AA3" i="63"/>
  <c r="AB3" i="63"/>
  <c r="AC3" i="63"/>
  <c r="AD3" i="63"/>
  <c r="AE3" i="63"/>
  <c r="AF3" i="63"/>
  <c r="AG3" i="63"/>
  <c r="B4" i="63"/>
  <c r="C4" i="63"/>
  <c r="D4" i="63"/>
  <c r="E4" i="63"/>
  <c r="F4" i="63"/>
  <c r="G4" i="63"/>
  <c r="H4" i="63"/>
  <c r="I4" i="63"/>
  <c r="J4" i="63"/>
  <c r="K4" i="63"/>
  <c r="L4" i="63"/>
  <c r="M4" i="63"/>
  <c r="N4" i="63"/>
  <c r="O4" i="63"/>
  <c r="P4" i="63"/>
  <c r="Q4" i="63"/>
  <c r="R4" i="63"/>
  <c r="S4" i="63"/>
  <c r="T4" i="63"/>
  <c r="U4" i="63"/>
  <c r="V4" i="63"/>
  <c r="W4" i="63"/>
  <c r="X4" i="63"/>
  <c r="Y4" i="63"/>
  <c r="Z4" i="63"/>
  <c r="AA4" i="63"/>
  <c r="AB4" i="63"/>
  <c r="AC4" i="63"/>
  <c r="AD4" i="63"/>
  <c r="AE4" i="63"/>
  <c r="AF4" i="63"/>
  <c r="AG4" i="63"/>
  <c r="B5" i="63"/>
  <c r="C5" i="63"/>
  <c r="D5" i="63"/>
  <c r="E5" i="63"/>
  <c r="F5" i="63"/>
  <c r="G5" i="63"/>
  <c r="H5" i="63"/>
  <c r="I5" i="63"/>
  <c r="J5" i="63"/>
  <c r="K5" i="63"/>
  <c r="L5" i="63"/>
  <c r="M5" i="63"/>
  <c r="N5" i="63"/>
  <c r="O5" i="63"/>
  <c r="P5" i="63"/>
  <c r="Q5" i="63"/>
  <c r="R5" i="63"/>
  <c r="S5" i="63"/>
  <c r="T5" i="63"/>
  <c r="U5" i="63"/>
  <c r="V5" i="63"/>
  <c r="W5" i="63"/>
  <c r="X5" i="63"/>
  <c r="Y5" i="63"/>
  <c r="Z5" i="63"/>
  <c r="AA5" i="63"/>
  <c r="AB5" i="63"/>
  <c r="AC5" i="63"/>
  <c r="AD5" i="63"/>
  <c r="AE5" i="63"/>
  <c r="AF5" i="63"/>
  <c r="AG5" i="63"/>
  <c r="B6" i="63"/>
  <c r="C6" i="63"/>
  <c r="D6" i="63"/>
  <c r="E6" i="63"/>
  <c r="F6" i="63"/>
  <c r="G6" i="63"/>
  <c r="H6" i="63"/>
  <c r="I6" i="63"/>
  <c r="J6" i="63"/>
  <c r="K6" i="63"/>
  <c r="L6" i="63"/>
  <c r="M6" i="63"/>
  <c r="N6" i="63"/>
  <c r="O6" i="63"/>
  <c r="P6" i="63"/>
  <c r="Q6" i="63"/>
  <c r="R6" i="63"/>
  <c r="S6" i="63"/>
  <c r="T6" i="63"/>
  <c r="U6" i="63"/>
  <c r="V6" i="63"/>
  <c r="W6" i="63"/>
  <c r="X6" i="63"/>
  <c r="Y6" i="63"/>
  <c r="Z6" i="63"/>
  <c r="AA6" i="63"/>
  <c r="AB6" i="63"/>
  <c r="AC6" i="63"/>
  <c r="AD6" i="63"/>
  <c r="AE6" i="63"/>
  <c r="AF6" i="63"/>
  <c r="AG6" i="63"/>
  <c r="B7" i="63"/>
  <c r="C7" i="63"/>
  <c r="D7" i="63"/>
  <c r="E7" i="63"/>
  <c r="F7" i="63"/>
  <c r="G7" i="63"/>
  <c r="H7" i="63"/>
  <c r="I7" i="63"/>
  <c r="J7" i="63"/>
  <c r="K7" i="63"/>
  <c r="L7" i="63"/>
  <c r="M7" i="63"/>
  <c r="N7" i="63"/>
  <c r="O7" i="63"/>
  <c r="P7" i="63"/>
  <c r="Q7" i="63"/>
  <c r="R7" i="63"/>
  <c r="S7" i="63"/>
  <c r="T7" i="63"/>
  <c r="U7" i="63"/>
  <c r="V7" i="63"/>
  <c r="W7" i="63"/>
  <c r="X7" i="63"/>
  <c r="Y7" i="63"/>
  <c r="Z7" i="63"/>
  <c r="AA7" i="63"/>
  <c r="AB7" i="63"/>
  <c r="AC7" i="63"/>
  <c r="AD7" i="63"/>
  <c r="AE7" i="63"/>
  <c r="AF7" i="63"/>
  <c r="AG7" i="63"/>
  <c r="B8" i="63"/>
  <c r="C8" i="63"/>
  <c r="D8" i="63"/>
  <c r="E8" i="63"/>
  <c r="F8" i="63"/>
  <c r="G8" i="63"/>
  <c r="H8" i="63"/>
  <c r="I8" i="63"/>
  <c r="J8" i="63"/>
  <c r="K8" i="63"/>
  <c r="L8" i="63"/>
  <c r="M8" i="63"/>
  <c r="N8" i="63"/>
  <c r="O8" i="63"/>
  <c r="P8" i="63"/>
  <c r="Q8" i="63"/>
  <c r="R8" i="63"/>
  <c r="S8" i="63"/>
  <c r="T8" i="63"/>
  <c r="U8" i="63"/>
  <c r="V8" i="63"/>
  <c r="W8" i="63"/>
  <c r="X8" i="63"/>
  <c r="Y8" i="63"/>
  <c r="Z8" i="63"/>
  <c r="AA8" i="63"/>
  <c r="AB8" i="63"/>
  <c r="AC8" i="63"/>
  <c r="AD8" i="63"/>
  <c r="AE8" i="63"/>
  <c r="AF8" i="63"/>
  <c r="AG8" i="63"/>
  <c r="B9" i="63"/>
  <c r="C9" i="63"/>
  <c r="D9" i="63"/>
  <c r="E9" i="63"/>
  <c r="F9" i="63"/>
  <c r="G9" i="63"/>
  <c r="H9" i="63"/>
  <c r="I9" i="63"/>
  <c r="J9" i="63"/>
  <c r="K9" i="63"/>
  <c r="L9" i="63"/>
  <c r="M9" i="63"/>
  <c r="N9" i="63"/>
  <c r="O9" i="63"/>
  <c r="P9" i="63"/>
  <c r="Q9" i="63"/>
  <c r="R9" i="63"/>
  <c r="S9" i="63"/>
  <c r="T9" i="63"/>
  <c r="U9" i="63"/>
  <c r="V9" i="63"/>
  <c r="W9" i="63"/>
  <c r="X9" i="63"/>
  <c r="Y9" i="63"/>
  <c r="Z9" i="63"/>
  <c r="AA9" i="63"/>
  <c r="AB9" i="63"/>
  <c r="AC9" i="63"/>
  <c r="AD9" i="63"/>
  <c r="AE9" i="63"/>
  <c r="AF9" i="63"/>
  <c r="AG9" i="63"/>
  <c r="B10" i="63"/>
  <c r="C10" i="63"/>
  <c r="D10" i="63"/>
  <c r="E10" i="63"/>
  <c r="F10" i="63"/>
  <c r="G10" i="63"/>
  <c r="H10" i="63"/>
  <c r="I10" i="63"/>
  <c r="J10" i="63"/>
  <c r="K10" i="63"/>
  <c r="L10" i="63"/>
  <c r="M10" i="63"/>
  <c r="N10" i="63"/>
  <c r="O10" i="63"/>
  <c r="P10" i="63"/>
  <c r="Q10" i="63"/>
  <c r="R10" i="63"/>
  <c r="S10" i="63"/>
  <c r="T10" i="63"/>
  <c r="U10" i="63"/>
  <c r="V10" i="63"/>
  <c r="W10" i="63"/>
  <c r="X10" i="63"/>
  <c r="Y10" i="63"/>
  <c r="Z10" i="63"/>
  <c r="AA10" i="63"/>
  <c r="AB10" i="63"/>
  <c r="AC10" i="63"/>
  <c r="AD10" i="63"/>
  <c r="AE10" i="63"/>
  <c r="AF10" i="63"/>
  <c r="AG10" i="63"/>
  <c r="B11" i="63"/>
  <c r="C11" i="63"/>
  <c r="D11" i="63"/>
  <c r="E11" i="63"/>
  <c r="F11" i="63"/>
  <c r="G11" i="63"/>
  <c r="H11" i="63"/>
  <c r="I11" i="63"/>
  <c r="J11" i="63"/>
  <c r="K11" i="63"/>
  <c r="L11" i="63"/>
  <c r="M11" i="63"/>
  <c r="N11" i="63"/>
  <c r="O11" i="63"/>
  <c r="P11" i="63"/>
  <c r="Q11" i="63"/>
  <c r="R11" i="63"/>
  <c r="S11" i="63"/>
  <c r="T11" i="63"/>
  <c r="U11" i="63"/>
  <c r="V11" i="63"/>
  <c r="W11" i="63"/>
  <c r="X11" i="63"/>
  <c r="Y11" i="63"/>
  <c r="Z11" i="63"/>
  <c r="AA11" i="63"/>
  <c r="AB11" i="63"/>
  <c r="AC11" i="63"/>
  <c r="AD11" i="63"/>
  <c r="AE11" i="63"/>
  <c r="AF11" i="63"/>
  <c r="AG11" i="63"/>
  <c r="B12" i="63"/>
  <c r="C12" i="63"/>
  <c r="D12" i="63"/>
  <c r="E12" i="63"/>
  <c r="F12" i="63"/>
  <c r="G12" i="63"/>
  <c r="H12" i="63"/>
  <c r="I12" i="63"/>
  <c r="J12" i="63"/>
  <c r="K12" i="63"/>
  <c r="L12" i="63"/>
  <c r="M12" i="63"/>
  <c r="N12" i="63"/>
  <c r="O12" i="63"/>
  <c r="P12" i="63"/>
  <c r="Q12" i="63"/>
  <c r="R12" i="63"/>
  <c r="S12" i="63"/>
  <c r="T12" i="63"/>
  <c r="U12" i="63"/>
  <c r="V12" i="63"/>
  <c r="W12" i="63"/>
  <c r="X12" i="63"/>
  <c r="Y12" i="63"/>
  <c r="Z12" i="63"/>
  <c r="AA12" i="63"/>
  <c r="AB12" i="63"/>
  <c r="AC12" i="63"/>
  <c r="AD12" i="63"/>
  <c r="AE12" i="63"/>
  <c r="AF12" i="63"/>
  <c r="AG12" i="63"/>
  <c r="B13" i="63"/>
  <c r="C13" i="63"/>
  <c r="D13" i="63"/>
  <c r="E13" i="63"/>
  <c r="F13" i="63"/>
  <c r="G13" i="63"/>
  <c r="H13" i="63"/>
  <c r="I13" i="63"/>
  <c r="J13" i="63"/>
  <c r="K13" i="63"/>
  <c r="L13" i="63"/>
  <c r="M13" i="63"/>
  <c r="N13" i="63"/>
  <c r="O13" i="63"/>
  <c r="P13" i="63"/>
  <c r="Q13" i="63"/>
  <c r="R13" i="63"/>
  <c r="S13" i="63"/>
  <c r="T13" i="63"/>
  <c r="U13" i="63"/>
  <c r="V13" i="63"/>
  <c r="W13" i="63"/>
  <c r="X13" i="63"/>
  <c r="Y13" i="63"/>
  <c r="Z13" i="63"/>
  <c r="AA13" i="63"/>
  <c r="AB13" i="63"/>
  <c r="AC13" i="63"/>
  <c r="AD13" i="63"/>
  <c r="AE13" i="63"/>
  <c r="AF13" i="63"/>
  <c r="AG13" i="63"/>
  <c r="B14" i="63"/>
  <c r="C14" i="63"/>
  <c r="D14" i="63"/>
  <c r="E14" i="63"/>
  <c r="F14" i="63"/>
  <c r="G14" i="63"/>
  <c r="H14" i="63"/>
  <c r="I14" i="63"/>
  <c r="J14" i="63"/>
  <c r="K14" i="63"/>
  <c r="L14" i="63"/>
  <c r="M14" i="63"/>
  <c r="N14" i="63"/>
  <c r="O14" i="63"/>
  <c r="P14" i="63"/>
  <c r="Q14" i="63"/>
  <c r="R14" i="63"/>
  <c r="S14" i="63"/>
  <c r="T14" i="63"/>
  <c r="U14" i="63"/>
  <c r="V14" i="63"/>
  <c r="W14" i="63"/>
  <c r="X14" i="63"/>
  <c r="Y14" i="63"/>
  <c r="Z14" i="63"/>
  <c r="AA14" i="63"/>
  <c r="AB14" i="63"/>
  <c r="AC14" i="63"/>
  <c r="AD14" i="63"/>
  <c r="AE14" i="63"/>
  <c r="AF14" i="63"/>
  <c r="AG14" i="63"/>
  <c r="B15" i="63"/>
  <c r="C15" i="63"/>
  <c r="D15" i="63"/>
  <c r="E15" i="63"/>
  <c r="F15" i="63"/>
  <c r="G15" i="63"/>
  <c r="H15" i="63"/>
  <c r="I15" i="63"/>
  <c r="J15" i="63"/>
  <c r="K15" i="63"/>
  <c r="L15" i="63"/>
  <c r="M15" i="63"/>
  <c r="N15" i="63"/>
  <c r="O15" i="63"/>
  <c r="P15" i="63"/>
  <c r="Q15" i="63"/>
  <c r="R15" i="63"/>
  <c r="S15" i="63"/>
  <c r="T15" i="63"/>
  <c r="U15" i="63"/>
  <c r="V15" i="63"/>
  <c r="W15" i="63"/>
  <c r="X15" i="63"/>
  <c r="Y15" i="63"/>
  <c r="Z15" i="63"/>
  <c r="AA15" i="63"/>
  <c r="AB15" i="63"/>
  <c r="AC15" i="63"/>
  <c r="AD15" i="63"/>
  <c r="AE15" i="63"/>
  <c r="AF15" i="63"/>
  <c r="AG15" i="63"/>
  <c r="B16" i="63"/>
  <c r="C16" i="63"/>
  <c r="D16" i="63"/>
  <c r="E16" i="63"/>
  <c r="F16" i="63"/>
  <c r="G16" i="63"/>
  <c r="H16" i="63"/>
  <c r="I16" i="63"/>
  <c r="J16" i="63"/>
  <c r="K16" i="63"/>
  <c r="L16" i="63"/>
  <c r="M16" i="63"/>
  <c r="N16" i="63"/>
  <c r="O16" i="63"/>
  <c r="P16" i="63"/>
  <c r="Q16" i="63"/>
  <c r="R16" i="63"/>
  <c r="S16" i="63"/>
  <c r="T16" i="63"/>
  <c r="U16" i="63"/>
  <c r="V16" i="63"/>
  <c r="W16" i="63"/>
  <c r="X16" i="63"/>
  <c r="Y16" i="63"/>
  <c r="Z16" i="63"/>
  <c r="AA16" i="63"/>
  <c r="AB16" i="63"/>
  <c r="AC16" i="63"/>
  <c r="AD16" i="63"/>
  <c r="AE16" i="63"/>
  <c r="AF16" i="63"/>
  <c r="AG16" i="63"/>
  <c r="B17" i="63"/>
  <c r="C17" i="63"/>
  <c r="D17" i="63"/>
  <c r="E17" i="63"/>
  <c r="F17" i="63"/>
  <c r="G17" i="63"/>
  <c r="H17" i="63"/>
  <c r="I17" i="63"/>
  <c r="J17" i="63"/>
  <c r="K17" i="63"/>
  <c r="L17" i="63"/>
  <c r="M17" i="63"/>
  <c r="N17" i="63"/>
  <c r="O17" i="63"/>
  <c r="P17" i="63"/>
  <c r="Q17" i="63"/>
  <c r="R17" i="63"/>
  <c r="S17" i="63"/>
  <c r="T17" i="63"/>
  <c r="U17" i="63"/>
  <c r="V17" i="63"/>
  <c r="W17" i="63"/>
  <c r="X17" i="63"/>
  <c r="Y17" i="63"/>
  <c r="Z17" i="63"/>
  <c r="AA17" i="63"/>
  <c r="AB17" i="63"/>
  <c r="AC17" i="63"/>
  <c r="AD17" i="63"/>
  <c r="AE17" i="63"/>
  <c r="AF17" i="63"/>
  <c r="AG17" i="63"/>
  <c r="B18" i="63"/>
  <c r="C18" i="63"/>
  <c r="D18" i="63"/>
  <c r="E18" i="63"/>
  <c r="F18" i="63"/>
  <c r="G18" i="63"/>
  <c r="H18" i="63"/>
  <c r="I18" i="63"/>
  <c r="J18" i="63"/>
  <c r="K18" i="63"/>
  <c r="L18" i="63"/>
  <c r="M18" i="63"/>
  <c r="N18" i="63"/>
  <c r="O18" i="63"/>
  <c r="P18" i="63"/>
  <c r="Q18" i="63"/>
  <c r="R18" i="63"/>
  <c r="S18" i="63"/>
  <c r="T18" i="63"/>
  <c r="U18" i="63"/>
  <c r="V18" i="63"/>
  <c r="W18" i="63"/>
  <c r="X18" i="63"/>
  <c r="Y18" i="63"/>
  <c r="Z18" i="63"/>
  <c r="AA18" i="63"/>
  <c r="AB18" i="63"/>
  <c r="AC18" i="63"/>
  <c r="AD18" i="63"/>
  <c r="AE18" i="63"/>
  <c r="AF18" i="63"/>
  <c r="AG18" i="63"/>
  <c r="B19" i="63"/>
  <c r="C19" i="63"/>
  <c r="D19" i="63"/>
  <c r="E19" i="63"/>
  <c r="F19" i="63"/>
  <c r="G19" i="63"/>
  <c r="H19" i="63"/>
  <c r="I19" i="63"/>
  <c r="J19" i="63"/>
  <c r="K19" i="63"/>
  <c r="L19" i="63"/>
  <c r="M19" i="63"/>
  <c r="N19" i="63"/>
  <c r="O19" i="63"/>
  <c r="P19" i="63"/>
  <c r="Q19" i="63"/>
  <c r="R19" i="63"/>
  <c r="S19" i="63"/>
  <c r="T19" i="63"/>
  <c r="U19" i="63"/>
  <c r="V19" i="63"/>
  <c r="W19" i="63"/>
  <c r="X19" i="63"/>
  <c r="Y19" i="63"/>
  <c r="Z19" i="63"/>
  <c r="AA19" i="63"/>
  <c r="AB19" i="63"/>
  <c r="AC19" i="63"/>
  <c r="AD19" i="63"/>
  <c r="AE19" i="63"/>
  <c r="AF19" i="63"/>
  <c r="AG19" i="63"/>
  <c r="B20" i="63"/>
  <c r="C20" i="63"/>
  <c r="D20" i="63"/>
  <c r="E20" i="63"/>
  <c r="F20" i="63"/>
  <c r="G20" i="63"/>
  <c r="H20" i="63"/>
  <c r="I20" i="63"/>
  <c r="J20" i="63"/>
  <c r="K20" i="63"/>
  <c r="L20" i="63"/>
  <c r="M20" i="63"/>
  <c r="N20" i="63"/>
  <c r="O20" i="63"/>
  <c r="P20" i="63"/>
  <c r="Q20" i="63"/>
  <c r="R20" i="63"/>
  <c r="S20" i="63"/>
  <c r="T20" i="63"/>
  <c r="U20" i="63"/>
  <c r="V20" i="63"/>
  <c r="W20" i="63"/>
  <c r="X20" i="63"/>
  <c r="Y20" i="63"/>
  <c r="Z20" i="63"/>
  <c r="AA20" i="63"/>
  <c r="AB20" i="63"/>
  <c r="AC20" i="63"/>
  <c r="AD20" i="63"/>
  <c r="AE20" i="63"/>
  <c r="AF20" i="63"/>
  <c r="AG20" i="63"/>
  <c r="B21" i="63"/>
  <c r="C21" i="63"/>
  <c r="D21" i="63"/>
  <c r="E21" i="63"/>
  <c r="F21" i="63"/>
  <c r="G21" i="63"/>
  <c r="H21" i="63"/>
  <c r="I21" i="63"/>
  <c r="J21" i="63"/>
  <c r="K21" i="63"/>
  <c r="L21" i="63"/>
  <c r="M21" i="63"/>
  <c r="N21" i="63"/>
  <c r="O21" i="63"/>
  <c r="P21" i="63"/>
  <c r="Q21" i="63"/>
  <c r="R21" i="63"/>
  <c r="S21" i="63"/>
  <c r="T21" i="63"/>
  <c r="U21" i="63"/>
  <c r="V21" i="63"/>
  <c r="W21" i="63"/>
  <c r="X21" i="63"/>
  <c r="Y21" i="63"/>
  <c r="Z21" i="63"/>
  <c r="AA21" i="63"/>
  <c r="AB21" i="63"/>
  <c r="AC21" i="63"/>
  <c r="AD21" i="63"/>
  <c r="AE21" i="63"/>
  <c r="AF21" i="63"/>
  <c r="AG21" i="63"/>
  <c r="B22" i="63"/>
  <c r="C22" i="63"/>
  <c r="D22" i="63"/>
  <c r="E22" i="63"/>
  <c r="F22" i="63"/>
  <c r="G22" i="63"/>
  <c r="H22" i="63"/>
  <c r="I22" i="63"/>
  <c r="J22" i="63"/>
  <c r="K22" i="63"/>
  <c r="L22" i="63"/>
  <c r="M22" i="63"/>
  <c r="N22" i="63"/>
  <c r="O22" i="63"/>
  <c r="P22" i="63"/>
  <c r="Q22" i="63"/>
  <c r="R22" i="63"/>
  <c r="S22" i="63"/>
  <c r="T22" i="63"/>
  <c r="U22" i="63"/>
  <c r="V22" i="63"/>
  <c r="W22" i="63"/>
  <c r="X22" i="63"/>
  <c r="Y22" i="63"/>
  <c r="Z22" i="63"/>
  <c r="AA22" i="63"/>
  <c r="AB22" i="63"/>
  <c r="AC22" i="63"/>
  <c r="AD22" i="63"/>
  <c r="AE22" i="63"/>
  <c r="AF22" i="63"/>
  <c r="AG22" i="63"/>
  <c r="B23" i="63"/>
  <c r="C23" i="63"/>
  <c r="D23" i="63"/>
  <c r="E23" i="63"/>
  <c r="F23" i="63"/>
  <c r="G23" i="63"/>
  <c r="H23" i="63"/>
  <c r="I23" i="63"/>
  <c r="J23" i="63"/>
  <c r="K23" i="63"/>
  <c r="L23" i="63"/>
  <c r="M23" i="63"/>
  <c r="N23" i="63"/>
  <c r="O23" i="63"/>
  <c r="P23" i="63"/>
  <c r="Q23" i="63"/>
  <c r="R23" i="63"/>
  <c r="S23" i="63"/>
  <c r="T23" i="63"/>
  <c r="U23" i="63"/>
  <c r="V23" i="63"/>
  <c r="W23" i="63"/>
  <c r="X23" i="63"/>
  <c r="Y23" i="63"/>
  <c r="Z23" i="63"/>
  <c r="AA23" i="63"/>
  <c r="AB23" i="63"/>
  <c r="AC23" i="63"/>
  <c r="AD23" i="63"/>
  <c r="AE23" i="63"/>
  <c r="AF23" i="63"/>
  <c r="AG23" i="63"/>
  <c r="B24" i="63"/>
  <c r="C24" i="63"/>
  <c r="D24" i="63"/>
  <c r="E24" i="63"/>
  <c r="F24" i="63"/>
  <c r="G24" i="63"/>
  <c r="H24" i="63"/>
  <c r="I24" i="63"/>
  <c r="J24" i="63"/>
  <c r="K24" i="63"/>
  <c r="L24" i="63"/>
  <c r="M24" i="63"/>
  <c r="N24" i="63"/>
  <c r="O24" i="63"/>
  <c r="P24" i="63"/>
  <c r="Q24" i="63"/>
  <c r="R24" i="63"/>
  <c r="S24" i="63"/>
  <c r="T24" i="63"/>
  <c r="U24" i="63"/>
  <c r="V24" i="63"/>
  <c r="W24" i="63"/>
  <c r="X24" i="63"/>
  <c r="Y24" i="63"/>
  <c r="Z24" i="63"/>
  <c r="AA24" i="63"/>
  <c r="AB24" i="63"/>
  <c r="AC24" i="63"/>
  <c r="AD24" i="63"/>
  <c r="AE24" i="63"/>
  <c r="AF24" i="63"/>
  <c r="AG24" i="63"/>
  <c r="B25" i="63"/>
  <c r="C25" i="63"/>
  <c r="D25" i="63"/>
  <c r="E25" i="63"/>
  <c r="F25" i="63"/>
  <c r="G25" i="63"/>
  <c r="H25" i="63"/>
  <c r="I25" i="63"/>
  <c r="J25" i="63"/>
  <c r="K25" i="63"/>
  <c r="L25" i="63"/>
  <c r="M25" i="63"/>
  <c r="N25" i="63"/>
  <c r="O25" i="63"/>
  <c r="P25" i="63"/>
  <c r="Q25" i="63"/>
  <c r="R25" i="63"/>
  <c r="S25" i="63"/>
  <c r="T25" i="63"/>
  <c r="U25" i="63"/>
  <c r="V25" i="63"/>
  <c r="W25" i="63"/>
  <c r="X25" i="63"/>
  <c r="Y25" i="63"/>
  <c r="Z25" i="63"/>
  <c r="AA25" i="63"/>
  <c r="AB25" i="63"/>
  <c r="AC25" i="63"/>
  <c r="AD25" i="63"/>
  <c r="AE25" i="63"/>
  <c r="AF25" i="63"/>
  <c r="AG25" i="63"/>
  <c r="B26" i="63"/>
  <c r="C26" i="63"/>
  <c r="D26" i="63"/>
  <c r="E26" i="63"/>
  <c r="F26" i="63"/>
  <c r="G26" i="63"/>
  <c r="H26" i="63"/>
  <c r="I26" i="63"/>
  <c r="J26" i="63"/>
  <c r="K26" i="63"/>
  <c r="L26" i="63"/>
  <c r="M26" i="63"/>
  <c r="N26" i="63"/>
  <c r="O26" i="63"/>
  <c r="P26" i="63"/>
  <c r="Q26" i="63"/>
  <c r="R26" i="63"/>
  <c r="S26" i="63"/>
  <c r="T26" i="63"/>
  <c r="U26" i="63"/>
  <c r="V26" i="63"/>
  <c r="W26" i="63"/>
  <c r="X26" i="63"/>
  <c r="Y26" i="63"/>
  <c r="Z26" i="63"/>
  <c r="AA26" i="63"/>
  <c r="AB26" i="63"/>
  <c r="AC26" i="63"/>
  <c r="AD26" i="63"/>
  <c r="AE26" i="63"/>
  <c r="AF26" i="63"/>
  <c r="AG26" i="63"/>
  <c r="B27" i="63"/>
  <c r="C27" i="63"/>
  <c r="D27" i="63"/>
  <c r="E27" i="63"/>
  <c r="F27" i="63"/>
  <c r="G27" i="63"/>
  <c r="H27" i="63"/>
  <c r="I27" i="63"/>
  <c r="J27" i="63"/>
  <c r="K27" i="63"/>
  <c r="L27" i="63"/>
  <c r="M27" i="63"/>
  <c r="N27" i="63"/>
  <c r="O27" i="63"/>
  <c r="P27" i="63"/>
  <c r="Q27" i="63"/>
  <c r="R27" i="63"/>
  <c r="S27" i="63"/>
  <c r="T27" i="63"/>
  <c r="U27" i="63"/>
  <c r="V27" i="63"/>
  <c r="W27" i="63"/>
  <c r="X27" i="63"/>
  <c r="Y27" i="63"/>
  <c r="Z27" i="63"/>
  <c r="AA27" i="63"/>
  <c r="AB27" i="63"/>
  <c r="AC27" i="63"/>
  <c r="AD27" i="63"/>
  <c r="AE27" i="63"/>
  <c r="AF27" i="63"/>
  <c r="AG27" i="63"/>
  <c r="B28" i="63"/>
  <c r="C28" i="63"/>
  <c r="D28" i="63"/>
  <c r="E28" i="63"/>
  <c r="F28" i="63"/>
  <c r="G28" i="63"/>
  <c r="H28" i="63"/>
  <c r="I28" i="63"/>
  <c r="J28" i="63"/>
  <c r="K28" i="63"/>
  <c r="L28" i="63"/>
  <c r="M28" i="63"/>
  <c r="N28" i="63"/>
  <c r="O28" i="63"/>
  <c r="P28" i="63"/>
  <c r="Q28" i="63"/>
  <c r="R28" i="63"/>
  <c r="S28" i="63"/>
  <c r="T28" i="63"/>
  <c r="U28" i="63"/>
  <c r="V28" i="63"/>
  <c r="W28" i="63"/>
  <c r="X28" i="63"/>
  <c r="Y28" i="63"/>
  <c r="Z28" i="63"/>
  <c r="AA28" i="63"/>
  <c r="AB28" i="63"/>
  <c r="AC28" i="63"/>
  <c r="AD28" i="63"/>
  <c r="AE28" i="63"/>
  <c r="AF28" i="63"/>
  <c r="AG28" i="63"/>
  <c r="B29" i="63"/>
  <c r="C29" i="63"/>
  <c r="D29" i="63"/>
  <c r="E29" i="63"/>
  <c r="F29" i="63"/>
  <c r="G29" i="63"/>
  <c r="H29" i="63"/>
  <c r="I29" i="63"/>
  <c r="J29" i="63"/>
  <c r="K29" i="63"/>
  <c r="L29" i="63"/>
  <c r="M29" i="63"/>
  <c r="N29" i="63"/>
  <c r="O29" i="63"/>
  <c r="P29" i="63"/>
  <c r="Q29" i="63"/>
  <c r="R29" i="63"/>
  <c r="S29" i="63"/>
  <c r="T29" i="63"/>
  <c r="U29" i="63"/>
  <c r="V29" i="63"/>
  <c r="W29" i="63"/>
  <c r="X29" i="63"/>
  <c r="Y29" i="63"/>
  <c r="Z29" i="63"/>
  <c r="AA29" i="63"/>
  <c r="AB29" i="63"/>
  <c r="AC29" i="63"/>
  <c r="AD29" i="63"/>
  <c r="AE29" i="63"/>
  <c r="AF29" i="63"/>
  <c r="AG29" i="63"/>
  <c r="B30" i="63"/>
  <c r="C30" i="63"/>
  <c r="D30" i="63"/>
  <c r="E30" i="63"/>
  <c r="F30" i="63"/>
  <c r="G30" i="63"/>
  <c r="H30" i="63"/>
  <c r="I30" i="63"/>
  <c r="J30" i="63"/>
  <c r="K30" i="63"/>
  <c r="L30" i="63"/>
  <c r="M30" i="63"/>
  <c r="N30" i="63"/>
  <c r="O30" i="63"/>
  <c r="P30" i="63"/>
  <c r="Q30" i="63"/>
  <c r="R30" i="63"/>
  <c r="S30" i="63"/>
  <c r="T30" i="63"/>
  <c r="U30" i="63"/>
  <c r="V30" i="63"/>
  <c r="W30" i="63"/>
  <c r="X30" i="63"/>
  <c r="Y30" i="63"/>
  <c r="Z30" i="63"/>
  <c r="AA30" i="63"/>
  <c r="AB30" i="63"/>
  <c r="AC30" i="63"/>
  <c r="AD30" i="63"/>
  <c r="AE30" i="63"/>
  <c r="AF30" i="63"/>
  <c r="AG30" i="63"/>
  <c r="B31" i="63"/>
  <c r="C31" i="63"/>
  <c r="D31" i="63"/>
  <c r="E31" i="63"/>
  <c r="F31" i="63"/>
  <c r="G31" i="63"/>
  <c r="H31" i="63"/>
  <c r="I31" i="63"/>
  <c r="J31" i="63"/>
  <c r="K31" i="63"/>
  <c r="L31" i="63"/>
  <c r="M31" i="63"/>
  <c r="N31" i="63"/>
  <c r="O31" i="63"/>
  <c r="P31" i="63"/>
  <c r="Q31" i="63"/>
  <c r="R31" i="63"/>
  <c r="S31" i="63"/>
  <c r="T31" i="63"/>
  <c r="U31" i="63"/>
  <c r="V31" i="63"/>
  <c r="W31" i="63"/>
  <c r="X31" i="63"/>
  <c r="Y31" i="63"/>
  <c r="Z31" i="63"/>
  <c r="AA31" i="63"/>
  <c r="AB31" i="63"/>
  <c r="AC31" i="63"/>
  <c r="AD31" i="63"/>
  <c r="AE31" i="63"/>
  <c r="AF31" i="63"/>
  <c r="AG31" i="63"/>
  <c r="B32" i="63"/>
  <c r="C32" i="63"/>
  <c r="D32" i="63"/>
  <c r="E32" i="63"/>
  <c r="F32" i="63"/>
  <c r="G32" i="63"/>
  <c r="H32" i="63"/>
  <c r="I32" i="63"/>
  <c r="J32" i="63"/>
  <c r="K32" i="63"/>
  <c r="L32" i="63"/>
  <c r="M32" i="63"/>
  <c r="N32" i="63"/>
  <c r="O32" i="63"/>
  <c r="P32" i="63"/>
  <c r="Q32" i="63"/>
  <c r="R32" i="63"/>
  <c r="S32" i="63"/>
  <c r="T32" i="63"/>
  <c r="U32" i="63"/>
  <c r="V32" i="63"/>
  <c r="W32" i="63"/>
  <c r="X32" i="63"/>
  <c r="Y32" i="63"/>
  <c r="Z32" i="63"/>
  <c r="AA32" i="63"/>
  <c r="AB32" i="63"/>
  <c r="AC32" i="63"/>
  <c r="AD32" i="63"/>
  <c r="AE32" i="63"/>
  <c r="AF32" i="63"/>
  <c r="AG32" i="63"/>
  <c r="B33" i="63"/>
  <c r="C33" i="63"/>
  <c r="D33" i="63"/>
  <c r="E33" i="63"/>
  <c r="F33" i="63"/>
  <c r="G33" i="63"/>
  <c r="H33" i="63"/>
  <c r="I33" i="63"/>
  <c r="J33" i="63"/>
  <c r="K33" i="63"/>
  <c r="L33" i="63"/>
  <c r="M33" i="63"/>
  <c r="N33" i="63"/>
  <c r="O33" i="63"/>
  <c r="P33" i="63"/>
  <c r="Q33" i="63"/>
  <c r="R33" i="63"/>
  <c r="S33" i="63"/>
  <c r="T33" i="63"/>
  <c r="U33" i="63"/>
  <c r="V33" i="63"/>
  <c r="W33" i="63"/>
  <c r="X33" i="63"/>
  <c r="Y33" i="63"/>
  <c r="Z33" i="63"/>
  <c r="AA33" i="63"/>
  <c r="AB33" i="63"/>
  <c r="AC33" i="63"/>
  <c r="AD33" i="63"/>
  <c r="AE33" i="63"/>
  <c r="AF33" i="63"/>
  <c r="AG33" i="63"/>
  <c r="B34" i="63"/>
  <c r="C34" i="63"/>
  <c r="D34" i="63"/>
  <c r="E34" i="63"/>
  <c r="F34" i="63"/>
  <c r="G34" i="63"/>
  <c r="H34" i="63"/>
  <c r="I34" i="63"/>
  <c r="J34" i="63"/>
  <c r="K34" i="63"/>
  <c r="L34" i="63"/>
  <c r="M34" i="63"/>
  <c r="N34" i="63"/>
  <c r="O34" i="63"/>
  <c r="P34" i="63"/>
  <c r="Q34" i="63"/>
  <c r="R34" i="63"/>
  <c r="S34" i="63"/>
  <c r="T34" i="63"/>
  <c r="U34" i="63"/>
  <c r="V34" i="63"/>
  <c r="W34" i="63"/>
  <c r="X34" i="63"/>
  <c r="Y34" i="63"/>
  <c r="Z34" i="63"/>
  <c r="AA34" i="63"/>
  <c r="AB34" i="63"/>
  <c r="AC34" i="63"/>
  <c r="AD34" i="63"/>
  <c r="AE34" i="63"/>
  <c r="AF34" i="63"/>
  <c r="AG34" i="63"/>
  <c r="B35" i="63"/>
  <c r="C35" i="63"/>
  <c r="D35" i="63"/>
  <c r="E35" i="63"/>
  <c r="F35" i="63"/>
  <c r="G35" i="63"/>
  <c r="H35" i="63"/>
  <c r="I35" i="63"/>
  <c r="J35" i="63"/>
  <c r="K35" i="63"/>
  <c r="L35" i="63"/>
  <c r="M35" i="63"/>
  <c r="N35" i="63"/>
  <c r="O35" i="63"/>
  <c r="P35" i="63"/>
  <c r="Q35" i="63"/>
  <c r="R35" i="63"/>
  <c r="S35" i="63"/>
  <c r="T35" i="63"/>
  <c r="U35" i="63"/>
  <c r="V35" i="63"/>
  <c r="W35" i="63"/>
  <c r="X35" i="63"/>
  <c r="Y35" i="63"/>
  <c r="Z35" i="63"/>
  <c r="AA35" i="63"/>
  <c r="AB35" i="63"/>
  <c r="AC35" i="63"/>
  <c r="AD35" i="63"/>
  <c r="AE35" i="63"/>
  <c r="AF35" i="63"/>
  <c r="AG35" i="63"/>
  <c r="B36" i="63"/>
  <c r="C36" i="63"/>
  <c r="D36" i="63"/>
  <c r="E36" i="63"/>
  <c r="F36" i="63"/>
  <c r="G36" i="63"/>
  <c r="H36" i="63"/>
  <c r="I36" i="63"/>
  <c r="J36" i="63"/>
  <c r="K36" i="63"/>
  <c r="L36" i="63"/>
  <c r="M36" i="63"/>
  <c r="N36" i="63"/>
  <c r="O36" i="63"/>
  <c r="P36" i="63"/>
  <c r="Q36" i="63"/>
  <c r="R36" i="63"/>
  <c r="S36" i="63"/>
  <c r="T36" i="63"/>
  <c r="U36" i="63"/>
  <c r="V36" i="63"/>
  <c r="W36" i="63"/>
  <c r="X36" i="63"/>
  <c r="Y36" i="63"/>
  <c r="Z36" i="63"/>
  <c r="AA36" i="63"/>
  <c r="AB36" i="63"/>
  <c r="AC36" i="63"/>
  <c r="AD36" i="63"/>
  <c r="AE36" i="63"/>
  <c r="AF36" i="63"/>
  <c r="AG36" i="63"/>
  <c r="B37" i="63"/>
  <c r="C37" i="63"/>
  <c r="D37" i="63"/>
  <c r="E37" i="63"/>
  <c r="F37" i="63"/>
  <c r="G37" i="63"/>
  <c r="H37" i="63"/>
  <c r="I37" i="63"/>
  <c r="J37" i="63"/>
  <c r="K37" i="63"/>
  <c r="L37" i="63"/>
  <c r="M37" i="63"/>
  <c r="N37" i="63"/>
  <c r="O37" i="63"/>
  <c r="P37" i="63"/>
  <c r="Q37" i="63"/>
  <c r="R37" i="63"/>
  <c r="S37" i="63"/>
  <c r="T37" i="63"/>
  <c r="U37" i="63"/>
  <c r="V37" i="63"/>
  <c r="W37" i="63"/>
  <c r="X37" i="63"/>
  <c r="Y37" i="63"/>
  <c r="Z37" i="63"/>
  <c r="AA37" i="63"/>
  <c r="AB37" i="63"/>
  <c r="AC37" i="63"/>
  <c r="AD37" i="63"/>
  <c r="AE37" i="63"/>
  <c r="AF37" i="63"/>
  <c r="AG37" i="63"/>
  <c r="B38" i="63"/>
  <c r="C38" i="63"/>
  <c r="D38" i="63"/>
  <c r="E38" i="63"/>
  <c r="F38" i="63"/>
  <c r="G38" i="63"/>
  <c r="H38" i="63"/>
  <c r="I38" i="63"/>
  <c r="J38" i="63"/>
  <c r="K38" i="63"/>
  <c r="L38" i="63"/>
  <c r="M38" i="63"/>
  <c r="N38" i="63"/>
  <c r="O38" i="63"/>
  <c r="P38" i="63"/>
  <c r="Q38" i="63"/>
  <c r="R38" i="63"/>
  <c r="S38" i="63"/>
  <c r="T38" i="63"/>
  <c r="U38" i="63"/>
  <c r="V38" i="63"/>
  <c r="W38" i="63"/>
  <c r="X38" i="63"/>
  <c r="Y38" i="63"/>
  <c r="Z38" i="63"/>
  <c r="AA38" i="63"/>
  <c r="AB38" i="63"/>
  <c r="AC38" i="63"/>
  <c r="AD38" i="63"/>
  <c r="AE38" i="63"/>
  <c r="AF38" i="63"/>
  <c r="AG38" i="63"/>
  <c r="B39" i="63"/>
  <c r="C39" i="63"/>
  <c r="D39" i="63"/>
  <c r="E39" i="63"/>
  <c r="F39" i="63"/>
  <c r="G39" i="63"/>
  <c r="H39" i="63"/>
  <c r="I39" i="63"/>
  <c r="J39" i="63"/>
  <c r="K39" i="63"/>
  <c r="L39" i="63"/>
  <c r="M39" i="63"/>
  <c r="N39" i="63"/>
  <c r="O39" i="63"/>
  <c r="P39" i="63"/>
  <c r="Q39" i="63"/>
  <c r="R39" i="63"/>
  <c r="S39" i="63"/>
  <c r="T39" i="63"/>
  <c r="U39" i="63"/>
  <c r="V39" i="63"/>
  <c r="W39" i="63"/>
  <c r="X39" i="63"/>
  <c r="Y39" i="63"/>
  <c r="Z39" i="63"/>
  <c r="AA39" i="63"/>
  <c r="AB39" i="63"/>
  <c r="AC39" i="63"/>
  <c r="AD39" i="63"/>
  <c r="AE39" i="63"/>
  <c r="AF39" i="63"/>
  <c r="AG39" i="63"/>
  <c r="B40" i="63"/>
  <c r="C40" i="63"/>
  <c r="D40" i="63"/>
  <c r="E40" i="63"/>
  <c r="F40" i="63"/>
  <c r="G40" i="63"/>
  <c r="H40" i="63"/>
  <c r="I40" i="63"/>
  <c r="J40" i="63"/>
  <c r="K40" i="63"/>
  <c r="L40" i="63"/>
  <c r="M40" i="63"/>
  <c r="N40" i="63"/>
  <c r="O40" i="63"/>
  <c r="P40" i="63"/>
  <c r="Q40" i="63"/>
  <c r="R40" i="63"/>
  <c r="S40" i="63"/>
  <c r="T40" i="63"/>
  <c r="U40" i="63"/>
  <c r="V40" i="63"/>
  <c r="W40" i="63"/>
  <c r="X40" i="63"/>
  <c r="Y40" i="63"/>
  <c r="Z40" i="63"/>
  <c r="AA40" i="63"/>
  <c r="AB40" i="63"/>
  <c r="AC40" i="63"/>
  <c r="AD40" i="63"/>
  <c r="AE40" i="63"/>
  <c r="AF40" i="63"/>
  <c r="AG40" i="63"/>
  <c r="B41" i="63"/>
  <c r="C41" i="63"/>
  <c r="D41" i="63"/>
  <c r="E41" i="63"/>
  <c r="F41" i="63"/>
  <c r="G41" i="63"/>
  <c r="H41" i="63"/>
  <c r="I41" i="63"/>
  <c r="J41" i="63"/>
  <c r="K41" i="63"/>
  <c r="L41" i="63"/>
  <c r="M41" i="63"/>
  <c r="N41" i="63"/>
  <c r="O41" i="63"/>
  <c r="P41" i="63"/>
  <c r="Q41" i="63"/>
  <c r="R41" i="63"/>
  <c r="S41" i="63"/>
  <c r="T41" i="63"/>
  <c r="U41" i="63"/>
  <c r="V41" i="63"/>
  <c r="W41" i="63"/>
  <c r="X41" i="63"/>
  <c r="Y41" i="63"/>
  <c r="Z41" i="63"/>
  <c r="AA41" i="63"/>
  <c r="AB41" i="63"/>
  <c r="AC41" i="63"/>
  <c r="AD41" i="63"/>
  <c r="AE41" i="63"/>
  <c r="AF41" i="63"/>
  <c r="AG41" i="63"/>
  <c r="B42" i="63"/>
  <c r="C42" i="63"/>
  <c r="D42" i="63"/>
  <c r="E42" i="63"/>
  <c r="F42" i="63"/>
  <c r="G42" i="63"/>
  <c r="H42" i="63"/>
  <c r="I42" i="63"/>
  <c r="J42" i="63"/>
  <c r="K42" i="63"/>
  <c r="L42" i="63"/>
  <c r="M42" i="63"/>
  <c r="N42" i="63"/>
  <c r="O42" i="63"/>
  <c r="P42" i="63"/>
  <c r="Q42" i="63"/>
  <c r="R42" i="63"/>
  <c r="S42" i="63"/>
  <c r="T42" i="63"/>
  <c r="U42" i="63"/>
  <c r="V42" i="63"/>
  <c r="W42" i="63"/>
  <c r="X42" i="63"/>
  <c r="Y42" i="63"/>
  <c r="Z42" i="63"/>
  <c r="AA42" i="63"/>
  <c r="AB42" i="63"/>
  <c r="AC42" i="63"/>
  <c r="AD42" i="63"/>
  <c r="AE42" i="63"/>
  <c r="AF42" i="63"/>
  <c r="AG42" i="63"/>
  <c r="B43" i="63"/>
  <c r="C43" i="63"/>
  <c r="D43" i="63"/>
  <c r="E43" i="63"/>
  <c r="F43" i="63"/>
  <c r="G43" i="63"/>
  <c r="H43" i="63"/>
  <c r="I43" i="63"/>
  <c r="J43" i="63"/>
  <c r="K43" i="63"/>
  <c r="L43" i="63"/>
  <c r="M43" i="63"/>
  <c r="N43" i="63"/>
  <c r="O43" i="63"/>
  <c r="P43" i="63"/>
  <c r="Q43" i="63"/>
  <c r="R43" i="63"/>
  <c r="S43" i="63"/>
  <c r="T43" i="63"/>
  <c r="U43" i="63"/>
  <c r="V43" i="63"/>
  <c r="W43" i="63"/>
  <c r="X43" i="63"/>
  <c r="Y43" i="63"/>
  <c r="Z43" i="63"/>
  <c r="AA43" i="63"/>
  <c r="AB43" i="63"/>
  <c r="AC43" i="63"/>
  <c r="AD43" i="63"/>
  <c r="AE43" i="63"/>
  <c r="AF43" i="63"/>
  <c r="AG43" i="63"/>
  <c r="B44" i="63"/>
  <c r="C44" i="63"/>
  <c r="D44" i="63"/>
  <c r="E44" i="63"/>
  <c r="F44" i="63"/>
  <c r="G44" i="63"/>
  <c r="H44" i="63"/>
  <c r="I44" i="63"/>
  <c r="J44" i="63"/>
  <c r="K44" i="63"/>
  <c r="L44" i="63"/>
  <c r="M44" i="63"/>
  <c r="N44" i="63"/>
  <c r="O44" i="63"/>
  <c r="P44" i="63"/>
  <c r="Q44" i="63"/>
  <c r="R44" i="63"/>
  <c r="S44" i="63"/>
  <c r="T44" i="63"/>
  <c r="U44" i="63"/>
  <c r="V44" i="63"/>
  <c r="W44" i="63"/>
  <c r="X44" i="63"/>
  <c r="Y44" i="63"/>
  <c r="Z44" i="63"/>
  <c r="AA44" i="63"/>
  <c r="AB44" i="63"/>
  <c r="AC44" i="63"/>
  <c r="AD44" i="63"/>
  <c r="AE44" i="63"/>
  <c r="AF44" i="63"/>
  <c r="AG44" i="63"/>
  <c r="B45" i="63"/>
  <c r="C45" i="63"/>
  <c r="D45" i="63"/>
  <c r="E45" i="63"/>
  <c r="F45" i="63"/>
  <c r="G45" i="63"/>
  <c r="H45" i="63"/>
  <c r="I45" i="63"/>
  <c r="J45" i="63"/>
  <c r="K45" i="63"/>
  <c r="L45" i="63"/>
  <c r="M45" i="63"/>
  <c r="N45" i="63"/>
  <c r="O45" i="63"/>
  <c r="P45" i="63"/>
  <c r="Q45" i="63"/>
  <c r="R45" i="63"/>
  <c r="S45" i="63"/>
  <c r="T45" i="63"/>
  <c r="U45" i="63"/>
  <c r="V45" i="63"/>
  <c r="W45" i="63"/>
  <c r="X45" i="63"/>
  <c r="Y45" i="63"/>
  <c r="Z45" i="63"/>
  <c r="AA45" i="63"/>
  <c r="AB45" i="63"/>
  <c r="AC45" i="63"/>
  <c r="AD45" i="63"/>
  <c r="AE45" i="63"/>
  <c r="AF45" i="63"/>
  <c r="AG45" i="63"/>
  <c r="B46" i="63"/>
  <c r="C46" i="63"/>
  <c r="D46" i="63"/>
  <c r="E46" i="63"/>
  <c r="F46" i="63"/>
  <c r="G46" i="63"/>
  <c r="H46" i="63"/>
  <c r="I46" i="63"/>
  <c r="J46" i="63"/>
  <c r="K46" i="63"/>
  <c r="L46" i="63"/>
  <c r="M46" i="63"/>
  <c r="N46" i="63"/>
  <c r="O46" i="63"/>
  <c r="P46" i="63"/>
  <c r="Q46" i="63"/>
  <c r="R46" i="63"/>
  <c r="S46" i="63"/>
  <c r="T46" i="63"/>
  <c r="U46" i="63"/>
  <c r="V46" i="63"/>
  <c r="W46" i="63"/>
  <c r="X46" i="63"/>
  <c r="Y46" i="63"/>
  <c r="Z46" i="63"/>
  <c r="AA46" i="63"/>
  <c r="AB46" i="63"/>
  <c r="AC46" i="63"/>
  <c r="AD46" i="63"/>
  <c r="AE46" i="63"/>
  <c r="AF46" i="63"/>
  <c r="AG46" i="63"/>
  <c r="B47" i="63"/>
  <c r="C47" i="63"/>
  <c r="D47" i="63"/>
  <c r="E47" i="63"/>
  <c r="F47" i="63"/>
  <c r="G47" i="63"/>
  <c r="H47" i="63"/>
  <c r="I47" i="63"/>
  <c r="J47" i="63"/>
  <c r="K47" i="63"/>
  <c r="L47" i="63"/>
  <c r="M47" i="63"/>
  <c r="N47" i="63"/>
  <c r="O47" i="63"/>
  <c r="P47" i="63"/>
  <c r="Q47" i="63"/>
  <c r="R47" i="63"/>
  <c r="S47" i="63"/>
  <c r="T47" i="63"/>
  <c r="U47" i="63"/>
  <c r="V47" i="63"/>
  <c r="W47" i="63"/>
  <c r="X47" i="63"/>
  <c r="Y47" i="63"/>
  <c r="Z47" i="63"/>
  <c r="AA47" i="63"/>
  <c r="AB47" i="63"/>
  <c r="AC47" i="63"/>
  <c r="AD47" i="63"/>
  <c r="AE47" i="63"/>
  <c r="AF47" i="63"/>
  <c r="AG47" i="63"/>
  <c r="B48" i="63"/>
  <c r="C48" i="63"/>
  <c r="D48" i="63"/>
  <c r="E48" i="63"/>
  <c r="F48" i="63"/>
  <c r="G48" i="63"/>
  <c r="H48" i="63"/>
  <c r="I48" i="63"/>
  <c r="J48" i="63"/>
  <c r="K48" i="63"/>
  <c r="L48" i="63"/>
  <c r="M48" i="63"/>
  <c r="N48" i="63"/>
  <c r="O48" i="63"/>
  <c r="P48" i="63"/>
  <c r="Q48" i="63"/>
  <c r="R48" i="63"/>
  <c r="S48" i="63"/>
  <c r="T48" i="63"/>
  <c r="U48" i="63"/>
  <c r="V48" i="63"/>
  <c r="W48" i="63"/>
  <c r="X48" i="63"/>
  <c r="Y48" i="63"/>
  <c r="Z48" i="63"/>
  <c r="AA48" i="63"/>
  <c r="AB48" i="63"/>
  <c r="AC48" i="63"/>
  <c r="AD48" i="63"/>
  <c r="AE48" i="63"/>
  <c r="AF48" i="63"/>
  <c r="AG48" i="63"/>
  <c r="B49" i="63"/>
  <c r="C49" i="63"/>
  <c r="D49" i="63"/>
  <c r="E49" i="63"/>
  <c r="F49" i="63"/>
  <c r="G49" i="63"/>
  <c r="H49" i="63"/>
  <c r="I49" i="63"/>
  <c r="J49" i="63"/>
  <c r="K49" i="63"/>
  <c r="L49" i="63"/>
  <c r="M49" i="63"/>
  <c r="N49" i="63"/>
  <c r="O49" i="63"/>
  <c r="P49" i="63"/>
  <c r="Q49" i="63"/>
  <c r="R49" i="63"/>
  <c r="S49" i="63"/>
  <c r="T49" i="63"/>
  <c r="U49" i="63"/>
  <c r="V49" i="63"/>
  <c r="W49" i="63"/>
  <c r="X49" i="63"/>
  <c r="Y49" i="63"/>
  <c r="Z49" i="63"/>
  <c r="AA49" i="63"/>
  <c r="AB49" i="63"/>
  <c r="AC49" i="63"/>
  <c r="AD49" i="63"/>
  <c r="AE49" i="63"/>
  <c r="AF49" i="63"/>
  <c r="AG49" i="63"/>
  <c r="B50" i="63"/>
  <c r="C50" i="63"/>
  <c r="D50" i="63"/>
  <c r="E50" i="63"/>
  <c r="F50" i="63"/>
  <c r="G50" i="63"/>
  <c r="H50" i="63"/>
  <c r="I50" i="63"/>
  <c r="J50" i="63"/>
  <c r="K50" i="63"/>
  <c r="L50" i="63"/>
  <c r="M50" i="63"/>
  <c r="N50" i="63"/>
  <c r="O50" i="63"/>
  <c r="P50" i="63"/>
  <c r="Q50" i="63"/>
  <c r="R50" i="63"/>
  <c r="S50" i="63"/>
  <c r="T50" i="63"/>
  <c r="U50" i="63"/>
  <c r="V50" i="63"/>
  <c r="W50" i="63"/>
  <c r="X50" i="63"/>
  <c r="Y50" i="63"/>
  <c r="Z50" i="63"/>
  <c r="AA50" i="63"/>
  <c r="AB50" i="63"/>
  <c r="AC50" i="63"/>
  <c r="AD50" i="63"/>
  <c r="AE50" i="63"/>
  <c r="AF50" i="63"/>
  <c r="AG50" i="63"/>
  <c r="B51" i="63"/>
  <c r="C51" i="63"/>
  <c r="D51" i="63"/>
  <c r="E51" i="63"/>
  <c r="F51" i="63"/>
  <c r="G51" i="63"/>
  <c r="H51" i="63"/>
  <c r="I51" i="63"/>
  <c r="J51" i="63"/>
  <c r="K51" i="63"/>
  <c r="L51" i="63"/>
  <c r="M51" i="63"/>
  <c r="N51" i="63"/>
  <c r="O51" i="63"/>
  <c r="P51" i="63"/>
  <c r="Q51" i="63"/>
  <c r="R51" i="63"/>
  <c r="S51" i="63"/>
  <c r="T51" i="63"/>
  <c r="U51" i="63"/>
  <c r="V51" i="63"/>
  <c r="W51" i="63"/>
  <c r="X51" i="63"/>
  <c r="Y51" i="63"/>
  <c r="Z51" i="63"/>
  <c r="AA51" i="63"/>
  <c r="AB51" i="63"/>
  <c r="AC51" i="63"/>
  <c r="AD51" i="63"/>
  <c r="AE51" i="63"/>
  <c r="AF51" i="63"/>
  <c r="AG51" i="63"/>
  <c r="B52" i="63"/>
  <c r="C52" i="63"/>
  <c r="D52" i="63"/>
  <c r="E52" i="63"/>
  <c r="F52" i="63"/>
  <c r="G52" i="63"/>
  <c r="H52" i="63"/>
  <c r="I52" i="63"/>
  <c r="J52" i="63"/>
  <c r="K52" i="63"/>
  <c r="L52" i="63"/>
  <c r="M52" i="63"/>
  <c r="N52" i="63"/>
  <c r="O52" i="63"/>
  <c r="P52" i="63"/>
  <c r="Q52" i="63"/>
  <c r="R52" i="63"/>
  <c r="S52" i="63"/>
  <c r="T52" i="63"/>
  <c r="U52" i="63"/>
  <c r="V52" i="63"/>
  <c r="W52" i="63"/>
  <c r="X52" i="63"/>
  <c r="Y52" i="63"/>
  <c r="Z52" i="63"/>
  <c r="AA52" i="63"/>
  <c r="AB52" i="63"/>
  <c r="AC52" i="63"/>
  <c r="AD52" i="63"/>
  <c r="AE52" i="63"/>
  <c r="AF52" i="63"/>
  <c r="AG52" i="63"/>
  <c r="B53" i="63"/>
  <c r="C53" i="63"/>
  <c r="D53" i="63"/>
  <c r="E53" i="63"/>
  <c r="F53" i="63"/>
  <c r="G53" i="63"/>
  <c r="H53" i="63"/>
  <c r="I53" i="63"/>
  <c r="J53" i="63"/>
  <c r="K53" i="63"/>
  <c r="L53" i="63"/>
  <c r="M53" i="63"/>
  <c r="N53" i="63"/>
  <c r="O53" i="63"/>
  <c r="P53" i="63"/>
  <c r="Q53" i="63"/>
  <c r="R53" i="63"/>
  <c r="S53" i="63"/>
  <c r="T53" i="63"/>
  <c r="U53" i="63"/>
  <c r="V53" i="63"/>
  <c r="W53" i="63"/>
  <c r="X53" i="63"/>
  <c r="Y53" i="63"/>
  <c r="Z53" i="63"/>
  <c r="AA53" i="63"/>
  <c r="AB53" i="63"/>
  <c r="AC53" i="63"/>
  <c r="AD53" i="63"/>
  <c r="AE53" i="63"/>
  <c r="AF53" i="63"/>
  <c r="AG53" i="63"/>
  <c r="B54" i="63"/>
  <c r="C54" i="63"/>
  <c r="D54" i="63"/>
  <c r="E54" i="63"/>
  <c r="F54" i="63"/>
  <c r="G54" i="63"/>
  <c r="H54" i="63"/>
  <c r="I54" i="63"/>
  <c r="J54" i="63"/>
  <c r="K54" i="63"/>
  <c r="L54" i="63"/>
  <c r="M54" i="63"/>
  <c r="N54" i="63"/>
  <c r="O54" i="63"/>
  <c r="P54" i="63"/>
  <c r="Q54" i="63"/>
  <c r="R54" i="63"/>
  <c r="S54" i="63"/>
  <c r="T54" i="63"/>
  <c r="U54" i="63"/>
  <c r="V54" i="63"/>
  <c r="W54" i="63"/>
  <c r="X54" i="63"/>
  <c r="Y54" i="63"/>
  <c r="Z54" i="63"/>
  <c r="AA54" i="63"/>
  <c r="AB54" i="63"/>
  <c r="AC54" i="63"/>
  <c r="AD54" i="63"/>
  <c r="AE54" i="63"/>
  <c r="AF54" i="63"/>
  <c r="AG54" i="63"/>
  <c r="B55" i="63"/>
  <c r="C55" i="63"/>
  <c r="D55" i="63"/>
  <c r="E55" i="63"/>
  <c r="F55" i="63"/>
  <c r="G55" i="63"/>
  <c r="H55" i="63"/>
  <c r="I55" i="63"/>
  <c r="J55" i="63"/>
  <c r="K55" i="63"/>
  <c r="L55" i="63"/>
  <c r="M55" i="63"/>
  <c r="N55" i="63"/>
  <c r="O55" i="63"/>
  <c r="P55" i="63"/>
  <c r="Q55" i="63"/>
  <c r="R55" i="63"/>
  <c r="S55" i="63"/>
  <c r="T55" i="63"/>
  <c r="U55" i="63"/>
  <c r="V55" i="63"/>
  <c r="W55" i="63"/>
  <c r="X55" i="63"/>
  <c r="Y55" i="63"/>
  <c r="Z55" i="63"/>
  <c r="AA55" i="63"/>
  <c r="AB55" i="63"/>
  <c r="AC55" i="63"/>
  <c r="AD55" i="63"/>
  <c r="AE55" i="63"/>
  <c r="AF55" i="63"/>
  <c r="AG55" i="63"/>
  <c r="B56" i="63"/>
  <c r="C56" i="63"/>
  <c r="D56" i="63"/>
  <c r="E56" i="63"/>
  <c r="F56" i="63"/>
  <c r="G56" i="63"/>
  <c r="H56" i="63"/>
  <c r="I56" i="63"/>
  <c r="J56" i="63"/>
  <c r="K56" i="63"/>
  <c r="L56" i="63"/>
  <c r="M56" i="63"/>
  <c r="N56" i="63"/>
  <c r="O56" i="63"/>
  <c r="P56" i="63"/>
  <c r="Q56" i="63"/>
  <c r="R56" i="63"/>
  <c r="S56" i="63"/>
  <c r="T56" i="63"/>
  <c r="U56" i="63"/>
  <c r="V56" i="63"/>
  <c r="W56" i="63"/>
  <c r="X56" i="63"/>
  <c r="Y56" i="63"/>
  <c r="Z56" i="63"/>
  <c r="AA56" i="63"/>
  <c r="AB56" i="63"/>
  <c r="AC56" i="63"/>
  <c r="AD56" i="63"/>
  <c r="AE56" i="63"/>
  <c r="AF56" i="63"/>
  <c r="AG56" i="63"/>
  <c r="B57" i="63"/>
  <c r="C57" i="63"/>
  <c r="D57" i="63"/>
  <c r="E57" i="63"/>
  <c r="F57" i="63"/>
  <c r="G57" i="63"/>
  <c r="H57" i="63"/>
  <c r="I57" i="63"/>
  <c r="J57" i="63"/>
  <c r="K57" i="63"/>
  <c r="L57" i="63"/>
  <c r="M57" i="63"/>
  <c r="N57" i="63"/>
  <c r="O57" i="63"/>
  <c r="P57" i="63"/>
  <c r="Q57" i="63"/>
  <c r="R57" i="63"/>
  <c r="S57" i="63"/>
  <c r="T57" i="63"/>
  <c r="U57" i="63"/>
  <c r="V57" i="63"/>
  <c r="W57" i="63"/>
  <c r="X57" i="63"/>
  <c r="Y57" i="63"/>
  <c r="Z57" i="63"/>
  <c r="AA57" i="63"/>
  <c r="AB57" i="63"/>
  <c r="AC57" i="63"/>
  <c r="AD57" i="63"/>
  <c r="AE57" i="63"/>
  <c r="AF57" i="63"/>
  <c r="AG57" i="63"/>
  <c r="B58" i="63"/>
  <c r="C58" i="63"/>
  <c r="D58" i="63"/>
  <c r="E58" i="63"/>
  <c r="F58" i="63"/>
  <c r="G58" i="63"/>
  <c r="H58" i="63"/>
  <c r="I58" i="63"/>
  <c r="J58" i="63"/>
  <c r="K58" i="63"/>
  <c r="L58" i="63"/>
  <c r="M58" i="63"/>
  <c r="N58" i="63"/>
  <c r="O58" i="63"/>
  <c r="P58" i="63"/>
  <c r="Q58" i="63"/>
  <c r="R58" i="63"/>
  <c r="S58" i="63"/>
  <c r="T58" i="63"/>
  <c r="U58" i="63"/>
  <c r="V58" i="63"/>
  <c r="W58" i="63"/>
  <c r="X58" i="63"/>
  <c r="Y58" i="63"/>
  <c r="Z58" i="63"/>
  <c r="AA58" i="63"/>
  <c r="AB58" i="63"/>
  <c r="AC58" i="63"/>
  <c r="AD58" i="63"/>
  <c r="AE58" i="63"/>
  <c r="AF58" i="63"/>
  <c r="AG58" i="63"/>
  <c r="B59" i="63"/>
  <c r="C59" i="63"/>
  <c r="D59" i="63"/>
  <c r="E59" i="63"/>
  <c r="F59" i="63"/>
  <c r="G59" i="63"/>
  <c r="H59" i="63"/>
  <c r="I59" i="63"/>
  <c r="J59" i="63"/>
  <c r="K59" i="63"/>
  <c r="L59" i="63"/>
  <c r="M59" i="63"/>
  <c r="N59" i="63"/>
  <c r="O59" i="63"/>
  <c r="P59" i="63"/>
  <c r="Q59" i="63"/>
  <c r="R59" i="63"/>
  <c r="S59" i="63"/>
  <c r="T59" i="63"/>
  <c r="U59" i="63"/>
  <c r="V59" i="63"/>
  <c r="W59" i="63"/>
  <c r="X59" i="63"/>
  <c r="Y59" i="63"/>
  <c r="Z59" i="63"/>
  <c r="AA59" i="63"/>
  <c r="AB59" i="63"/>
  <c r="AC59" i="63"/>
  <c r="AD59" i="63"/>
  <c r="AE59" i="63"/>
  <c r="AF59" i="63"/>
  <c r="AG59" i="63"/>
  <c r="B60" i="63"/>
  <c r="C60" i="63"/>
  <c r="D60" i="63"/>
  <c r="E60" i="63"/>
  <c r="F60" i="63"/>
  <c r="G60" i="63"/>
  <c r="H60" i="63"/>
  <c r="I60" i="63"/>
  <c r="J60" i="63"/>
  <c r="K60" i="63"/>
  <c r="L60" i="63"/>
  <c r="M60" i="63"/>
  <c r="N60" i="63"/>
  <c r="O60" i="63"/>
  <c r="P60" i="63"/>
  <c r="Q60" i="63"/>
  <c r="R60" i="63"/>
  <c r="S60" i="63"/>
  <c r="T60" i="63"/>
  <c r="U60" i="63"/>
  <c r="V60" i="63"/>
  <c r="W60" i="63"/>
  <c r="X60" i="63"/>
  <c r="Y60" i="63"/>
  <c r="Z60" i="63"/>
  <c r="AA60" i="63"/>
  <c r="AB60" i="63"/>
  <c r="AC60" i="63"/>
  <c r="AD60" i="63"/>
  <c r="AE60" i="63"/>
  <c r="AF60" i="63"/>
  <c r="AG60" i="63"/>
  <c r="B61" i="63"/>
  <c r="C61" i="63"/>
  <c r="D61" i="63"/>
  <c r="E61" i="63"/>
  <c r="F61" i="63"/>
  <c r="G61" i="63"/>
  <c r="H61" i="63"/>
  <c r="I61" i="63"/>
  <c r="J61" i="63"/>
  <c r="K61" i="63"/>
  <c r="L61" i="63"/>
  <c r="M61" i="63"/>
  <c r="N61" i="63"/>
  <c r="O61" i="63"/>
  <c r="P61" i="63"/>
  <c r="Q61" i="63"/>
  <c r="R61" i="63"/>
  <c r="S61" i="63"/>
  <c r="T61" i="63"/>
  <c r="U61" i="63"/>
  <c r="V61" i="63"/>
  <c r="W61" i="63"/>
  <c r="X61" i="63"/>
  <c r="Y61" i="63"/>
  <c r="Z61" i="63"/>
  <c r="AA61" i="63"/>
  <c r="AB61" i="63"/>
  <c r="AC61" i="63"/>
  <c r="AD61" i="63"/>
  <c r="AE61" i="63"/>
  <c r="AF61" i="63"/>
  <c r="AG61" i="63"/>
  <c r="B62" i="63"/>
  <c r="C62" i="63"/>
  <c r="D62" i="63"/>
  <c r="E62" i="63"/>
  <c r="F62" i="63"/>
  <c r="G62" i="63"/>
  <c r="H62" i="63"/>
  <c r="I62" i="63"/>
  <c r="J62" i="63"/>
  <c r="K62" i="63"/>
  <c r="L62" i="63"/>
  <c r="M62" i="63"/>
  <c r="N62" i="63"/>
  <c r="O62" i="63"/>
  <c r="P62" i="63"/>
  <c r="Q62" i="63"/>
  <c r="R62" i="63"/>
  <c r="S62" i="63"/>
  <c r="T62" i="63"/>
  <c r="U62" i="63"/>
  <c r="V62" i="63"/>
  <c r="W62" i="63"/>
  <c r="X62" i="63"/>
  <c r="Y62" i="63"/>
  <c r="Z62" i="63"/>
  <c r="AA62" i="63"/>
  <c r="AB62" i="63"/>
  <c r="AC62" i="63"/>
  <c r="AD62" i="63"/>
  <c r="AE62" i="63"/>
  <c r="AF62" i="63"/>
  <c r="AG62" i="63"/>
  <c r="B63" i="63"/>
  <c r="C63" i="63"/>
  <c r="D63" i="63"/>
  <c r="E63" i="63"/>
  <c r="F63" i="63"/>
  <c r="G63" i="63"/>
  <c r="H63" i="63"/>
  <c r="I63" i="63"/>
  <c r="J63" i="63"/>
  <c r="K63" i="63"/>
  <c r="L63" i="63"/>
  <c r="M63" i="63"/>
  <c r="N63" i="63"/>
  <c r="O63" i="63"/>
  <c r="P63" i="63"/>
  <c r="Q63" i="63"/>
  <c r="R63" i="63"/>
  <c r="S63" i="63"/>
  <c r="T63" i="63"/>
  <c r="U63" i="63"/>
  <c r="V63" i="63"/>
  <c r="W63" i="63"/>
  <c r="X63" i="63"/>
  <c r="Y63" i="63"/>
  <c r="Z63" i="63"/>
  <c r="AA63" i="63"/>
  <c r="AB63" i="63"/>
  <c r="AC63" i="63"/>
  <c r="AD63" i="63"/>
  <c r="AE63" i="63"/>
  <c r="AF63" i="63"/>
  <c r="AG63" i="63"/>
  <c r="B64" i="63"/>
  <c r="C64" i="63"/>
  <c r="D64" i="63"/>
  <c r="E64" i="63"/>
  <c r="F64" i="63"/>
  <c r="G64" i="63"/>
  <c r="H64" i="63"/>
  <c r="I64" i="63"/>
  <c r="J64" i="63"/>
  <c r="K64" i="63"/>
  <c r="L64" i="63"/>
  <c r="M64" i="63"/>
  <c r="N64" i="63"/>
  <c r="O64" i="63"/>
  <c r="P64" i="63"/>
  <c r="Q64" i="63"/>
  <c r="R64" i="63"/>
  <c r="S64" i="63"/>
  <c r="T64" i="63"/>
  <c r="U64" i="63"/>
  <c r="V64" i="63"/>
  <c r="W64" i="63"/>
  <c r="X64" i="63"/>
  <c r="Y64" i="63"/>
  <c r="Z64" i="63"/>
  <c r="AA64" i="63"/>
  <c r="AB64" i="63"/>
  <c r="AC64" i="63"/>
  <c r="AD64" i="63"/>
  <c r="AE64" i="63"/>
  <c r="AF64" i="63"/>
  <c r="AG64" i="63"/>
  <c r="B65" i="63"/>
  <c r="C65" i="63"/>
  <c r="D65" i="63"/>
  <c r="E65" i="63"/>
  <c r="F65" i="63"/>
  <c r="G65" i="63"/>
  <c r="H65" i="63"/>
  <c r="I65" i="63"/>
  <c r="J65" i="63"/>
  <c r="K65" i="63"/>
  <c r="L65" i="63"/>
  <c r="M65" i="63"/>
  <c r="N65" i="63"/>
  <c r="O65" i="63"/>
  <c r="P65" i="63"/>
  <c r="Q65" i="63"/>
  <c r="R65" i="63"/>
  <c r="S65" i="63"/>
  <c r="T65" i="63"/>
  <c r="U65" i="63"/>
  <c r="V65" i="63"/>
  <c r="W65" i="63"/>
  <c r="X65" i="63"/>
  <c r="Y65" i="63"/>
  <c r="Z65" i="63"/>
  <c r="AA65" i="63"/>
  <c r="AB65" i="63"/>
  <c r="AC65" i="63"/>
  <c r="AD65" i="63"/>
  <c r="AE65" i="63"/>
  <c r="AF65" i="63"/>
  <c r="AG65" i="63"/>
  <c r="B66" i="63"/>
  <c r="C66" i="63"/>
  <c r="D66" i="63"/>
  <c r="E66" i="63"/>
  <c r="F66" i="63"/>
  <c r="G66" i="63"/>
  <c r="H66" i="63"/>
  <c r="I66" i="63"/>
  <c r="J66" i="63"/>
  <c r="K66" i="63"/>
  <c r="L66" i="63"/>
  <c r="M66" i="63"/>
  <c r="N66" i="63"/>
  <c r="O66" i="63"/>
  <c r="P66" i="63"/>
  <c r="Q66" i="63"/>
  <c r="R66" i="63"/>
  <c r="S66" i="63"/>
  <c r="T66" i="63"/>
  <c r="U66" i="63"/>
  <c r="V66" i="63"/>
  <c r="W66" i="63"/>
  <c r="X66" i="63"/>
  <c r="Y66" i="63"/>
  <c r="Z66" i="63"/>
  <c r="AA66" i="63"/>
  <c r="AB66" i="63"/>
  <c r="AC66" i="63"/>
  <c r="AD66" i="63"/>
  <c r="AE66" i="63"/>
  <c r="AF66" i="63"/>
  <c r="AG66" i="63"/>
  <c r="B67" i="63"/>
  <c r="C67" i="63"/>
  <c r="D67" i="63"/>
  <c r="E67" i="63"/>
  <c r="F67" i="63"/>
  <c r="G67" i="63"/>
  <c r="H67" i="63"/>
  <c r="I67" i="63"/>
  <c r="J67" i="63"/>
  <c r="K67" i="63"/>
  <c r="L67" i="63"/>
  <c r="M67" i="63"/>
  <c r="N67" i="63"/>
  <c r="O67" i="63"/>
  <c r="P67" i="63"/>
  <c r="Q67" i="63"/>
  <c r="R67" i="63"/>
  <c r="S67" i="63"/>
  <c r="T67" i="63"/>
  <c r="U67" i="63"/>
  <c r="V67" i="63"/>
  <c r="W67" i="63"/>
  <c r="X67" i="63"/>
  <c r="Y67" i="63"/>
  <c r="Z67" i="63"/>
  <c r="AA67" i="63"/>
  <c r="AB67" i="63"/>
  <c r="AC67" i="63"/>
  <c r="AD67" i="63"/>
  <c r="AE67" i="63"/>
  <c r="AF67" i="63"/>
  <c r="AG67" i="63"/>
  <c r="B68" i="63"/>
  <c r="C68" i="63"/>
  <c r="D68" i="63"/>
  <c r="E68" i="63"/>
  <c r="F68" i="63"/>
  <c r="G68" i="63"/>
  <c r="H68" i="63"/>
  <c r="I68" i="63"/>
  <c r="J68" i="63"/>
  <c r="K68" i="63"/>
  <c r="L68" i="63"/>
  <c r="M68" i="63"/>
  <c r="N68" i="63"/>
  <c r="O68" i="63"/>
  <c r="P68" i="63"/>
  <c r="Q68" i="63"/>
  <c r="R68" i="63"/>
  <c r="S68" i="63"/>
  <c r="T68" i="63"/>
  <c r="U68" i="63"/>
  <c r="V68" i="63"/>
  <c r="W68" i="63"/>
  <c r="X68" i="63"/>
  <c r="Y68" i="63"/>
  <c r="Z68" i="63"/>
  <c r="AA68" i="63"/>
  <c r="AB68" i="63"/>
  <c r="AC68" i="63"/>
  <c r="AD68" i="63"/>
  <c r="AE68" i="63"/>
  <c r="AF68" i="63"/>
  <c r="AG68" i="63"/>
  <c r="B69" i="63"/>
  <c r="C69" i="63"/>
  <c r="D69" i="63"/>
  <c r="E69" i="63"/>
  <c r="F69" i="63"/>
  <c r="G69" i="63"/>
  <c r="H69" i="63"/>
  <c r="I69" i="63"/>
  <c r="J69" i="63"/>
  <c r="K69" i="63"/>
  <c r="L69" i="63"/>
  <c r="M69" i="63"/>
  <c r="N69" i="63"/>
  <c r="O69" i="63"/>
  <c r="P69" i="63"/>
  <c r="Q69" i="63"/>
  <c r="R69" i="63"/>
  <c r="S69" i="63"/>
  <c r="T69" i="63"/>
  <c r="U69" i="63"/>
  <c r="V69" i="63"/>
  <c r="W69" i="63"/>
  <c r="X69" i="63"/>
  <c r="Y69" i="63"/>
  <c r="Z69" i="63"/>
  <c r="AA69" i="63"/>
  <c r="AB69" i="63"/>
  <c r="AC69" i="63"/>
  <c r="AD69" i="63"/>
  <c r="AE69" i="63"/>
  <c r="AF69" i="63"/>
  <c r="AG69" i="63"/>
  <c r="B70" i="63"/>
  <c r="C70" i="63"/>
  <c r="D70" i="63"/>
  <c r="E70" i="63"/>
  <c r="F70" i="63"/>
  <c r="G70" i="63"/>
  <c r="H70" i="63"/>
  <c r="I70" i="63"/>
  <c r="J70" i="63"/>
  <c r="K70" i="63"/>
  <c r="L70" i="63"/>
  <c r="M70" i="63"/>
  <c r="N70" i="63"/>
  <c r="O70" i="63"/>
  <c r="P70" i="63"/>
  <c r="Q70" i="63"/>
  <c r="R70" i="63"/>
  <c r="S70" i="63"/>
  <c r="T70" i="63"/>
  <c r="U70" i="63"/>
  <c r="V70" i="63"/>
  <c r="W70" i="63"/>
  <c r="X70" i="63"/>
  <c r="Y70" i="63"/>
  <c r="Z70" i="63"/>
  <c r="AA70" i="63"/>
  <c r="AB70" i="63"/>
  <c r="AC70" i="63"/>
  <c r="AD70" i="63"/>
  <c r="AE70" i="63"/>
  <c r="AF70" i="63"/>
  <c r="AG70" i="63"/>
  <c r="B71" i="63"/>
  <c r="C71" i="63"/>
  <c r="D71" i="63"/>
  <c r="E71" i="63"/>
  <c r="F71" i="63"/>
  <c r="G71" i="63"/>
  <c r="H71" i="63"/>
  <c r="I71" i="63"/>
  <c r="J71" i="63"/>
  <c r="K71" i="63"/>
  <c r="L71" i="63"/>
  <c r="M71" i="63"/>
  <c r="N71" i="63"/>
  <c r="O71" i="63"/>
  <c r="P71" i="63"/>
  <c r="Q71" i="63"/>
  <c r="R71" i="63"/>
  <c r="S71" i="63"/>
  <c r="T71" i="63"/>
  <c r="U71" i="63"/>
  <c r="V71" i="63"/>
  <c r="W71" i="63"/>
  <c r="X71" i="63"/>
  <c r="Y71" i="63"/>
  <c r="Z71" i="63"/>
  <c r="AA71" i="63"/>
  <c r="AB71" i="63"/>
  <c r="AC71" i="63"/>
  <c r="AD71" i="63"/>
  <c r="AE71" i="63"/>
  <c r="AF71" i="63"/>
  <c r="AG71" i="63"/>
  <c r="B72" i="63"/>
  <c r="C72" i="63"/>
  <c r="D72" i="63"/>
  <c r="E72" i="63"/>
  <c r="F72" i="63"/>
  <c r="G72" i="63"/>
  <c r="H72" i="63"/>
  <c r="I72" i="63"/>
  <c r="J72" i="63"/>
  <c r="K72" i="63"/>
  <c r="L72" i="63"/>
  <c r="M72" i="63"/>
  <c r="N72" i="63"/>
  <c r="O72" i="63"/>
  <c r="P72" i="63"/>
  <c r="Q72" i="63"/>
  <c r="R72" i="63"/>
  <c r="S72" i="63"/>
  <c r="T72" i="63"/>
  <c r="U72" i="63"/>
  <c r="V72" i="63"/>
  <c r="W72" i="63"/>
  <c r="X72" i="63"/>
  <c r="Y72" i="63"/>
  <c r="Z72" i="63"/>
  <c r="AA72" i="63"/>
  <c r="AB72" i="63"/>
  <c r="AC72" i="63"/>
  <c r="AD72" i="63"/>
  <c r="AE72" i="63"/>
  <c r="AF72" i="63"/>
  <c r="AG72" i="63"/>
  <c r="B73" i="63"/>
  <c r="C73" i="63"/>
  <c r="D73" i="63"/>
  <c r="E73" i="63"/>
  <c r="F73" i="63"/>
  <c r="G73" i="63"/>
  <c r="H73" i="63"/>
  <c r="I73" i="63"/>
  <c r="J73" i="63"/>
  <c r="K73" i="63"/>
  <c r="L73" i="63"/>
  <c r="M73" i="63"/>
  <c r="N73" i="63"/>
  <c r="O73" i="63"/>
  <c r="P73" i="63"/>
  <c r="Q73" i="63"/>
  <c r="R73" i="63"/>
  <c r="S73" i="63"/>
  <c r="T73" i="63"/>
  <c r="U73" i="63"/>
  <c r="V73" i="63"/>
  <c r="W73" i="63"/>
  <c r="X73" i="63"/>
  <c r="Y73" i="63"/>
  <c r="Z73" i="63"/>
  <c r="AA73" i="63"/>
  <c r="AB73" i="63"/>
  <c r="AC73" i="63"/>
  <c r="AD73" i="63"/>
  <c r="AE73" i="63"/>
  <c r="AF73" i="63"/>
  <c r="AG73" i="63"/>
  <c r="B74" i="63"/>
  <c r="C74" i="63"/>
  <c r="D74" i="63"/>
  <c r="E74" i="63"/>
  <c r="F74" i="63"/>
  <c r="G74" i="63"/>
  <c r="H74" i="63"/>
  <c r="I74" i="63"/>
  <c r="J74" i="63"/>
  <c r="K74" i="63"/>
  <c r="L74" i="63"/>
  <c r="M74" i="63"/>
  <c r="N74" i="63"/>
  <c r="O74" i="63"/>
  <c r="P74" i="63"/>
  <c r="Q74" i="63"/>
  <c r="R74" i="63"/>
  <c r="S74" i="63"/>
  <c r="T74" i="63"/>
  <c r="U74" i="63"/>
  <c r="V74" i="63"/>
  <c r="W74" i="63"/>
  <c r="X74" i="63"/>
  <c r="Y74" i="63"/>
  <c r="Z74" i="63"/>
  <c r="AA74" i="63"/>
  <c r="AB74" i="63"/>
  <c r="AC74" i="63"/>
  <c r="AD74" i="63"/>
  <c r="AE74" i="63"/>
  <c r="AF74" i="63"/>
  <c r="AG74" i="63"/>
  <c r="B75" i="63"/>
  <c r="C75" i="63"/>
  <c r="D75" i="63"/>
  <c r="E75" i="63"/>
  <c r="F75" i="63"/>
  <c r="G75" i="63"/>
  <c r="H75" i="63"/>
  <c r="I75" i="63"/>
  <c r="J75" i="63"/>
  <c r="K75" i="63"/>
  <c r="L75" i="63"/>
  <c r="M75" i="63"/>
  <c r="N75" i="63"/>
  <c r="O75" i="63"/>
  <c r="P75" i="63"/>
  <c r="Q75" i="63"/>
  <c r="R75" i="63"/>
  <c r="S75" i="63"/>
  <c r="T75" i="63"/>
  <c r="U75" i="63"/>
  <c r="V75" i="63"/>
  <c r="W75" i="63"/>
  <c r="X75" i="63"/>
  <c r="Y75" i="63"/>
  <c r="Z75" i="63"/>
  <c r="AA75" i="63"/>
  <c r="AB75" i="63"/>
  <c r="AC75" i="63"/>
  <c r="AD75" i="63"/>
  <c r="AE75" i="63"/>
  <c r="AF75" i="63"/>
  <c r="AG75" i="63"/>
  <c r="B76" i="63"/>
  <c r="C76" i="63"/>
  <c r="D76" i="63"/>
  <c r="E76" i="63"/>
  <c r="F76" i="63"/>
  <c r="G76" i="63"/>
  <c r="H76" i="63"/>
  <c r="I76" i="63"/>
  <c r="J76" i="63"/>
  <c r="K76" i="63"/>
  <c r="L76" i="63"/>
  <c r="M76" i="63"/>
  <c r="N76" i="63"/>
  <c r="O76" i="63"/>
  <c r="P76" i="63"/>
  <c r="Q76" i="63"/>
  <c r="R76" i="63"/>
  <c r="S76" i="63"/>
  <c r="T76" i="63"/>
  <c r="U76" i="63"/>
  <c r="V76" i="63"/>
  <c r="W76" i="63"/>
  <c r="X76" i="63"/>
  <c r="Y76" i="63"/>
  <c r="Z76" i="63"/>
  <c r="AA76" i="63"/>
  <c r="AB76" i="63"/>
  <c r="AC76" i="63"/>
  <c r="AD76" i="63"/>
  <c r="AE76" i="63"/>
  <c r="AF76" i="63"/>
  <c r="AG76" i="63"/>
  <c r="B77" i="63"/>
  <c r="C77" i="63"/>
  <c r="D77" i="63"/>
  <c r="E77" i="63"/>
  <c r="F77" i="63"/>
  <c r="G77" i="63"/>
  <c r="H77" i="63"/>
  <c r="I77" i="63"/>
  <c r="J77" i="63"/>
  <c r="K77" i="63"/>
  <c r="L77" i="63"/>
  <c r="M77" i="63"/>
  <c r="N77" i="63"/>
  <c r="O77" i="63"/>
  <c r="P77" i="63"/>
  <c r="Q77" i="63"/>
  <c r="R77" i="63"/>
  <c r="S77" i="63"/>
  <c r="T77" i="63"/>
  <c r="U77" i="63"/>
  <c r="V77" i="63"/>
  <c r="W77" i="63"/>
  <c r="X77" i="63"/>
  <c r="Y77" i="63"/>
  <c r="Z77" i="63"/>
  <c r="AA77" i="63"/>
  <c r="AB77" i="63"/>
  <c r="AC77" i="63"/>
  <c r="AD77" i="63"/>
  <c r="AE77" i="63"/>
  <c r="AF77" i="63"/>
  <c r="AG77" i="63"/>
  <c r="B78" i="63"/>
  <c r="C78" i="63"/>
  <c r="D78" i="63"/>
  <c r="E78" i="63"/>
  <c r="F78" i="63"/>
  <c r="G78" i="63"/>
  <c r="H78" i="63"/>
  <c r="I78" i="63"/>
  <c r="J78" i="63"/>
  <c r="K78" i="63"/>
  <c r="L78" i="63"/>
  <c r="M78" i="63"/>
  <c r="N78" i="63"/>
  <c r="O78" i="63"/>
  <c r="P78" i="63"/>
  <c r="Q78" i="63"/>
  <c r="R78" i="63"/>
  <c r="S78" i="63"/>
  <c r="T78" i="63"/>
  <c r="U78" i="63"/>
  <c r="V78" i="63"/>
  <c r="W78" i="63"/>
  <c r="X78" i="63"/>
  <c r="Y78" i="63"/>
  <c r="Z78" i="63"/>
  <c r="AA78" i="63"/>
  <c r="AB78" i="63"/>
  <c r="AC78" i="63"/>
  <c r="AD78" i="63"/>
  <c r="AE78" i="63"/>
  <c r="AF78" i="63"/>
  <c r="AG78" i="63"/>
  <c r="B79" i="63"/>
  <c r="C79" i="63"/>
  <c r="D79" i="63"/>
  <c r="E79" i="63"/>
  <c r="F79" i="63"/>
  <c r="G79" i="63"/>
  <c r="H79" i="63"/>
  <c r="I79" i="63"/>
  <c r="J79" i="63"/>
  <c r="K79" i="63"/>
  <c r="L79" i="63"/>
  <c r="M79" i="63"/>
  <c r="N79" i="63"/>
  <c r="O79" i="63"/>
  <c r="P79" i="63"/>
  <c r="Q79" i="63"/>
  <c r="R79" i="63"/>
  <c r="S79" i="63"/>
  <c r="T79" i="63"/>
  <c r="U79" i="63"/>
  <c r="V79" i="63"/>
  <c r="W79" i="63"/>
  <c r="X79" i="63"/>
  <c r="Y79" i="63"/>
  <c r="Z79" i="63"/>
  <c r="AA79" i="63"/>
  <c r="AB79" i="63"/>
  <c r="AC79" i="63"/>
  <c r="AD79" i="63"/>
  <c r="AE79" i="63"/>
  <c r="AF79" i="63"/>
  <c r="AG79" i="63"/>
  <c r="B80" i="63"/>
  <c r="C80" i="63"/>
  <c r="D80" i="63"/>
  <c r="E80" i="63"/>
  <c r="F80" i="63"/>
  <c r="G80" i="63"/>
  <c r="H80" i="63"/>
  <c r="I80" i="63"/>
  <c r="J80" i="63"/>
  <c r="K80" i="63"/>
  <c r="L80" i="63"/>
  <c r="M80" i="63"/>
  <c r="N80" i="63"/>
  <c r="O80" i="63"/>
  <c r="P80" i="63"/>
  <c r="Q80" i="63"/>
  <c r="R80" i="63"/>
  <c r="S80" i="63"/>
  <c r="T80" i="63"/>
  <c r="U80" i="63"/>
  <c r="V80" i="63"/>
  <c r="W80" i="63"/>
  <c r="X80" i="63"/>
  <c r="Y80" i="63"/>
  <c r="Z80" i="63"/>
  <c r="AA80" i="63"/>
  <c r="AB80" i="63"/>
  <c r="AC80" i="63"/>
  <c r="AD80" i="63"/>
  <c r="AE80" i="63"/>
  <c r="AF80" i="63"/>
  <c r="AG80" i="63"/>
  <c r="B81" i="63"/>
  <c r="C81" i="63"/>
  <c r="D81" i="63"/>
  <c r="E81" i="63"/>
  <c r="F81" i="63"/>
  <c r="G81" i="63"/>
  <c r="H81" i="63"/>
  <c r="I81" i="63"/>
  <c r="J81" i="63"/>
  <c r="K81" i="63"/>
  <c r="L81" i="63"/>
  <c r="M81" i="63"/>
  <c r="N81" i="63"/>
  <c r="O81" i="63"/>
  <c r="P81" i="63"/>
  <c r="Q81" i="63"/>
  <c r="R81" i="63"/>
  <c r="S81" i="63"/>
  <c r="T81" i="63"/>
  <c r="U81" i="63"/>
  <c r="V81" i="63"/>
  <c r="W81" i="63"/>
  <c r="X81" i="63"/>
  <c r="Y81" i="63"/>
  <c r="Z81" i="63"/>
  <c r="AA81" i="63"/>
  <c r="AB81" i="63"/>
  <c r="AC81" i="63"/>
  <c r="AD81" i="63"/>
  <c r="AE81" i="63"/>
  <c r="AF81" i="63"/>
  <c r="AG81" i="63"/>
  <c r="B82" i="63"/>
  <c r="C82" i="63"/>
  <c r="D82" i="63"/>
  <c r="E82" i="63"/>
  <c r="F82" i="63"/>
  <c r="G82" i="63"/>
  <c r="H82" i="63"/>
  <c r="I82" i="63"/>
  <c r="J82" i="63"/>
  <c r="K82" i="63"/>
  <c r="L82" i="63"/>
  <c r="M82" i="63"/>
  <c r="N82" i="63"/>
  <c r="O82" i="63"/>
  <c r="P82" i="63"/>
  <c r="Q82" i="63"/>
  <c r="R82" i="63"/>
  <c r="S82" i="63"/>
  <c r="T82" i="63"/>
  <c r="U82" i="63"/>
  <c r="V82" i="63"/>
  <c r="W82" i="63"/>
  <c r="X82" i="63"/>
  <c r="Y82" i="63"/>
  <c r="Z82" i="63"/>
  <c r="AA82" i="63"/>
  <c r="AB82" i="63"/>
  <c r="AC82" i="63"/>
  <c r="AD82" i="63"/>
  <c r="AE82" i="63"/>
  <c r="AF82" i="63"/>
  <c r="AG82" i="63"/>
  <c r="B83" i="63"/>
  <c r="C83" i="63"/>
  <c r="D83" i="63"/>
  <c r="E83" i="63"/>
  <c r="F83" i="63"/>
  <c r="G83" i="63"/>
  <c r="H83" i="63"/>
  <c r="I83" i="63"/>
  <c r="J83" i="63"/>
  <c r="K83" i="63"/>
  <c r="L83" i="63"/>
  <c r="M83" i="63"/>
  <c r="N83" i="63"/>
  <c r="O83" i="63"/>
  <c r="P83" i="63"/>
  <c r="Q83" i="63"/>
  <c r="R83" i="63"/>
  <c r="S83" i="63"/>
  <c r="T83" i="63"/>
  <c r="U83" i="63"/>
  <c r="V83" i="63"/>
  <c r="W83" i="63"/>
  <c r="X83" i="63"/>
  <c r="Y83" i="63"/>
  <c r="Z83" i="63"/>
  <c r="AA83" i="63"/>
  <c r="AB83" i="63"/>
  <c r="AC83" i="63"/>
  <c r="AD83" i="63"/>
  <c r="AE83" i="63"/>
  <c r="AF83" i="63"/>
  <c r="AG83" i="63"/>
  <c r="B84" i="63"/>
  <c r="C84" i="63"/>
  <c r="D84" i="63"/>
  <c r="E84" i="63"/>
  <c r="F84" i="63"/>
  <c r="G84" i="63"/>
  <c r="H84" i="63"/>
  <c r="I84" i="63"/>
  <c r="J84" i="63"/>
  <c r="K84" i="63"/>
  <c r="L84" i="63"/>
  <c r="M84" i="63"/>
  <c r="N84" i="63"/>
  <c r="O84" i="63"/>
  <c r="P84" i="63"/>
  <c r="Q84" i="63"/>
  <c r="R84" i="63"/>
  <c r="S84" i="63"/>
  <c r="T84" i="63"/>
  <c r="U84" i="63"/>
  <c r="V84" i="63"/>
  <c r="W84" i="63"/>
  <c r="X84" i="63"/>
  <c r="Y84" i="63"/>
  <c r="Z84" i="63"/>
  <c r="AA84" i="63"/>
  <c r="AB84" i="63"/>
  <c r="AC84" i="63"/>
  <c r="AD84" i="63"/>
  <c r="AE84" i="63"/>
  <c r="AF84" i="63"/>
  <c r="AG84" i="63"/>
  <c r="B85" i="63"/>
  <c r="C85" i="63"/>
  <c r="D85" i="63"/>
  <c r="E85" i="63"/>
  <c r="F85" i="63"/>
  <c r="G85" i="63"/>
  <c r="H85" i="63"/>
  <c r="I85" i="63"/>
  <c r="J85" i="63"/>
  <c r="K85" i="63"/>
  <c r="L85" i="63"/>
  <c r="M85" i="63"/>
  <c r="N85" i="63"/>
  <c r="O85" i="63"/>
  <c r="P85" i="63"/>
  <c r="Q85" i="63"/>
  <c r="R85" i="63"/>
  <c r="S85" i="63"/>
  <c r="T85" i="63"/>
  <c r="U85" i="63"/>
  <c r="V85" i="63"/>
  <c r="W85" i="63"/>
  <c r="X85" i="63"/>
  <c r="Y85" i="63"/>
  <c r="Z85" i="63"/>
  <c r="AA85" i="63"/>
  <c r="AB85" i="63"/>
  <c r="AC85" i="63"/>
  <c r="AD85" i="63"/>
  <c r="AE85" i="63"/>
  <c r="AF85" i="63"/>
  <c r="AG85" i="63"/>
  <c r="B86" i="63"/>
  <c r="C86" i="63"/>
  <c r="D86" i="63"/>
  <c r="E86" i="63"/>
  <c r="F86" i="63"/>
  <c r="G86" i="63"/>
  <c r="H86" i="63"/>
  <c r="I86" i="63"/>
  <c r="J86" i="63"/>
  <c r="K86" i="63"/>
  <c r="L86" i="63"/>
  <c r="M86" i="63"/>
  <c r="N86" i="63"/>
  <c r="O86" i="63"/>
  <c r="P86" i="63"/>
  <c r="Q86" i="63"/>
  <c r="R86" i="63"/>
  <c r="S86" i="63"/>
  <c r="T86" i="63"/>
  <c r="U86" i="63"/>
  <c r="V86" i="63"/>
  <c r="W86" i="63"/>
  <c r="X86" i="63"/>
  <c r="Y86" i="63"/>
  <c r="Z86" i="63"/>
  <c r="AA86" i="63"/>
  <c r="AB86" i="63"/>
  <c r="AC86" i="63"/>
  <c r="AD86" i="63"/>
  <c r="AE86" i="63"/>
  <c r="AF86" i="63"/>
  <c r="AG86" i="63"/>
  <c r="B87" i="63"/>
  <c r="C87" i="63"/>
  <c r="D87" i="63"/>
  <c r="E87" i="63"/>
  <c r="F87" i="63"/>
  <c r="G87" i="63"/>
  <c r="H87" i="63"/>
  <c r="I87" i="63"/>
  <c r="J87" i="63"/>
  <c r="K87" i="63"/>
  <c r="L87" i="63"/>
  <c r="M87" i="63"/>
  <c r="N87" i="63"/>
  <c r="O87" i="63"/>
  <c r="P87" i="63"/>
  <c r="Q87" i="63"/>
  <c r="R87" i="63"/>
  <c r="S87" i="63"/>
  <c r="T87" i="63"/>
  <c r="U87" i="63"/>
  <c r="V87" i="63"/>
  <c r="W87" i="63"/>
  <c r="X87" i="63"/>
  <c r="Y87" i="63"/>
  <c r="Z87" i="63"/>
  <c r="AA87" i="63"/>
  <c r="AB87" i="63"/>
  <c r="AC87" i="63"/>
  <c r="AD87" i="63"/>
  <c r="AE87" i="63"/>
  <c r="AF87" i="63"/>
  <c r="AG87" i="63"/>
  <c r="B88" i="63"/>
  <c r="C88" i="63"/>
  <c r="D88" i="63"/>
  <c r="E88" i="63"/>
  <c r="F88" i="63"/>
  <c r="G88" i="63"/>
  <c r="H88" i="63"/>
  <c r="I88" i="63"/>
  <c r="J88" i="63"/>
  <c r="K88" i="63"/>
  <c r="L88" i="63"/>
  <c r="M88" i="63"/>
  <c r="N88" i="63"/>
  <c r="O88" i="63"/>
  <c r="P88" i="63"/>
  <c r="Q88" i="63"/>
  <c r="R88" i="63"/>
  <c r="S88" i="63"/>
  <c r="T88" i="63"/>
  <c r="U88" i="63"/>
  <c r="V88" i="63"/>
  <c r="W88" i="63"/>
  <c r="X88" i="63"/>
  <c r="Y88" i="63"/>
  <c r="Z88" i="63"/>
  <c r="AA88" i="63"/>
  <c r="AB88" i="63"/>
  <c r="AC88" i="63"/>
  <c r="AD88" i="63"/>
  <c r="AE88" i="63"/>
  <c r="AF88" i="63"/>
  <c r="AG88" i="63"/>
  <c r="B89" i="63"/>
  <c r="C89" i="63"/>
  <c r="D89" i="63"/>
  <c r="E89" i="63"/>
  <c r="F89" i="63"/>
  <c r="G89" i="63"/>
  <c r="H89" i="63"/>
  <c r="I89" i="63"/>
  <c r="J89" i="63"/>
  <c r="K89" i="63"/>
  <c r="L89" i="63"/>
  <c r="M89" i="63"/>
  <c r="N89" i="63"/>
  <c r="O89" i="63"/>
  <c r="P89" i="63"/>
  <c r="Q89" i="63"/>
  <c r="R89" i="63"/>
  <c r="S89" i="63"/>
  <c r="T89" i="63"/>
  <c r="U89" i="63"/>
  <c r="V89" i="63"/>
  <c r="W89" i="63"/>
  <c r="X89" i="63"/>
  <c r="Y89" i="63"/>
  <c r="Z89" i="63"/>
  <c r="AA89" i="63"/>
  <c r="AB89" i="63"/>
  <c r="AC89" i="63"/>
  <c r="AD89" i="63"/>
  <c r="AE89" i="63"/>
  <c r="AF89" i="63"/>
  <c r="AG89" i="63"/>
  <c r="B90" i="63"/>
  <c r="C90" i="63"/>
  <c r="D90" i="63"/>
  <c r="E90" i="63"/>
  <c r="F90" i="63"/>
  <c r="G90" i="63"/>
  <c r="H90" i="63"/>
  <c r="I90" i="63"/>
  <c r="J90" i="63"/>
  <c r="K90" i="63"/>
  <c r="L90" i="63"/>
  <c r="M90" i="63"/>
  <c r="N90" i="63"/>
  <c r="O90" i="63"/>
  <c r="P90" i="63"/>
  <c r="Q90" i="63"/>
  <c r="R90" i="63"/>
  <c r="S90" i="63"/>
  <c r="T90" i="63"/>
  <c r="U90" i="63"/>
  <c r="V90" i="63"/>
  <c r="W90" i="63"/>
  <c r="X90" i="63"/>
  <c r="Y90" i="63"/>
  <c r="Z90" i="63"/>
  <c r="AA90" i="63"/>
  <c r="AB90" i="63"/>
  <c r="AC90" i="63"/>
  <c r="AD90" i="63"/>
  <c r="AE90" i="63"/>
  <c r="AF90" i="63"/>
  <c r="AG90" i="63"/>
  <c r="B91" i="63"/>
  <c r="C91" i="63"/>
  <c r="D91" i="63"/>
  <c r="E91" i="63"/>
  <c r="F91" i="63"/>
  <c r="G91" i="63"/>
  <c r="H91" i="63"/>
  <c r="I91" i="63"/>
  <c r="J91" i="63"/>
  <c r="K91" i="63"/>
  <c r="L91" i="63"/>
  <c r="M91" i="63"/>
  <c r="N91" i="63"/>
  <c r="O91" i="63"/>
  <c r="P91" i="63"/>
  <c r="Q91" i="63"/>
  <c r="R91" i="63"/>
  <c r="S91" i="63"/>
  <c r="T91" i="63"/>
  <c r="U91" i="63"/>
  <c r="V91" i="63"/>
  <c r="W91" i="63"/>
  <c r="X91" i="63"/>
  <c r="Y91" i="63"/>
  <c r="Z91" i="63"/>
  <c r="AA91" i="63"/>
  <c r="AB91" i="63"/>
  <c r="AC91" i="63"/>
  <c r="AD91" i="63"/>
  <c r="AE91" i="63"/>
  <c r="AF91" i="63"/>
  <c r="AG91" i="63"/>
  <c r="B92" i="63"/>
  <c r="C92" i="63"/>
  <c r="D92" i="63"/>
  <c r="E92" i="63"/>
  <c r="F92" i="63"/>
  <c r="G92" i="63"/>
  <c r="H92" i="63"/>
  <c r="I92" i="63"/>
  <c r="J92" i="63"/>
  <c r="K92" i="63"/>
  <c r="L92" i="63"/>
  <c r="M92" i="63"/>
  <c r="N92" i="63"/>
  <c r="O92" i="63"/>
  <c r="P92" i="63"/>
  <c r="Q92" i="63"/>
  <c r="R92" i="63"/>
  <c r="S92" i="63"/>
  <c r="T92" i="63"/>
  <c r="U92" i="63"/>
  <c r="V92" i="63"/>
  <c r="W92" i="63"/>
  <c r="X92" i="63"/>
  <c r="Y92" i="63"/>
  <c r="Z92" i="63"/>
  <c r="AA92" i="63"/>
  <c r="AB92" i="63"/>
  <c r="AC92" i="63"/>
  <c r="AD92" i="63"/>
  <c r="AE92" i="63"/>
  <c r="AF92" i="63"/>
  <c r="AG92" i="63"/>
  <c r="B93" i="63"/>
  <c r="C93" i="63"/>
  <c r="D93" i="63"/>
  <c r="E93" i="63"/>
  <c r="F93" i="63"/>
  <c r="G93" i="63"/>
  <c r="H93" i="63"/>
  <c r="I93" i="63"/>
  <c r="J93" i="63"/>
  <c r="K93" i="63"/>
  <c r="L93" i="63"/>
  <c r="M93" i="63"/>
  <c r="N93" i="63"/>
  <c r="O93" i="63"/>
  <c r="P93" i="63"/>
  <c r="Q93" i="63"/>
  <c r="R93" i="63"/>
  <c r="S93" i="63"/>
  <c r="T93" i="63"/>
  <c r="U93" i="63"/>
  <c r="V93" i="63"/>
  <c r="W93" i="63"/>
  <c r="X93" i="63"/>
  <c r="Y93" i="63"/>
  <c r="Z93" i="63"/>
  <c r="AA93" i="63"/>
  <c r="AB93" i="63"/>
  <c r="AC93" i="63"/>
  <c r="AD93" i="63"/>
  <c r="AE93" i="63"/>
  <c r="AF93" i="63"/>
  <c r="AG93" i="63"/>
  <c r="B94" i="63"/>
  <c r="C94" i="63"/>
  <c r="D94" i="63"/>
  <c r="E94" i="63"/>
  <c r="F94" i="63"/>
  <c r="G94" i="63"/>
  <c r="H94" i="63"/>
  <c r="I94" i="63"/>
  <c r="J94" i="63"/>
  <c r="K94" i="63"/>
  <c r="L94" i="63"/>
  <c r="M94" i="63"/>
  <c r="N94" i="63"/>
  <c r="O94" i="63"/>
  <c r="P94" i="63"/>
  <c r="Q94" i="63"/>
  <c r="R94" i="63"/>
  <c r="S94" i="63"/>
  <c r="T94" i="63"/>
  <c r="U94" i="63"/>
  <c r="V94" i="63"/>
  <c r="W94" i="63"/>
  <c r="X94" i="63"/>
  <c r="Y94" i="63"/>
  <c r="Z94" i="63"/>
  <c r="AA94" i="63"/>
  <c r="AB94" i="63"/>
  <c r="AC94" i="63"/>
  <c r="AD94" i="63"/>
  <c r="AE94" i="63"/>
  <c r="AF94" i="63"/>
  <c r="AG94" i="63"/>
  <c r="B95" i="63"/>
  <c r="C95" i="63"/>
  <c r="D95" i="63"/>
  <c r="E95" i="63"/>
  <c r="F95" i="63"/>
  <c r="G95" i="63"/>
  <c r="H95" i="63"/>
  <c r="I95" i="63"/>
  <c r="J95" i="63"/>
  <c r="K95" i="63"/>
  <c r="L95" i="63"/>
  <c r="M95" i="63"/>
  <c r="N95" i="63"/>
  <c r="O95" i="63"/>
  <c r="P95" i="63"/>
  <c r="Q95" i="63"/>
  <c r="R95" i="63"/>
  <c r="S95" i="63"/>
  <c r="T95" i="63"/>
  <c r="U95" i="63"/>
  <c r="V95" i="63"/>
  <c r="W95" i="63"/>
  <c r="X95" i="63"/>
  <c r="Y95" i="63"/>
  <c r="Z95" i="63"/>
  <c r="AA95" i="63"/>
  <c r="AB95" i="63"/>
  <c r="AC95" i="63"/>
  <c r="AD95" i="63"/>
  <c r="AE95" i="63"/>
  <c r="AF95" i="63"/>
  <c r="AG95" i="63"/>
  <c r="B96" i="63"/>
  <c r="C96" i="63"/>
  <c r="D96" i="63"/>
  <c r="E96" i="63"/>
  <c r="F96" i="63"/>
  <c r="G96" i="63"/>
  <c r="H96" i="63"/>
  <c r="I96" i="63"/>
  <c r="J96" i="63"/>
  <c r="K96" i="63"/>
  <c r="L96" i="63"/>
  <c r="M96" i="63"/>
  <c r="N96" i="63"/>
  <c r="O96" i="63"/>
  <c r="P96" i="63"/>
  <c r="Q96" i="63"/>
  <c r="R96" i="63"/>
  <c r="S96" i="63"/>
  <c r="T96" i="63"/>
  <c r="U96" i="63"/>
  <c r="V96" i="63"/>
  <c r="W96" i="63"/>
  <c r="X96" i="63"/>
  <c r="Y96" i="63"/>
  <c r="Z96" i="63"/>
  <c r="AA96" i="63"/>
  <c r="AB96" i="63"/>
  <c r="AC96" i="63"/>
  <c r="AD96" i="63"/>
  <c r="AE96" i="63"/>
  <c r="AF96" i="63"/>
  <c r="AG96" i="63"/>
  <c r="B97" i="63"/>
  <c r="C97" i="63"/>
  <c r="D97" i="63"/>
  <c r="E97" i="63"/>
  <c r="F97" i="63"/>
  <c r="G97" i="63"/>
  <c r="H97" i="63"/>
  <c r="I97" i="63"/>
  <c r="J97" i="63"/>
  <c r="K97" i="63"/>
  <c r="L97" i="63"/>
  <c r="M97" i="63"/>
  <c r="N97" i="63"/>
  <c r="O97" i="63"/>
  <c r="P97" i="63"/>
  <c r="Q97" i="63"/>
  <c r="R97" i="63"/>
  <c r="S97" i="63"/>
  <c r="T97" i="63"/>
  <c r="U97" i="63"/>
  <c r="V97" i="63"/>
  <c r="W97" i="63"/>
  <c r="X97" i="63"/>
  <c r="Y97" i="63"/>
  <c r="Z97" i="63"/>
  <c r="AA97" i="63"/>
  <c r="AB97" i="63"/>
  <c r="AC97" i="63"/>
  <c r="AD97" i="63"/>
  <c r="AE97" i="63"/>
  <c r="AF97" i="63"/>
  <c r="AG97" i="63"/>
  <c r="B99" i="63"/>
  <c r="C99" i="63"/>
  <c r="D99" i="63"/>
  <c r="E99" i="63"/>
  <c r="F99" i="63"/>
  <c r="G99" i="63"/>
  <c r="H99" i="63"/>
  <c r="I99" i="63"/>
  <c r="J99" i="63"/>
  <c r="K99" i="63"/>
  <c r="L99" i="63"/>
  <c r="M99" i="63"/>
  <c r="N99" i="63"/>
  <c r="O99" i="63"/>
  <c r="P99" i="63"/>
  <c r="Q99" i="63"/>
  <c r="R99" i="63"/>
  <c r="S99" i="63"/>
  <c r="T99" i="63"/>
  <c r="U99" i="63"/>
  <c r="V99" i="63"/>
  <c r="W99" i="63"/>
  <c r="X99" i="63"/>
  <c r="Y99" i="63"/>
  <c r="Z99" i="63"/>
  <c r="AA99" i="63"/>
  <c r="AB99" i="63"/>
  <c r="AC99" i="63"/>
  <c r="AD99" i="63"/>
  <c r="AE99" i="63"/>
  <c r="AF99" i="63"/>
  <c r="AG99" i="63"/>
  <c r="B100" i="63"/>
  <c r="C100" i="63"/>
  <c r="D100" i="63"/>
  <c r="E100" i="63"/>
  <c r="F100" i="63"/>
  <c r="G100" i="63"/>
  <c r="H100" i="63"/>
  <c r="I100" i="63"/>
  <c r="J100" i="63"/>
  <c r="K100" i="63"/>
  <c r="L100" i="63"/>
  <c r="M100" i="63"/>
  <c r="N100" i="63"/>
  <c r="O100" i="63"/>
  <c r="P100" i="63"/>
  <c r="Q100" i="63"/>
  <c r="R100" i="63"/>
  <c r="S100" i="63"/>
  <c r="T100" i="63"/>
  <c r="U100" i="63"/>
  <c r="V100" i="63"/>
  <c r="W100" i="63"/>
  <c r="X100" i="63"/>
  <c r="Y100" i="63"/>
  <c r="Z100" i="63"/>
  <c r="AA100" i="63"/>
  <c r="AB100" i="63"/>
  <c r="AC100" i="63"/>
  <c r="AD100" i="63"/>
  <c r="AE100" i="63"/>
  <c r="AF100" i="63"/>
  <c r="AG100" i="63"/>
  <c r="B101" i="63"/>
  <c r="C101" i="63"/>
  <c r="D101" i="63"/>
  <c r="E101" i="63"/>
  <c r="F101" i="63"/>
  <c r="G101" i="63"/>
  <c r="H101" i="63"/>
  <c r="I101" i="63"/>
  <c r="J101" i="63"/>
  <c r="K101" i="63"/>
  <c r="L101" i="63"/>
  <c r="M101" i="63"/>
  <c r="N101" i="63"/>
  <c r="O101" i="63"/>
  <c r="P101" i="63"/>
  <c r="Q101" i="63"/>
  <c r="R101" i="63"/>
  <c r="S101" i="63"/>
  <c r="T101" i="63"/>
  <c r="U101" i="63"/>
  <c r="V101" i="63"/>
  <c r="W101" i="63"/>
  <c r="X101" i="63"/>
  <c r="Y101" i="63"/>
  <c r="Z101" i="63"/>
  <c r="AA101" i="63"/>
  <c r="AB101" i="63"/>
  <c r="AC101" i="63"/>
  <c r="AD101" i="63"/>
  <c r="AE101" i="63"/>
  <c r="AF101" i="63"/>
  <c r="AG101" i="63"/>
  <c r="B102" i="63"/>
  <c r="C102" i="63"/>
  <c r="D102" i="63"/>
  <c r="E102" i="63"/>
  <c r="F102" i="63"/>
  <c r="G102" i="63"/>
  <c r="H102" i="63"/>
  <c r="I102" i="63"/>
  <c r="J102" i="63"/>
  <c r="K102" i="63"/>
  <c r="L102" i="63"/>
  <c r="M102" i="63"/>
  <c r="N102" i="63"/>
  <c r="O102" i="63"/>
  <c r="P102" i="63"/>
  <c r="Q102" i="63"/>
  <c r="R102" i="63"/>
  <c r="S102" i="63"/>
  <c r="T102" i="63"/>
  <c r="U102" i="63"/>
  <c r="V102" i="63"/>
  <c r="W102" i="63"/>
  <c r="X102" i="63"/>
  <c r="Y102" i="63"/>
  <c r="Z102" i="63"/>
  <c r="AA102" i="63"/>
  <c r="AB102" i="63"/>
  <c r="AC102" i="63"/>
  <c r="AD102" i="63"/>
  <c r="AE102" i="63"/>
  <c r="AF102" i="63"/>
  <c r="AG102" i="63"/>
  <c r="B103" i="63"/>
  <c r="C103" i="63"/>
  <c r="D103" i="63"/>
  <c r="E103" i="63"/>
  <c r="F103" i="63"/>
  <c r="G103" i="63"/>
  <c r="H103" i="63"/>
  <c r="I103" i="63"/>
  <c r="J103" i="63"/>
  <c r="K103" i="63"/>
  <c r="L103" i="63"/>
  <c r="M103" i="63"/>
  <c r="N103" i="63"/>
  <c r="O103" i="63"/>
  <c r="P103" i="63"/>
  <c r="Q103" i="63"/>
  <c r="R103" i="63"/>
  <c r="S103" i="63"/>
  <c r="T103" i="63"/>
  <c r="U103" i="63"/>
  <c r="V103" i="63"/>
  <c r="W103" i="63"/>
  <c r="X103" i="63"/>
  <c r="Y103" i="63"/>
  <c r="Z103" i="63"/>
  <c r="AA103" i="63"/>
  <c r="AB103" i="63"/>
  <c r="AC103" i="63"/>
  <c r="AD103" i="63"/>
  <c r="AE103" i="63"/>
  <c r="AF103" i="63"/>
  <c r="AG103" i="63"/>
  <c r="B104" i="63"/>
  <c r="C104" i="63"/>
  <c r="D104" i="63"/>
  <c r="E104" i="63"/>
  <c r="F104" i="63"/>
  <c r="G104" i="63"/>
  <c r="H104" i="63"/>
  <c r="I104" i="63"/>
  <c r="J104" i="63"/>
  <c r="K104" i="63"/>
  <c r="L104" i="63"/>
  <c r="M104" i="63"/>
  <c r="N104" i="63"/>
  <c r="O104" i="63"/>
  <c r="P104" i="63"/>
  <c r="Q104" i="63"/>
  <c r="R104" i="63"/>
  <c r="S104" i="63"/>
  <c r="T104" i="63"/>
  <c r="U104" i="63"/>
  <c r="V104" i="63"/>
  <c r="W104" i="63"/>
  <c r="X104" i="63"/>
  <c r="Y104" i="63"/>
  <c r="Z104" i="63"/>
  <c r="AA104" i="63"/>
  <c r="AB104" i="63"/>
  <c r="AC104" i="63"/>
  <c r="AD104" i="63"/>
  <c r="AE104" i="63"/>
  <c r="AF104" i="63"/>
  <c r="AG104" i="63"/>
  <c r="B105" i="63"/>
  <c r="C105" i="63"/>
  <c r="D105" i="63"/>
  <c r="E105" i="63"/>
  <c r="F105" i="63"/>
  <c r="G105" i="63"/>
  <c r="H105" i="63"/>
  <c r="I105" i="63"/>
  <c r="J105" i="63"/>
  <c r="K105" i="63"/>
  <c r="L105" i="63"/>
  <c r="M105" i="63"/>
  <c r="N105" i="63"/>
  <c r="O105" i="63"/>
  <c r="P105" i="63"/>
  <c r="Q105" i="63"/>
  <c r="R105" i="63"/>
  <c r="S105" i="63"/>
  <c r="T105" i="63"/>
  <c r="U105" i="63"/>
  <c r="V105" i="63"/>
  <c r="W105" i="63"/>
  <c r="X105" i="63"/>
  <c r="Y105" i="63"/>
  <c r="Z105" i="63"/>
  <c r="AA105" i="63"/>
  <c r="AB105" i="63"/>
  <c r="AC105" i="63"/>
  <c r="AD105" i="63"/>
  <c r="AE105" i="63"/>
  <c r="AF105" i="63"/>
  <c r="AG105" i="63"/>
  <c r="B106" i="63"/>
  <c r="C106" i="63"/>
  <c r="D106" i="63"/>
  <c r="E106" i="63"/>
  <c r="F106" i="63"/>
  <c r="G106" i="63"/>
  <c r="H106" i="63"/>
  <c r="I106" i="63"/>
  <c r="J106" i="63"/>
  <c r="K106" i="63"/>
  <c r="L106" i="63"/>
  <c r="M106" i="63"/>
  <c r="N106" i="63"/>
  <c r="O106" i="63"/>
  <c r="P106" i="63"/>
  <c r="Q106" i="63"/>
  <c r="R106" i="63"/>
  <c r="S106" i="63"/>
  <c r="T106" i="63"/>
  <c r="U106" i="63"/>
  <c r="V106" i="63"/>
  <c r="W106" i="63"/>
  <c r="X106" i="63"/>
  <c r="Y106" i="63"/>
  <c r="Z106" i="63"/>
  <c r="AA106" i="63"/>
  <c r="AB106" i="63"/>
  <c r="AC106" i="63"/>
  <c r="AD106" i="63"/>
  <c r="AE106" i="63"/>
  <c r="AF106" i="63"/>
  <c r="AG106" i="63"/>
  <c r="B107" i="63"/>
  <c r="C107" i="63"/>
  <c r="D107" i="63"/>
  <c r="E107" i="63"/>
  <c r="F107" i="63"/>
  <c r="G107" i="63"/>
  <c r="H107" i="63"/>
  <c r="I107" i="63"/>
  <c r="J107" i="63"/>
  <c r="K107" i="63"/>
  <c r="L107" i="63"/>
  <c r="M107" i="63"/>
  <c r="N107" i="63"/>
  <c r="O107" i="63"/>
  <c r="P107" i="63"/>
  <c r="Q107" i="63"/>
  <c r="R107" i="63"/>
  <c r="S107" i="63"/>
  <c r="T107" i="63"/>
  <c r="U107" i="63"/>
  <c r="V107" i="63"/>
  <c r="W107" i="63"/>
  <c r="X107" i="63"/>
  <c r="Y107" i="63"/>
  <c r="Z107" i="63"/>
  <c r="AA107" i="63"/>
  <c r="AB107" i="63"/>
  <c r="AC107" i="63"/>
  <c r="AD107" i="63"/>
  <c r="AE107" i="63"/>
  <c r="AF107" i="63"/>
  <c r="AG107" i="63"/>
  <c r="B108" i="63"/>
  <c r="C108" i="63"/>
  <c r="D108" i="63"/>
  <c r="E108" i="63"/>
  <c r="F108" i="63"/>
  <c r="G108" i="63"/>
  <c r="H108" i="63"/>
  <c r="I108" i="63"/>
  <c r="J108" i="63"/>
  <c r="K108" i="63"/>
  <c r="L108" i="63"/>
  <c r="M108" i="63"/>
  <c r="N108" i="63"/>
  <c r="O108" i="63"/>
  <c r="P108" i="63"/>
  <c r="Q108" i="63"/>
  <c r="R108" i="63"/>
  <c r="S108" i="63"/>
  <c r="T108" i="63"/>
  <c r="U108" i="63"/>
  <c r="V108" i="63"/>
  <c r="W108" i="63"/>
  <c r="X108" i="63"/>
  <c r="Y108" i="63"/>
  <c r="Z108" i="63"/>
  <c r="AA108" i="63"/>
  <c r="AB108" i="63"/>
  <c r="AC108" i="63"/>
  <c r="AD108" i="63"/>
  <c r="AE108" i="63"/>
  <c r="AF108" i="63"/>
  <c r="AG108" i="63"/>
  <c r="B109" i="63"/>
  <c r="C109" i="63"/>
  <c r="D109" i="63"/>
  <c r="E109" i="63"/>
  <c r="F109" i="63"/>
  <c r="G109" i="63"/>
  <c r="H109" i="63"/>
  <c r="I109" i="63"/>
  <c r="J109" i="63"/>
  <c r="K109" i="63"/>
  <c r="L109" i="63"/>
  <c r="M109" i="63"/>
  <c r="N109" i="63"/>
  <c r="O109" i="63"/>
  <c r="P109" i="63"/>
  <c r="Q109" i="63"/>
  <c r="R109" i="63"/>
  <c r="S109" i="63"/>
  <c r="T109" i="63"/>
  <c r="U109" i="63"/>
  <c r="V109" i="63"/>
  <c r="W109" i="63"/>
  <c r="X109" i="63"/>
  <c r="Y109" i="63"/>
  <c r="Z109" i="63"/>
  <c r="AA109" i="63"/>
  <c r="AB109" i="63"/>
  <c r="AC109" i="63"/>
  <c r="AD109" i="63"/>
  <c r="AE109" i="63"/>
  <c r="AF109" i="63"/>
  <c r="AG109" i="63"/>
  <c r="B110" i="63"/>
  <c r="C110" i="63"/>
  <c r="D110" i="63"/>
  <c r="E110" i="63"/>
  <c r="F110" i="63"/>
  <c r="G110" i="63"/>
  <c r="H110" i="63"/>
  <c r="I110" i="63"/>
  <c r="J110" i="63"/>
  <c r="K110" i="63"/>
  <c r="L110" i="63"/>
  <c r="M110" i="63"/>
  <c r="N110" i="63"/>
  <c r="O110" i="63"/>
  <c r="P110" i="63"/>
  <c r="Q110" i="63"/>
  <c r="R110" i="63"/>
  <c r="S110" i="63"/>
  <c r="T110" i="63"/>
  <c r="U110" i="63"/>
  <c r="V110" i="63"/>
  <c r="W110" i="63"/>
  <c r="X110" i="63"/>
  <c r="Y110" i="63"/>
  <c r="Z110" i="63"/>
  <c r="AA110" i="63"/>
  <c r="AB110" i="63"/>
  <c r="AC110" i="63"/>
  <c r="AD110" i="63"/>
  <c r="AE110" i="63"/>
  <c r="AF110" i="63"/>
  <c r="AG110" i="63"/>
  <c r="B111" i="63"/>
  <c r="C111" i="63"/>
  <c r="D111" i="63"/>
  <c r="E111" i="63"/>
  <c r="F111" i="63"/>
  <c r="G111" i="63"/>
  <c r="H111" i="63"/>
  <c r="I111" i="63"/>
  <c r="J111" i="63"/>
  <c r="K111" i="63"/>
  <c r="L111" i="63"/>
  <c r="M111" i="63"/>
  <c r="N111" i="63"/>
  <c r="O111" i="63"/>
  <c r="P111" i="63"/>
  <c r="Q111" i="63"/>
  <c r="R111" i="63"/>
  <c r="S111" i="63"/>
  <c r="T111" i="63"/>
  <c r="U111" i="63"/>
  <c r="V111" i="63"/>
  <c r="W111" i="63"/>
  <c r="X111" i="63"/>
  <c r="Y111" i="63"/>
  <c r="Z111" i="63"/>
  <c r="AA111" i="63"/>
  <c r="AB111" i="63"/>
  <c r="AC111" i="63"/>
  <c r="AD111" i="63"/>
  <c r="AE111" i="63"/>
  <c r="AF111" i="63"/>
  <c r="AG111" i="63"/>
  <c r="B112" i="63"/>
  <c r="C112" i="63"/>
  <c r="D112" i="63"/>
  <c r="E112" i="63"/>
  <c r="F112" i="63"/>
  <c r="G112" i="63"/>
  <c r="H112" i="63"/>
  <c r="I112" i="63"/>
  <c r="J112" i="63"/>
  <c r="K112" i="63"/>
  <c r="L112" i="63"/>
  <c r="M112" i="63"/>
  <c r="N112" i="63"/>
  <c r="O112" i="63"/>
  <c r="P112" i="63"/>
  <c r="Q112" i="63"/>
  <c r="R112" i="63"/>
  <c r="S112" i="63"/>
  <c r="T112" i="63"/>
  <c r="U112" i="63"/>
  <c r="V112" i="63"/>
  <c r="W112" i="63"/>
  <c r="X112" i="63"/>
  <c r="Y112" i="63"/>
  <c r="Z112" i="63"/>
  <c r="AA112" i="63"/>
  <c r="AB112" i="63"/>
  <c r="AC112" i="63"/>
  <c r="AD112" i="63"/>
  <c r="AE112" i="63"/>
  <c r="AF112" i="63"/>
  <c r="AG112" i="63"/>
  <c r="B113" i="63"/>
  <c r="C113" i="63"/>
  <c r="D113" i="63"/>
  <c r="E113" i="63"/>
  <c r="F113" i="63"/>
  <c r="G113" i="63"/>
  <c r="H113" i="63"/>
  <c r="I113" i="63"/>
  <c r="J113" i="63"/>
  <c r="K113" i="63"/>
  <c r="L113" i="63"/>
  <c r="M113" i="63"/>
  <c r="N113" i="63"/>
  <c r="O113" i="63"/>
  <c r="P113" i="63"/>
  <c r="Q113" i="63"/>
  <c r="R113" i="63"/>
  <c r="S113" i="63"/>
  <c r="T113" i="63"/>
  <c r="U113" i="63"/>
  <c r="V113" i="63"/>
  <c r="W113" i="63"/>
  <c r="X113" i="63"/>
  <c r="Y113" i="63"/>
  <c r="Z113" i="63"/>
  <c r="AA113" i="63"/>
  <c r="AB113" i="63"/>
  <c r="AC113" i="63"/>
  <c r="AD113" i="63"/>
  <c r="AE113" i="63"/>
  <c r="AF113" i="63"/>
  <c r="AG113" i="63"/>
  <c r="B114" i="63"/>
  <c r="C114" i="63"/>
  <c r="D114" i="63"/>
  <c r="E114" i="63"/>
  <c r="F114" i="63"/>
  <c r="G114" i="63"/>
  <c r="H114" i="63"/>
  <c r="I114" i="63"/>
  <c r="J114" i="63"/>
  <c r="K114" i="63"/>
  <c r="L114" i="63"/>
  <c r="M114" i="63"/>
  <c r="N114" i="63"/>
  <c r="O114" i="63"/>
  <c r="P114" i="63"/>
  <c r="Q114" i="63"/>
  <c r="R114" i="63"/>
  <c r="S114" i="63"/>
  <c r="T114" i="63"/>
  <c r="U114" i="63"/>
  <c r="V114" i="63"/>
  <c r="W114" i="63"/>
  <c r="X114" i="63"/>
  <c r="Y114" i="63"/>
  <c r="Z114" i="63"/>
  <c r="AA114" i="63"/>
  <c r="AB114" i="63"/>
  <c r="AC114" i="63"/>
  <c r="AD114" i="63"/>
  <c r="AE114" i="63"/>
  <c r="AF114" i="63"/>
  <c r="AG114" i="63"/>
  <c r="B115" i="63"/>
  <c r="C115" i="63"/>
  <c r="D115" i="63"/>
  <c r="E115" i="63"/>
  <c r="F115" i="63"/>
  <c r="G115" i="63"/>
  <c r="H115" i="63"/>
  <c r="I115" i="63"/>
  <c r="J115" i="63"/>
  <c r="K115" i="63"/>
  <c r="L115" i="63"/>
  <c r="M115" i="63"/>
  <c r="N115" i="63"/>
  <c r="O115" i="63"/>
  <c r="P115" i="63"/>
  <c r="Q115" i="63"/>
  <c r="R115" i="63"/>
  <c r="S115" i="63"/>
  <c r="T115" i="63"/>
  <c r="U115" i="63"/>
  <c r="V115" i="63"/>
  <c r="W115" i="63"/>
  <c r="X115" i="63"/>
  <c r="Y115" i="63"/>
  <c r="Z115" i="63"/>
  <c r="AA115" i="63"/>
  <c r="AB115" i="63"/>
  <c r="AC115" i="63"/>
  <c r="AD115" i="63"/>
  <c r="AE115" i="63"/>
  <c r="AF115" i="63"/>
  <c r="AG115" i="63"/>
  <c r="B116" i="63"/>
  <c r="C116" i="63"/>
  <c r="D116" i="63"/>
  <c r="E116" i="63"/>
  <c r="F116" i="63"/>
  <c r="G116" i="63"/>
  <c r="H116" i="63"/>
  <c r="I116" i="63"/>
  <c r="J116" i="63"/>
  <c r="K116" i="63"/>
  <c r="L116" i="63"/>
  <c r="M116" i="63"/>
  <c r="N116" i="63"/>
  <c r="O116" i="63"/>
  <c r="P116" i="63"/>
  <c r="Q116" i="63"/>
  <c r="R116" i="63"/>
  <c r="S116" i="63"/>
  <c r="T116" i="63"/>
  <c r="U116" i="63"/>
  <c r="V116" i="63"/>
  <c r="W116" i="63"/>
  <c r="X116" i="63"/>
  <c r="Y116" i="63"/>
  <c r="Z116" i="63"/>
  <c r="AA116" i="63"/>
  <c r="AB116" i="63"/>
  <c r="AC116" i="63"/>
  <c r="AD116" i="63"/>
  <c r="AE116" i="63"/>
  <c r="AF116" i="63"/>
  <c r="AG116" i="63"/>
  <c r="B117" i="63"/>
  <c r="C117" i="63"/>
  <c r="D117" i="63"/>
  <c r="E117" i="63"/>
  <c r="F117" i="63"/>
  <c r="G117" i="63"/>
  <c r="H117" i="63"/>
  <c r="I117" i="63"/>
  <c r="J117" i="63"/>
  <c r="K117" i="63"/>
  <c r="L117" i="63"/>
  <c r="M117" i="63"/>
  <c r="N117" i="63"/>
  <c r="O117" i="63"/>
  <c r="P117" i="63"/>
  <c r="Q117" i="63"/>
  <c r="R117" i="63"/>
  <c r="S117" i="63"/>
  <c r="T117" i="63"/>
  <c r="U117" i="63"/>
  <c r="V117" i="63"/>
  <c r="W117" i="63"/>
  <c r="X117" i="63"/>
  <c r="Y117" i="63"/>
  <c r="Z117" i="63"/>
  <c r="AA117" i="63"/>
  <c r="AB117" i="63"/>
  <c r="AC117" i="63"/>
  <c r="AD117" i="63"/>
  <c r="AE117" i="63"/>
  <c r="AF117" i="63"/>
  <c r="AG117" i="63"/>
  <c r="B118" i="63"/>
  <c r="C118" i="63"/>
  <c r="D118" i="63"/>
  <c r="E118" i="63"/>
  <c r="F118" i="63"/>
  <c r="G118" i="63"/>
  <c r="H118" i="63"/>
  <c r="I118" i="63"/>
  <c r="J118" i="63"/>
  <c r="K118" i="63"/>
  <c r="L118" i="63"/>
  <c r="M118" i="63"/>
  <c r="N118" i="63"/>
  <c r="O118" i="63"/>
  <c r="P118" i="63"/>
  <c r="Q118" i="63"/>
  <c r="R118" i="63"/>
  <c r="S118" i="63"/>
  <c r="T118" i="63"/>
  <c r="U118" i="63"/>
  <c r="V118" i="63"/>
  <c r="W118" i="63"/>
  <c r="X118" i="63"/>
  <c r="Y118" i="63"/>
  <c r="Z118" i="63"/>
  <c r="AA118" i="63"/>
  <c r="AB118" i="63"/>
  <c r="AC118" i="63"/>
  <c r="AD118" i="63"/>
  <c r="AE118" i="63"/>
  <c r="AF118" i="63"/>
  <c r="AG118" i="63"/>
  <c r="B119" i="63"/>
  <c r="C119" i="63"/>
  <c r="D119" i="63"/>
  <c r="E119" i="63"/>
  <c r="F119" i="63"/>
  <c r="G119" i="63"/>
  <c r="H119" i="63"/>
  <c r="I119" i="63"/>
  <c r="J119" i="63"/>
  <c r="K119" i="63"/>
  <c r="L119" i="63"/>
  <c r="M119" i="63"/>
  <c r="N119" i="63"/>
  <c r="O119" i="63"/>
  <c r="P119" i="63"/>
  <c r="Q119" i="63"/>
  <c r="R119" i="63"/>
  <c r="S119" i="63"/>
  <c r="T119" i="63"/>
  <c r="U119" i="63"/>
  <c r="V119" i="63"/>
  <c r="W119" i="63"/>
  <c r="X119" i="63"/>
  <c r="Y119" i="63"/>
  <c r="Z119" i="63"/>
  <c r="AA119" i="63"/>
  <c r="AB119" i="63"/>
  <c r="AC119" i="63"/>
  <c r="AD119" i="63"/>
  <c r="AE119" i="63"/>
  <c r="AF119" i="63"/>
  <c r="AG119" i="63"/>
  <c r="B120" i="63"/>
  <c r="C120" i="63"/>
  <c r="D120" i="63"/>
  <c r="E120" i="63"/>
  <c r="F120" i="63"/>
  <c r="G120" i="63"/>
  <c r="H120" i="63"/>
  <c r="I120" i="63"/>
  <c r="J120" i="63"/>
  <c r="K120" i="63"/>
  <c r="L120" i="63"/>
  <c r="M120" i="63"/>
  <c r="N120" i="63"/>
  <c r="O120" i="63"/>
  <c r="P120" i="63"/>
  <c r="Q120" i="63"/>
  <c r="R120" i="63"/>
  <c r="S120" i="63"/>
  <c r="T120" i="63"/>
  <c r="U120" i="63"/>
  <c r="V120" i="63"/>
  <c r="W120" i="63"/>
  <c r="X120" i="63"/>
  <c r="Y120" i="63"/>
  <c r="Z120" i="63"/>
  <c r="AA120" i="63"/>
  <c r="AB120" i="63"/>
  <c r="AC120" i="63"/>
  <c r="AD120" i="63"/>
  <c r="AE120" i="63"/>
  <c r="AF120" i="63"/>
  <c r="AG120" i="63"/>
  <c r="B121" i="63"/>
  <c r="C121" i="63"/>
  <c r="D121" i="63"/>
  <c r="E121" i="63"/>
  <c r="F121" i="63"/>
  <c r="G121" i="63"/>
  <c r="H121" i="63"/>
  <c r="I121" i="63"/>
  <c r="J121" i="63"/>
  <c r="K121" i="63"/>
  <c r="L121" i="63"/>
  <c r="M121" i="63"/>
  <c r="N121" i="63"/>
  <c r="O121" i="63"/>
  <c r="P121" i="63"/>
  <c r="Q121" i="63"/>
  <c r="R121" i="63"/>
  <c r="S121" i="63"/>
  <c r="T121" i="63"/>
  <c r="U121" i="63"/>
  <c r="V121" i="63"/>
  <c r="W121" i="63"/>
  <c r="X121" i="63"/>
  <c r="Y121" i="63"/>
  <c r="Z121" i="63"/>
  <c r="AA121" i="63"/>
  <c r="AB121" i="63"/>
  <c r="AC121" i="63"/>
  <c r="AD121" i="63"/>
  <c r="AE121" i="63"/>
  <c r="AF121" i="63"/>
  <c r="AG121" i="63"/>
  <c r="B122" i="63"/>
  <c r="C122" i="63"/>
  <c r="D122" i="63"/>
  <c r="E122" i="63"/>
  <c r="F122" i="63"/>
  <c r="G122" i="63"/>
  <c r="H122" i="63"/>
  <c r="I122" i="63"/>
  <c r="J122" i="63"/>
  <c r="K122" i="63"/>
  <c r="L122" i="63"/>
  <c r="M122" i="63"/>
  <c r="N122" i="63"/>
  <c r="O122" i="63"/>
  <c r="P122" i="63"/>
  <c r="Q122" i="63"/>
  <c r="R122" i="63"/>
  <c r="S122" i="63"/>
  <c r="T122" i="63"/>
  <c r="U122" i="63"/>
  <c r="V122" i="63"/>
  <c r="W122" i="63"/>
  <c r="X122" i="63"/>
  <c r="Y122" i="63"/>
  <c r="Z122" i="63"/>
  <c r="AA122" i="63"/>
  <c r="AB122" i="63"/>
  <c r="AC122" i="63"/>
  <c r="AD122" i="63"/>
  <c r="AE122" i="63"/>
  <c r="AF122" i="63"/>
  <c r="AG122" i="63"/>
  <c r="B123" i="63"/>
  <c r="C123" i="63"/>
  <c r="D123" i="63"/>
  <c r="E123" i="63"/>
  <c r="F123" i="63"/>
  <c r="G123" i="63"/>
  <c r="H123" i="63"/>
  <c r="I123" i="63"/>
  <c r="J123" i="63"/>
  <c r="K123" i="63"/>
  <c r="L123" i="63"/>
  <c r="M123" i="63"/>
  <c r="N123" i="63"/>
  <c r="O123" i="63"/>
  <c r="P123" i="63"/>
  <c r="Q123" i="63"/>
  <c r="R123" i="63"/>
  <c r="S123" i="63"/>
  <c r="T123" i="63"/>
  <c r="U123" i="63"/>
  <c r="V123" i="63"/>
  <c r="W123" i="63"/>
  <c r="X123" i="63"/>
  <c r="Y123" i="63"/>
  <c r="Z123" i="63"/>
  <c r="AA123" i="63"/>
  <c r="AB123" i="63"/>
  <c r="AC123" i="63"/>
  <c r="AD123" i="63"/>
  <c r="AE123" i="63"/>
  <c r="AF123" i="63"/>
  <c r="AG123" i="63"/>
  <c r="B124" i="63"/>
  <c r="C124" i="63"/>
  <c r="D124" i="63"/>
  <c r="E124" i="63"/>
  <c r="F124" i="63"/>
  <c r="G124" i="63"/>
  <c r="H124" i="63"/>
  <c r="I124" i="63"/>
  <c r="J124" i="63"/>
  <c r="K124" i="63"/>
  <c r="L124" i="63"/>
  <c r="M124" i="63"/>
  <c r="N124" i="63"/>
  <c r="O124" i="63"/>
  <c r="P124" i="63"/>
  <c r="Q124" i="63"/>
  <c r="R124" i="63"/>
  <c r="S124" i="63"/>
  <c r="T124" i="63"/>
  <c r="U124" i="63"/>
  <c r="V124" i="63"/>
  <c r="W124" i="63"/>
  <c r="X124" i="63"/>
  <c r="Y124" i="63"/>
  <c r="Z124" i="63"/>
  <c r="AA124" i="63"/>
  <c r="AB124" i="63"/>
  <c r="AC124" i="63"/>
  <c r="AD124" i="63"/>
  <c r="AE124" i="63"/>
  <c r="AF124" i="63"/>
  <c r="AG124" i="63"/>
  <c r="B125" i="63"/>
  <c r="C125" i="63"/>
  <c r="D125" i="63"/>
  <c r="E125" i="63"/>
  <c r="F125" i="63"/>
  <c r="G125" i="63"/>
  <c r="H125" i="63"/>
  <c r="I125" i="63"/>
  <c r="J125" i="63"/>
  <c r="K125" i="63"/>
  <c r="L125" i="63"/>
  <c r="M125" i="63"/>
  <c r="N125" i="63"/>
  <c r="O125" i="63"/>
  <c r="P125" i="63"/>
  <c r="Q125" i="63"/>
  <c r="R125" i="63"/>
  <c r="S125" i="63"/>
  <c r="T125" i="63"/>
  <c r="U125" i="63"/>
  <c r="V125" i="63"/>
  <c r="W125" i="63"/>
  <c r="X125" i="63"/>
  <c r="Y125" i="63"/>
  <c r="Z125" i="63"/>
  <c r="AA125" i="63"/>
  <c r="AB125" i="63"/>
  <c r="AC125" i="63"/>
  <c r="AD125" i="63"/>
  <c r="AE125" i="63"/>
  <c r="AF125" i="63"/>
  <c r="AG125" i="63"/>
  <c r="B126" i="63"/>
  <c r="C126" i="63"/>
  <c r="D126" i="63"/>
  <c r="E126" i="63"/>
  <c r="F126" i="63"/>
  <c r="G126" i="63"/>
  <c r="H126" i="63"/>
  <c r="I126" i="63"/>
  <c r="J126" i="63"/>
  <c r="K126" i="63"/>
  <c r="L126" i="63"/>
  <c r="M126" i="63"/>
  <c r="N126" i="63"/>
  <c r="O126" i="63"/>
  <c r="P126" i="63"/>
  <c r="Q126" i="63"/>
  <c r="R126" i="63"/>
  <c r="S126" i="63"/>
  <c r="T126" i="63"/>
  <c r="U126" i="63"/>
  <c r="V126" i="63"/>
  <c r="W126" i="63"/>
  <c r="X126" i="63"/>
  <c r="Y126" i="63"/>
  <c r="Z126" i="63"/>
  <c r="AA126" i="63"/>
  <c r="AB126" i="63"/>
  <c r="AC126" i="63"/>
  <c r="AD126" i="63"/>
  <c r="AE126" i="63"/>
  <c r="AF126" i="63"/>
  <c r="AG126" i="63"/>
  <c r="B127" i="63"/>
  <c r="C127" i="63"/>
  <c r="D127" i="63"/>
  <c r="E127" i="63"/>
  <c r="F127" i="63"/>
  <c r="G127" i="63"/>
  <c r="H127" i="63"/>
  <c r="I127" i="63"/>
  <c r="J127" i="63"/>
  <c r="K127" i="63"/>
  <c r="L127" i="63"/>
  <c r="M127" i="63"/>
  <c r="N127" i="63"/>
  <c r="O127" i="63"/>
  <c r="P127" i="63"/>
  <c r="Q127" i="63"/>
  <c r="R127" i="63"/>
  <c r="S127" i="63"/>
  <c r="T127" i="63"/>
  <c r="U127" i="63"/>
  <c r="V127" i="63"/>
  <c r="W127" i="63"/>
  <c r="X127" i="63"/>
  <c r="Y127" i="63"/>
  <c r="Z127" i="63"/>
  <c r="AA127" i="63"/>
  <c r="AB127" i="63"/>
  <c r="AC127" i="63"/>
  <c r="AD127" i="63"/>
  <c r="AE127" i="63"/>
  <c r="AF127" i="63"/>
  <c r="AG127" i="63"/>
  <c r="C2" i="63"/>
  <c r="D2" i="63"/>
  <c r="E2" i="63"/>
  <c r="F2" i="63"/>
  <c r="G2" i="63"/>
  <c r="H2" i="63"/>
  <c r="I2" i="63"/>
  <c r="J2" i="63"/>
  <c r="K2" i="63"/>
  <c r="L2" i="63"/>
  <c r="M2" i="63"/>
  <c r="N2" i="63"/>
  <c r="O2" i="63"/>
  <c r="P2" i="63"/>
  <c r="Q2" i="63"/>
  <c r="R2" i="63"/>
  <c r="S2" i="63"/>
  <c r="T2" i="63"/>
  <c r="U2" i="63"/>
  <c r="V2" i="63"/>
  <c r="W2" i="63"/>
  <c r="X2" i="63"/>
  <c r="Y2" i="63"/>
  <c r="Z2" i="63"/>
  <c r="AA2" i="63"/>
  <c r="AB2" i="63"/>
  <c r="AC2" i="63"/>
  <c r="AD2" i="63"/>
  <c r="AE2" i="63"/>
  <c r="AF2" i="63"/>
  <c r="AG2" i="63"/>
  <c r="AJ98" i="96" l="1"/>
  <c r="AN98" i="96" s="1"/>
  <c r="D116" i="98" s="1"/>
  <c r="AM98" i="96"/>
  <c r="AL98" i="96"/>
  <c r="AO98" i="63"/>
  <c r="AN98" i="63"/>
  <c r="AK98" i="97"/>
  <c r="B57" i="66"/>
  <c r="B58" i="66"/>
  <c r="B59" i="66"/>
  <c r="B60" i="66"/>
  <c r="C2" i="97" l="1"/>
  <c r="D2" i="97"/>
  <c r="E2" i="97"/>
  <c r="F2" i="97"/>
  <c r="G2" i="97"/>
  <c r="H2" i="97"/>
  <c r="I2" i="97"/>
  <c r="J2" i="97"/>
  <c r="K2" i="97"/>
  <c r="L2" i="97"/>
  <c r="M2" i="97"/>
  <c r="N2" i="97"/>
  <c r="O2" i="97"/>
  <c r="P2" i="97"/>
  <c r="Q2" i="97"/>
  <c r="R2" i="97"/>
  <c r="S2" i="97"/>
  <c r="T2" i="97"/>
  <c r="U2" i="97"/>
  <c r="V2" i="97"/>
  <c r="W2" i="97"/>
  <c r="X2" i="97"/>
  <c r="Y2" i="97"/>
  <c r="Z2" i="97"/>
  <c r="AA2" i="97"/>
  <c r="AB2" i="97"/>
  <c r="AC2" i="97"/>
  <c r="AD2" i="97"/>
  <c r="AE2" i="97"/>
  <c r="AF2" i="97"/>
  <c r="AG2" i="97"/>
  <c r="C3" i="97"/>
  <c r="D3" i="97"/>
  <c r="E3" i="97"/>
  <c r="F3" i="97"/>
  <c r="G3" i="97"/>
  <c r="H3" i="97"/>
  <c r="I3" i="97"/>
  <c r="J3" i="97"/>
  <c r="K3" i="97"/>
  <c r="L3" i="97"/>
  <c r="M3" i="97"/>
  <c r="N3" i="97"/>
  <c r="O3" i="97"/>
  <c r="P3" i="97"/>
  <c r="Q3" i="97"/>
  <c r="R3" i="97"/>
  <c r="S3" i="97"/>
  <c r="T3" i="97"/>
  <c r="U3" i="97"/>
  <c r="V3" i="97"/>
  <c r="W3" i="97"/>
  <c r="X3" i="97"/>
  <c r="Y3" i="97"/>
  <c r="Z3" i="97"/>
  <c r="AA3" i="97"/>
  <c r="AB3" i="97"/>
  <c r="AC3" i="97"/>
  <c r="AD3" i="97"/>
  <c r="AE3" i="97"/>
  <c r="AF3" i="97"/>
  <c r="AG3" i="97"/>
  <c r="C4" i="97"/>
  <c r="D4" i="97"/>
  <c r="E4" i="97"/>
  <c r="F4" i="97"/>
  <c r="G4" i="97"/>
  <c r="H4" i="97"/>
  <c r="I4" i="97"/>
  <c r="J4" i="97"/>
  <c r="K4" i="97"/>
  <c r="L4" i="97"/>
  <c r="M4" i="97"/>
  <c r="N4" i="97"/>
  <c r="O4" i="97"/>
  <c r="P4" i="97"/>
  <c r="Q4" i="97"/>
  <c r="R4" i="97"/>
  <c r="S4" i="97"/>
  <c r="T4" i="97"/>
  <c r="U4" i="97"/>
  <c r="V4" i="97"/>
  <c r="W4" i="97"/>
  <c r="X4" i="97"/>
  <c r="Y4" i="97"/>
  <c r="Z4" i="97"/>
  <c r="AA4" i="97"/>
  <c r="AB4" i="97"/>
  <c r="AC4" i="97"/>
  <c r="AD4" i="97"/>
  <c r="AE4" i="97"/>
  <c r="AF4" i="97"/>
  <c r="AG4" i="97"/>
  <c r="C5" i="97"/>
  <c r="D5" i="97"/>
  <c r="E5" i="97"/>
  <c r="F5" i="97"/>
  <c r="G5" i="97"/>
  <c r="H5" i="97"/>
  <c r="I5" i="97"/>
  <c r="J5" i="97"/>
  <c r="K5" i="97"/>
  <c r="L5" i="97"/>
  <c r="M5" i="97"/>
  <c r="N5" i="97"/>
  <c r="O5" i="97"/>
  <c r="P5" i="97"/>
  <c r="Q5" i="97"/>
  <c r="R5" i="97"/>
  <c r="S5" i="97"/>
  <c r="T5" i="97"/>
  <c r="U5" i="97"/>
  <c r="V5" i="97"/>
  <c r="W5" i="97"/>
  <c r="X5" i="97"/>
  <c r="Y5" i="97"/>
  <c r="Z5" i="97"/>
  <c r="AA5" i="97"/>
  <c r="AB5" i="97"/>
  <c r="AC5" i="97"/>
  <c r="AD5" i="97"/>
  <c r="AE5" i="97"/>
  <c r="AF5" i="97"/>
  <c r="AG5" i="97"/>
  <c r="C6" i="97"/>
  <c r="D6" i="97"/>
  <c r="E6" i="97"/>
  <c r="F6" i="97"/>
  <c r="G6" i="97"/>
  <c r="H6" i="97"/>
  <c r="I6" i="97"/>
  <c r="J6" i="97"/>
  <c r="K6" i="97"/>
  <c r="L6" i="97"/>
  <c r="M6" i="97"/>
  <c r="N6" i="97"/>
  <c r="O6" i="97"/>
  <c r="P6" i="97"/>
  <c r="Q6" i="97"/>
  <c r="R6" i="97"/>
  <c r="S6" i="97"/>
  <c r="T6" i="97"/>
  <c r="U6" i="97"/>
  <c r="V6" i="97"/>
  <c r="W6" i="97"/>
  <c r="X6" i="97"/>
  <c r="Y6" i="97"/>
  <c r="Z6" i="97"/>
  <c r="AA6" i="97"/>
  <c r="AB6" i="97"/>
  <c r="AC6" i="97"/>
  <c r="AD6" i="97"/>
  <c r="AE6" i="97"/>
  <c r="AF6" i="97"/>
  <c r="AG6" i="97"/>
  <c r="C7" i="97"/>
  <c r="D7" i="97"/>
  <c r="E7" i="97"/>
  <c r="F7" i="97"/>
  <c r="G7" i="97"/>
  <c r="H7" i="97"/>
  <c r="I7" i="97"/>
  <c r="J7" i="97"/>
  <c r="K7" i="97"/>
  <c r="L7" i="97"/>
  <c r="M7" i="97"/>
  <c r="N7" i="97"/>
  <c r="O7" i="97"/>
  <c r="P7" i="97"/>
  <c r="Q7" i="97"/>
  <c r="R7" i="97"/>
  <c r="S7" i="97"/>
  <c r="T7" i="97"/>
  <c r="U7" i="97"/>
  <c r="V7" i="97"/>
  <c r="W7" i="97"/>
  <c r="X7" i="97"/>
  <c r="Y7" i="97"/>
  <c r="Z7" i="97"/>
  <c r="AA7" i="97"/>
  <c r="AB7" i="97"/>
  <c r="AC7" i="97"/>
  <c r="AD7" i="97"/>
  <c r="AE7" i="97"/>
  <c r="AF7" i="97"/>
  <c r="AG7" i="97"/>
  <c r="C8" i="97"/>
  <c r="D8" i="97"/>
  <c r="E8" i="97"/>
  <c r="F8" i="97"/>
  <c r="G8" i="97"/>
  <c r="H8" i="97"/>
  <c r="I8" i="97"/>
  <c r="J8" i="97"/>
  <c r="K8" i="97"/>
  <c r="L8" i="97"/>
  <c r="M8" i="97"/>
  <c r="N8" i="97"/>
  <c r="O8" i="97"/>
  <c r="P8" i="97"/>
  <c r="Q8" i="97"/>
  <c r="R8" i="97"/>
  <c r="S8" i="97"/>
  <c r="T8" i="97"/>
  <c r="U8" i="97"/>
  <c r="V8" i="97"/>
  <c r="W8" i="97"/>
  <c r="X8" i="97"/>
  <c r="Y8" i="97"/>
  <c r="Z8" i="97"/>
  <c r="AA8" i="97"/>
  <c r="AB8" i="97"/>
  <c r="AC8" i="97"/>
  <c r="AD8" i="97"/>
  <c r="AE8" i="97"/>
  <c r="AF8" i="97"/>
  <c r="AG8" i="97"/>
  <c r="C9" i="97"/>
  <c r="D9" i="97"/>
  <c r="E9" i="97"/>
  <c r="F9" i="97"/>
  <c r="G9" i="97"/>
  <c r="H9" i="97"/>
  <c r="I9" i="97"/>
  <c r="J9" i="97"/>
  <c r="K9" i="97"/>
  <c r="L9" i="97"/>
  <c r="M9" i="97"/>
  <c r="N9" i="97"/>
  <c r="O9" i="97"/>
  <c r="P9" i="97"/>
  <c r="Q9" i="97"/>
  <c r="R9" i="97"/>
  <c r="S9" i="97"/>
  <c r="T9" i="97"/>
  <c r="U9" i="97"/>
  <c r="V9" i="97"/>
  <c r="W9" i="97"/>
  <c r="X9" i="97"/>
  <c r="Y9" i="97"/>
  <c r="Z9" i="97"/>
  <c r="AA9" i="97"/>
  <c r="AB9" i="97"/>
  <c r="AC9" i="97"/>
  <c r="AD9" i="97"/>
  <c r="AE9" i="97"/>
  <c r="AF9" i="97"/>
  <c r="AG9" i="97"/>
  <c r="C10" i="97"/>
  <c r="D10" i="97"/>
  <c r="E10" i="97"/>
  <c r="F10" i="97"/>
  <c r="G10" i="97"/>
  <c r="H10" i="97"/>
  <c r="I10" i="97"/>
  <c r="J10" i="97"/>
  <c r="K10" i="97"/>
  <c r="L10" i="97"/>
  <c r="M10" i="97"/>
  <c r="N10" i="97"/>
  <c r="O10" i="97"/>
  <c r="P10" i="97"/>
  <c r="Q10" i="97"/>
  <c r="R10" i="97"/>
  <c r="S10" i="97"/>
  <c r="T10" i="97"/>
  <c r="U10" i="97"/>
  <c r="V10" i="97"/>
  <c r="W10" i="97"/>
  <c r="X10" i="97"/>
  <c r="Y10" i="97"/>
  <c r="Z10" i="97"/>
  <c r="AA10" i="97"/>
  <c r="AB10" i="97"/>
  <c r="AC10" i="97"/>
  <c r="AD10" i="97"/>
  <c r="AE10" i="97"/>
  <c r="AF10" i="97"/>
  <c r="AG10" i="97"/>
  <c r="C11" i="97"/>
  <c r="D11" i="97"/>
  <c r="E11" i="97"/>
  <c r="F11" i="97"/>
  <c r="G11" i="97"/>
  <c r="H11" i="97"/>
  <c r="I11" i="97"/>
  <c r="J11" i="97"/>
  <c r="K11" i="97"/>
  <c r="L11" i="97"/>
  <c r="M11" i="97"/>
  <c r="N11" i="97"/>
  <c r="O11" i="97"/>
  <c r="P11" i="97"/>
  <c r="Q11" i="97"/>
  <c r="R11" i="97"/>
  <c r="S11" i="97"/>
  <c r="T11" i="97"/>
  <c r="U11" i="97"/>
  <c r="V11" i="97"/>
  <c r="W11" i="97"/>
  <c r="X11" i="97"/>
  <c r="Y11" i="97"/>
  <c r="Z11" i="97"/>
  <c r="AA11" i="97"/>
  <c r="AB11" i="97"/>
  <c r="AC11" i="97"/>
  <c r="AD11" i="97"/>
  <c r="AE11" i="97"/>
  <c r="AF11" i="97"/>
  <c r="AG11" i="97"/>
  <c r="C12" i="97"/>
  <c r="D12" i="97"/>
  <c r="E12" i="97"/>
  <c r="F12" i="97"/>
  <c r="G12" i="97"/>
  <c r="H12" i="97"/>
  <c r="I12" i="97"/>
  <c r="J12" i="97"/>
  <c r="K12" i="97"/>
  <c r="L12" i="97"/>
  <c r="M12" i="97"/>
  <c r="N12" i="97"/>
  <c r="O12" i="97"/>
  <c r="P12" i="97"/>
  <c r="Q12" i="97"/>
  <c r="R12" i="97"/>
  <c r="S12" i="97"/>
  <c r="T12" i="97"/>
  <c r="U12" i="97"/>
  <c r="V12" i="97"/>
  <c r="W12" i="97"/>
  <c r="X12" i="97"/>
  <c r="Y12" i="97"/>
  <c r="Z12" i="97"/>
  <c r="AA12" i="97"/>
  <c r="AB12" i="97"/>
  <c r="AC12" i="97"/>
  <c r="AD12" i="97"/>
  <c r="AE12" i="97"/>
  <c r="AF12" i="97"/>
  <c r="AG12" i="97"/>
  <c r="C13" i="97"/>
  <c r="D13" i="97"/>
  <c r="E13" i="97"/>
  <c r="F13" i="97"/>
  <c r="G13" i="97"/>
  <c r="H13" i="97"/>
  <c r="I13" i="97"/>
  <c r="J13" i="97"/>
  <c r="K13" i="97"/>
  <c r="L13" i="97"/>
  <c r="M13" i="97"/>
  <c r="N13" i="97"/>
  <c r="O13" i="97"/>
  <c r="P13" i="97"/>
  <c r="Q13" i="97"/>
  <c r="R13" i="97"/>
  <c r="S13" i="97"/>
  <c r="T13" i="97"/>
  <c r="U13" i="97"/>
  <c r="V13" i="97"/>
  <c r="W13" i="97"/>
  <c r="X13" i="97"/>
  <c r="Y13" i="97"/>
  <c r="Z13" i="97"/>
  <c r="AA13" i="97"/>
  <c r="AB13" i="97"/>
  <c r="AC13" i="97"/>
  <c r="AD13" i="97"/>
  <c r="AE13" i="97"/>
  <c r="AF13" i="97"/>
  <c r="AG13" i="97"/>
  <c r="C14" i="97"/>
  <c r="D14" i="97"/>
  <c r="E14" i="97"/>
  <c r="F14" i="97"/>
  <c r="G14" i="97"/>
  <c r="H14" i="97"/>
  <c r="I14" i="97"/>
  <c r="J14" i="97"/>
  <c r="K14" i="97"/>
  <c r="L14" i="97"/>
  <c r="M14" i="97"/>
  <c r="N14" i="97"/>
  <c r="O14" i="97"/>
  <c r="P14" i="97"/>
  <c r="Q14" i="97"/>
  <c r="R14" i="97"/>
  <c r="S14" i="97"/>
  <c r="T14" i="97"/>
  <c r="U14" i="97"/>
  <c r="V14" i="97"/>
  <c r="W14" i="97"/>
  <c r="X14" i="97"/>
  <c r="Y14" i="97"/>
  <c r="Z14" i="97"/>
  <c r="AA14" i="97"/>
  <c r="AB14" i="97"/>
  <c r="AC14" i="97"/>
  <c r="AD14" i="97"/>
  <c r="AE14" i="97"/>
  <c r="AF14" i="97"/>
  <c r="AG14" i="97"/>
  <c r="C15" i="97"/>
  <c r="D15" i="97"/>
  <c r="E15" i="97"/>
  <c r="F15" i="97"/>
  <c r="G15" i="97"/>
  <c r="H15" i="97"/>
  <c r="I15" i="97"/>
  <c r="J15" i="97"/>
  <c r="K15" i="97"/>
  <c r="L15" i="97"/>
  <c r="M15" i="97"/>
  <c r="N15" i="97"/>
  <c r="O15" i="97"/>
  <c r="P15" i="97"/>
  <c r="Q15" i="97"/>
  <c r="R15" i="97"/>
  <c r="S15" i="97"/>
  <c r="T15" i="97"/>
  <c r="U15" i="97"/>
  <c r="V15" i="97"/>
  <c r="W15" i="97"/>
  <c r="X15" i="97"/>
  <c r="Y15" i="97"/>
  <c r="Z15" i="97"/>
  <c r="AA15" i="97"/>
  <c r="AB15" i="97"/>
  <c r="AC15" i="97"/>
  <c r="AD15" i="97"/>
  <c r="AE15" i="97"/>
  <c r="AF15" i="97"/>
  <c r="AG15" i="97"/>
  <c r="C16" i="97"/>
  <c r="D16" i="97"/>
  <c r="E16" i="97"/>
  <c r="F16" i="97"/>
  <c r="G16" i="97"/>
  <c r="H16" i="97"/>
  <c r="I16" i="97"/>
  <c r="J16" i="97"/>
  <c r="K16" i="97"/>
  <c r="L16" i="97"/>
  <c r="M16" i="97"/>
  <c r="N16" i="97"/>
  <c r="O16" i="97"/>
  <c r="P16" i="97"/>
  <c r="Q16" i="97"/>
  <c r="R16" i="97"/>
  <c r="S16" i="97"/>
  <c r="T16" i="97"/>
  <c r="U16" i="97"/>
  <c r="V16" i="97"/>
  <c r="W16" i="97"/>
  <c r="X16" i="97"/>
  <c r="Y16" i="97"/>
  <c r="Z16" i="97"/>
  <c r="AA16" i="97"/>
  <c r="AB16" i="97"/>
  <c r="AC16" i="97"/>
  <c r="AD16" i="97"/>
  <c r="AE16" i="97"/>
  <c r="AF16" i="97"/>
  <c r="AG16" i="97"/>
  <c r="C17" i="97"/>
  <c r="D17" i="97"/>
  <c r="E17" i="97"/>
  <c r="F17" i="97"/>
  <c r="G17" i="97"/>
  <c r="H17" i="97"/>
  <c r="I17" i="97"/>
  <c r="J17" i="97"/>
  <c r="K17" i="97"/>
  <c r="L17" i="97"/>
  <c r="M17" i="97"/>
  <c r="N17" i="97"/>
  <c r="O17" i="97"/>
  <c r="P17" i="97"/>
  <c r="Q17" i="97"/>
  <c r="R17" i="97"/>
  <c r="S17" i="97"/>
  <c r="T17" i="97"/>
  <c r="U17" i="97"/>
  <c r="V17" i="97"/>
  <c r="W17" i="97"/>
  <c r="X17" i="97"/>
  <c r="Y17" i="97"/>
  <c r="Z17" i="97"/>
  <c r="AA17" i="97"/>
  <c r="AB17" i="97"/>
  <c r="AC17" i="97"/>
  <c r="AD17" i="97"/>
  <c r="AE17" i="97"/>
  <c r="AF17" i="97"/>
  <c r="AG17" i="97"/>
  <c r="C18" i="97"/>
  <c r="D18" i="97"/>
  <c r="E18" i="97"/>
  <c r="F18" i="97"/>
  <c r="G18" i="97"/>
  <c r="H18" i="97"/>
  <c r="I18" i="97"/>
  <c r="J18" i="97"/>
  <c r="K18" i="97"/>
  <c r="L18" i="97"/>
  <c r="M18" i="97"/>
  <c r="N18" i="97"/>
  <c r="O18" i="97"/>
  <c r="P18" i="97"/>
  <c r="Q18" i="97"/>
  <c r="R18" i="97"/>
  <c r="S18" i="97"/>
  <c r="T18" i="97"/>
  <c r="U18" i="97"/>
  <c r="V18" i="97"/>
  <c r="W18" i="97"/>
  <c r="X18" i="97"/>
  <c r="Y18" i="97"/>
  <c r="Z18" i="97"/>
  <c r="AA18" i="97"/>
  <c r="AB18" i="97"/>
  <c r="AC18" i="97"/>
  <c r="AD18" i="97"/>
  <c r="AE18" i="97"/>
  <c r="AF18" i="97"/>
  <c r="AG18" i="97"/>
  <c r="C19" i="97"/>
  <c r="D19" i="97"/>
  <c r="E19" i="97"/>
  <c r="F19" i="97"/>
  <c r="G19" i="97"/>
  <c r="H19" i="97"/>
  <c r="I19" i="97"/>
  <c r="J19" i="97"/>
  <c r="K19" i="97"/>
  <c r="L19" i="97"/>
  <c r="M19" i="97"/>
  <c r="N19" i="97"/>
  <c r="O19" i="97"/>
  <c r="P19" i="97"/>
  <c r="Q19" i="97"/>
  <c r="R19" i="97"/>
  <c r="S19" i="97"/>
  <c r="T19" i="97"/>
  <c r="U19" i="97"/>
  <c r="V19" i="97"/>
  <c r="W19" i="97"/>
  <c r="X19" i="97"/>
  <c r="Y19" i="97"/>
  <c r="Z19" i="97"/>
  <c r="AA19" i="97"/>
  <c r="AB19" i="97"/>
  <c r="AC19" i="97"/>
  <c r="AD19" i="97"/>
  <c r="AE19" i="97"/>
  <c r="AF19" i="97"/>
  <c r="AG19" i="97"/>
  <c r="C20" i="97"/>
  <c r="D20" i="97"/>
  <c r="E20" i="97"/>
  <c r="F20" i="97"/>
  <c r="G20" i="97"/>
  <c r="H20" i="97"/>
  <c r="I20" i="97"/>
  <c r="J20" i="97"/>
  <c r="K20" i="97"/>
  <c r="L20" i="97"/>
  <c r="M20" i="97"/>
  <c r="N20" i="97"/>
  <c r="O20" i="97"/>
  <c r="P20" i="97"/>
  <c r="Q20" i="97"/>
  <c r="R20" i="97"/>
  <c r="S20" i="97"/>
  <c r="T20" i="97"/>
  <c r="U20" i="97"/>
  <c r="V20" i="97"/>
  <c r="W20" i="97"/>
  <c r="X20" i="97"/>
  <c r="Y20" i="97"/>
  <c r="Z20" i="97"/>
  <c r="AA20" i="97"/>
  <c r="AB20" i="97"/>
  <c r="AC20" i="97"/>
  <c r="AD20" i="97"/>
  <c r="AE20" i="97"/>
  <c r="AF20" i="97"/>
  <c r="AG20" i="97"/>
  <c r="C21" i="97"/>
  <c r="D21" i="97"/>
  <c r="E21" i="97"/>
  <c r="F21" i="97"/>
  <c r="G21" i="97"/>
  <c r="H21" i="97"/>
  <c r="I21" i="97"/>
  <c r="J21" i="97"/>
  <c r="K21" i="97"/>
  <c r="L21" i="97"/>
  <c r="M21" i="97"/>
  <c r="N21" i="97"/>
  <c r="O21" i="97"/>
  <c r="P21" i="97"/>
  <c r="Q21" i="97"/>
  <c r="R21" i="97"/>
  <c r="S21" i="97"/>
  <c r="T21" i="97"/>
  <c r="U21" i="97"/>
  <c r="V21" i="97"/>
  <c r="W21" i="97"/>
  <c r="X21" i="97"/>
  <c r="Y21" i="97"/>
  <c r="Z21" i="97"/>
  <c r="AA21" i="97"/>
  <c r="AB21" i="97"/>
  <c r="AC21" i="97"/>
  <c r="AD21" i="97"/>
  <c r="AE21" i="97"/>
  <c r="AF21" i="97"/>
  <c r="AG21" i="97"/>
  <c r="C22" i="97"/>
  <c r="D22" i="97"/>
  <c r="E22" i="97"/>
  <c r="F22" i="97"/>
  <c r="G22" i="97"/>
  <c r="H22" i="97"/>
  <c r="I22" i="97"/>
  <c r="J22" i="97"/>
  <c r="K22" i="97"/>
  <c r="L22" i="97"/>
  <c r="M22" i="97"/>
  <c r="N22" i="97"/>
  <c r="O22" i="97"/>
  <c r="P22" i="97"/>
  <c r="Q22" i="97"/>
  <c r="R22" i="97"/>
  <c r="S22" i="97"/>
  <c r="T22" i="97"/>
  <c r="U22" i="97"/>
  <c r="V22" i="97"/>
  <c r="W22" i="97"/>
  <c r="X22" i="97"/>
  <c r="Y22" i="97"/>
  <c r="Z22" i="97"/>
  <c r="AA22" i="97"/>
  <c r="AB22" i="97"/>
  <c r="AC22" i="97"/>
  <c r="AD22" i="97"/>
  <c r="AE22" i="97"/>
  <c r="AF22" i="97"/>
  <c r="AG22" i="97"/>
  <c r="C23" i="97"/>
  <c r="D23" i="97"/>
  <c r="E23" i="97"/>
  <c r="F23" i="97"/>
  <c r="G23" i="97"/>
  <c r="H23" i="97"/>
  <c r="I23" i="97"/>
  <c r="J23" i="97"/>
  <c r="K23" i="97"/>
  <c r="L23" i="97"/>
  <c r="M23" i="97"/>
  <c r="N23" i="97"/>
  <c r="O23" i="97"/>
  <c r="P23" i="97"/>
  <c r="Q23" i="97"/>
  <c r="R23" i="97"/>
  <c r="S23" i="97"/>
  <c r="T23" i="97"/>
  <c r="U23" i="97"/>
  <c r="V23" i="97"/>
  <c r="W23" i="97"/>
  <c r="X23" i="97"/>
  <c r="Y23" i="97"/>
  <c r="Z23" i="97"/>
  <c r="AA23" i="97"/>
  <c r="AB23" i="97"/>
  <c r="AC23" i="97"/>
  <c r="AD23" i="97"/>
  <c r="AE23" i="97"/>
  <c r="AF23" i="97"/>
  <c r="AG23" i="97"/>
  <c r="C24" i="97"/>
  <c r="D24" i="97"/>
  <c r="E24" i="97"/>
  <c r="F24" i="97"/>
  <c r="G24" i="97"/>
  <c r="H24" i="97"/>
  <c r="I24" i="97"/>
  <c r="J24" i="97"/>
  <c r="K24" i="97"/>
  <c r="L24" i="97"/>
  <c r="M24" i="97"/>
  <c r="N24" i="97"/>
  <c r="O24" i="97"/>
  <c r="P24" i="97"/>
  <c r="Q24" i="97"/>
  <c r="R24" i="97"/>
  <c r="S24" i="97"/>
  <c r="T24" i="97"/>
  <c r="U24" i="97"/>
  <c r="V24" i="97"/>
  <c r="W24" i="97"/>
  <c r="X24" i="97"/>
  <c r="Y24" i="97"/>
  <c r="Z24" i="97"/>
  <c r="AA24" i="97"/>
  <c r="AB24" i="97"/>
  <c r="AC24" i="97"/>
  <c r="AD24" i="97"/>
  <c r="AE24" i="97"/>
  <c r="AF24" i="97"/>
  <c r="AG24" i="97"/>
  <c r="C25" i="97"/>
  <c r="D25" i="97"/>
  <c r="E25" i="97"/>
  <c r="F25" i="97"/>
  <c r="G25" i="97"/>
  <c r="H25" i="97"/>
  <c r="I25" i="97"/>
  <c r="J25" i="97"/>
  <c r="K25" i="97"/>
  <c r="L25" i="97"/>
  <c r="M25" i="97"/>
  <c r="N25" i="97"/>
  <c r="O25" i="97"/>
  <c r="P25" i="97"/>
  <c r="Q25" i="97"/>
  <c r="R25" i="97"/>
  <c r="S25" i="97"/>
  <c r="T25" i="97"/>
  <c r="U25" i="97"/>
  <c r="V25" i="97"/>
  <c r="W25" i="97"/>
  <c r="X25" i="97"/>
  <c r="Y25" i="97"/>
  <c r="Z25" i="97"/>
  <c r="AA25" i="97"/>
  <c r="AB25" i="97"/>
  <c r="AC25" i="97"/>
  <c r="AD25" i="97"/>
  <c r="AE25" i="97"/>
  <c r="AF25" i="97"/>
  <c r="AG25" i="97"/>
  <c r="C26" i="97"/>
  <c r="D26" i="97"/>
  <c r="E26" i="97"/>
  <c r="F26" i="97"/>
  <c r="G26" i="97"/>
  <c r="H26" i="97"/>
  <c r="I26" i="97"/>
  <c r="J26" i="97"/>
  <c r="K26" i="97"/>
  <c r="L26" i="97"/>
  <c r="M26" i="97"/>
  <c r="N26" i="97"/>
  <c r="O26" i="97"/>
  <c r="P26" i="97"/>
  <c r="Q26" i="97"/>
  <c r="R26" i="97"/>
  <c r="S26" i="97"/>
  <c r="T26" i="97"/>
  <c r="U26" i="97"/>
  <c r="V26" i="97"/>
  <c r="W26" i="97"/>
  <c r="X26" i="97"/>
  <c r="Y26" i="97"/>
  <c r="Z26" i="97"/>
  <c r="AA26" i="97"/>
  <c r="AB26" i="97"/>
  <c r="AC26" i="97"/>
  <c r="AD26" i="97"/>
  <c r="AE26" i="97"/>
  <c r="AF26" i="97"/>
  <c r="AG26" i="97"/>
  <c r="C27" i="97"/>
  <c r="D27" i="97"/>
  <c r="E27" i="97"/>
  <c r="F27" i="97"/>
  <c r="G27" i="97"/>
  <c r="H27" i="97"/>
  <c r="I27" i="97"/>
  <c r="J27" i="97"/>
  <c r="K27" i="97"/>
  <c r="L27" i="97"/>
  <c r="M27" i="97"/>
  <c r="N27" i="97"/>
  <c r="O27" i="97"/>
  <c r="P27" i="97"/>
  <c r="Q27" i="97"/>
  <c r="R27" i="97"/>
  <c r="S27" i="97"/>
  <c r="T27" i="97"/>
  <c r="U27" i="97"/>
  <c r="V27" i="97"/>
  <c r="W27" i="97"/>
  <c r="X27" i="97"/>
  <c r="Y27" i="97"/>
  <c r="Z27" i="97"/>
  <c r="AA27" i="97"/>
  <c r="AB27" i="97"/>
  <c r="AC27" i="97"/>
  <c r="AD27" i="97"/>
  <c r="AE27" i="97"/>
  <c r="AF27" i="97"/>
  <c r="AG27" i="97"/>
  <c r="C28" i="97"/>
  <c r="D28" i="97"/>
  <c r="E28" i="97"/>
  <c r="F28" i="97"/>
  <c r="G28" i="97"/>
  <c r="H28" i="97"/>
  <c r="I28" i="97"/>
  <c r="J28" i="97"/>
  <c r="K28" i="97"/>
  <c r="L28" i="97"/>
  <c r="M28" i="97"/>
  <c r="N28" i="97"/>
  <c r="O28" i="97"/>
  <c r="P28" i="97"/>
  <c r="Q28" i="97"/>
  <c r="R28" i="97"/>
  <c r="S28" i="97"/>
  <c r="T28" i="97"/>
  <c r="U28" i="97"/>
  <c r="V28" i="97"/>
  <c r="W28" i="97"/>
  <c r="X28" i="97"/>
  <c r="Y28" i="97"/>
  <c r="Z28" i="97"/>
  <c r="AA28" i="97"/>
  <c r="AB28" i="97"/>
  <c r="AC28" i="97"/>
  <c r="AD28" i="97"/>
  <c r="AE28" i="97"/>
  <c r="AF28" i="97"/>
  <c r="AG28" i="97"/>
  <c r="C29" i="97"/>
  <c r="D29" i="97"/>
  <c r="E29" i="97"/>
  <c r="F29" i="97"/>
  <c r="G29" i="97"/>
  <c r="H29" i="97"/>
  <c r="I29" i="97"/>
  <c r="J29" i="97"/>
  <c r="K29" i="97"/>
  <c r="L29" i="97"/>
  <c r="M29" i="97"/>
  <c r="N29" i="97"/>
  <c r="O29" i="97"/>
  <c r="P29" i="97"/>
  <c r="Q29" i="97"/>
  <c r="R29" i="97"/>
  <c r="S29" i="97"/>
  <c r="T29" i="97"/>
  <c r="U29" i="97"/>
  <c r="V29" i="97"/>
  <c r="W29" i="97"/>
  <c r="X29" i="97"/>
  <c r="Y29" i="97"/>
  <c r="Z29" i="97"/>
  <c r="AA29" i="97"/>
  <c r="AB29" i="97"/>
  <c r="AC29" i="97"/>
  <c r="AD29" i="97"/>
  <c r="AE29" i="97"/>
  <c r="AF29" i="97"/>
  <c r="AG29" i="97"/>
  <c r="C30" i="97"/>
  <c r="D30" i="97"/>
  <c r="E30" i="97"/>
  <c r="F30" i="97"/>
  <c r="G30" i="97"/>
  <c r="H30" i="97"/>
  <c r="I30" i="97"/>
  <c r="J30" i="97"/>
  <c r="K30" i="97"/>
  <c r="L30" i="97"/>
  <c r="M30" i="97"/>
  <c r="N30" i="97"/>
  <c r="O30" i="97"/>
  <c r="P30" i="97"/>
  <c r="Q30" i="97"/>
  <c r="R30" i="97"/>
  <c r="S30" i="97"/>
  <c r="T30" i="97"/>
  <c r="U30" i="97"/>
  <c r="V30" i="97"/>
  <c r="W30" i="97"/>
  <c r="X30" i="97"/>
  <c r="Y30" i="97"/>
  <c r="Z30" i="97"/>
  <c r="AA30" i="97"/>
  <c r="AB30" i="97"/>
  <c r="AC30" i="97"/>
  <c r="AD30" i="97"/>
  <c r="AE30" i="97"/>
  <c r="AF30" i="97"/>
  <c r="AG30" i="97"/>
  <c r="C31" i="97"/>
  <c r="D31" i="97"/>
  <c r="E31" i="97"/>
  <c r="F31" i="97"/>
  <c r="G31" i="97"/>
  <c r="H31" i="97"/>
  <c r="I31" i="97"/>
  <c r="J31" i="97"/>
  <c r="K31" i="97"/>
  <c r="L31" i="97"/>
  <c r="M31" i="97"/>
  <c r="N31" i="97"/>
  <c r="O31" i="97"/>
  <c r="P31" i="97"/>
  <c r="Q31" i="97"/>
  <c r="R31" i="97"/>
  <c r="S31" i="97"/>
  <c r="T31" i="97"/>
  <c r="U31" i="97"/>
  <c r="V31" i="97"/>
  <c r="W31" i="97"/>
  <c r="X31" i="97"/>
  <c r="Y31" i="97"/>
  <c r="Z31" i="97"/>
  <c r="AA31" i="97"/>
  <c r="AB31" i="97"/>
  <c r="AC31" i="97"/>
  <c r="AD31" i="97"/>
  <c r="AE31" i="97"/>
  <c r="AF31" i="97"/>
  <c r="AG31" i="97"/>
  <c r="C32" i="97"/>
  <c r="D32" i="97"/>
  <c r="E32" i="97"/>
  <c r="F32" i="97"/>
  <c r="G32" i="97"/>
  <c r="H32" i="97"/>
  <c r="I32" i="97"/>
  <c r="J32" i="97"/>
  <c r="K32" i="97"/>
  <c r="L32" i="97"/>
  <c r="M32" i="97"/>
  <c r="N32" i="97"/>
  <c r="O32" i="97"/>
  <c r="P32" i="97"/>
  <c r="Q32" i="97"/>
  <c r="R32" i="97"/>
  <c r="S32" i="97"/>
  <c r="T32" i="97"/>
  <c r="U32" i="97"/>
  <c r="V32" i="97"/>
  <c r="W32" i="97"/>
  <c r="X32" i="97"/>
  <c r="Y32" i="97"/>
  <c r="Z32" i="97"/>
  <c r="AA32" i="97"/>
  <c r="AB32" i="97"/>
  <c r="AC32" i="97"/>
  <c r="AD32" i="97"/>
  <c r="AE32" i="97"/>
  <c r="AF32" i="97"/>
  <c r="AG32" i="97"/>
  <c r="C33" i="97"/>
  <c r="D33" i="97"/>
  <c r="E33" i="97"/>
  <c r="F33" i="97"/>
  <c r="G33" i="97"/>
  <c r="H33" i="97"/>
  <c r="I33" i="97"/>
  <c r="J33" i="97"/>
  <c r="K33" i="97"/>
  <c r="L33" i="97"/>
  <c r="M33" i="97"/>
  <c r="N33" i="97"/>
  <c r="O33" i="97"/>
  <c r="P33" i="97"/>
  <c r="Q33" i="97"/>
  <c r="R33" i="97"/>
  <c r="S33" i="97"/>
  <c r="T33" i="97"/>
  <c r="U33" i="97"/>
  <c r="V33" i="97"/>
  <c r="W33" i="97"/>
  <c r="X33" i="97"/>
  <c r="Y33" i="97"/>
  <c r="Z33" i="97"/>
  <c r="AA33" i="97"/>
  <c r="AB33" i="97"/>
  <c r="AC33" i="97"/>
  <c r="AD33" i="97"/>
  <c r="AE33" i="97"/>
  <c r="AF33" i="97"/>
  <c r="AG33" i="97"/>
  <c r="C34" i="97"/>
  <c r="D34" i="97"/>
  <c r="E34" i="97"/>
  <c r="F34" i="97"/>
  <c r="G34" i="97"/>
  <c r="H34" i="97"/>
  <c r="I34" i="97"/>
  <c r="J34" i="97"/>
  <c r="K34" i="97"/>
  <c r="L34" i="97"/>
  <c r="M34" i="97"/>
  <c r="N34" i="97"/>
  <c r="O34" i="97"/>
  <c r="P34" i="97"/>
  <c r="Q34" i="97"/>
  <c r="R34" i="97"/>
  <c r="S34" i="97"/>
  <c r="T34" i="97"/>
  <c r="U34" i="97"/>
  <c r="V34" i="97"/>
  <c r="W34" i="97"/>
  <c r="X34" i="97"/>
  <c r="Y34" i="97"/>
  <c r="Z34" i="97"/>
  <c r="AA34" i="97"/>
  <c r="AB34" i="97"/>
  <c r="AC34" i="97"/>
  <c r="AD34" i="97"/>
  <c r="AE34" i="97"/>
  <c r="AF34" i="97"/>
  <c r="AG34" i="97"/>
  <c r="C35" i="97"/>
  <c r="D35" i="97"/>
  <c r="E35" i="97"/>
  <c r="F35" i="97"/>
  <c r="G35" i="97"/>
  <c r="H35" i="97"/>
  <c r="I35" i="97"/>
  <c r="J35" i="97"/>
  <c r="K35" i="97"/>
  <c r="L35" i="97"/>
  <c r="M35" i="97"/>
  <c r="N35" i="97"/>
  <c r="O35" i="97"/>
  <c r="P35" i="97"/>
  <c r="Q35" i="97"/>
  <c r="R35" i="97"/>
  <c r="S35" i="97"/>
  <c r="T35" i="97"/>
  <c r="U35" i="97"/>
  <c r="V35" i="97"/>
  <c r="W35" i="97"/>
  <c r="X35" i="97"/>
  <c r="Y35" i="97"/>
  <c r="Z35" i="97"/>
  <c r="AA35" i="97"/>
  <c r="AB35" i="97"/>
  <c r="AC35" i="97"/>
  <c r="AD35" i="97"/>
  <c r="AE35" i="97"/>
  <c r="AF35" i="97"/>
  <c r="AG35" i="97"/>
  <c r="C36" i="97"/>
  <c r="D36" i="97"/>
  <c r="E36" i="97"/>
  <c r="F36" i="97"/>
  <c r="G36" i="97"/>
  <c r="H36" i="97"/>
  <c r="I36" i="97"/>
  <c r="J36" i="97"/>
  <c r="K36" i="97"/>
  <c r="L36" i="97"/>
  <c r="M36" i="97"/>
  <c r="N36" i="97"/>
  <c r="O36" i="97"/>
  <c r="P36" i="97"/>
  <c r="Q36" i="97"/>
  <c r="R36" i="97"/>
  <c r="S36" i="97"/>
  <c r="T36" i="97"/>
  <c r="U36" i="97"/>
  <c r="V36" i="97"/>
  <c r="W36" i="97"/>
  <c r="X36" i="97"/>
  <c r="Y36" i="97"/>
  <c r="Z36" i="97"/>
  <c r="AA36" i="97"/>
  <c r="AB36" i="97"/>
  <c r="AC36" i="97"/>
  <c r="AD36" i="97"/>
  <c r="AE36" i="97"/>
  <c r="AF36" i="97"/>
  <c r="AG36" i="97"/>
  <c r="C37" i="97"/>
  <c r="D37" i="97"/>
  <c r="E37" i="97"/>
  <c r="F37" i="97"/>
  <c r="G37" i="97"/>
  <c r="H37" i="97"/>
  <c r="I37" i="97"/>
  <c r="J37" i="97"/>
  <c r="K37" i="97"/>
  <c r="L37" i="97"/>
  <c r="M37" i="97"/>
  <c r="N37" i="97"/>
  <c r="O37" i="97"/>
  <c r="P37" i="97"/>
  <c r="Q37" i="97"/>
  <c r="R37" i="97"/>
  <c r="S37" i="97"/>
  <c r="T37" i="97"/>
  <c r="U37" i="97"/>
  <c r="V37" i="97"/>
  <c r="W37" i="97"/>
  <c r="X37" i="97"/>
  <c r="Y37" i="97"/>
  <c r="Z37" i="97"/>
  <c r="AA37" i="97"/>
  <c r="AB37" i="97"/>
  <c r="AC37" i="97"/>
  <c r="AD37" i="97"/>
  <c r="AE37" i="97"/>
  <c r="AF37" i="97"/>
  <c r="AG37" i="97"/>
  <c r="C38" i="97"/>
  <c r="D38" i="97"/>
  <c r="E38" i="97"/>
  <c r="F38" i="97"/>
  <c r="G38" i="97"/>
  <c r="H38" i="97"/>
  <c r="I38" i="97"/>
  <c r="J38" i="97"/>
  <c r="K38" i="97"/>
  <c r="L38" i="97"/>
  <c r="M38" i="97"/>
  <c r="N38" i="97"/>
  <c r="O38" i="97"/>
  <c r="P38" i="97"/>
  <c r="Q38" i="97"/>
  <c r="R38" i="97"/>
  <c r="S38" i="97"/>
  <c r="T38" i="97"/>
  <c r="U38" i="97"/>
  <c r="V38" i="97"/>
  <c r="W38" i="97"/>
  <c r="X38" i="97"/>
  <c r="Y38" i="97"/>
  <c r="Z38" i="97"/>
  <c r="AA38" i="97"/>
  <c r="AB38" i="97"/>
  <c r="AC38" i="97"/>
  <c r="AD38" i="97"/>
  <c r="AE38" i="97"/>
  <c r="AF38" i="97"/>
  <c r="AG38" i="97"/>
  <c r="C39" i="97"/>
  <c r="D39" i="97"/>
  <c r="E39" i="97"/>
  <c r="F39" i="97"/>
  <c r="G39" i="97"/>
  <c r="H39" i="97"/>
  <c r="I39" i="97"/>
  <c r="J39" i="97"/>
  <c r="K39" i="97"/>
  <c r="L39" i="97"/>
  <c r="M39" i="97"/>
  <c r="N39" i="97"/>
  <c r="O39" i="97"/>
  <c r="P39" i="97"/>
  <c r="Q39" i="97"/>
  <c r="R39" i="97"/>
  <c r="S39" i="97"/>
  <c r="T39" i="97"/>
  <c r="U39" i="97"/>
  <c r="V39" i="97"/>
  <c r="W39" i="97"/>
  <c r="X39" i="97"/>
  <c r="Y39" i="97"/>
  <c r="Z39" i="97"/>
  <c r="AA39" i="97"/>
  <c r="AB39" i="97"/>
  <c r="AC39" i="97"/>
  <c r="AD39" i="97"/>
  <c r="AE39" i="97"/>
  <c r="AF39" i="97"/>
  <c r="AG39" i="97"/>
  <c r="C40" i="97"/>
  <c r="D40" i="97"/>
  <c r="E40" i="97"/>
  <c r="F40" i="97"/>
  <c r="G40" i="97"/>
  <c r="H40" i="97"/>
  <c r="I40" i="97"/>
  <c r="J40" i="97"/>
  <c r="K40" i="97"/>
  <c r="L40" i="97"/>
  <c r="M40" i="97"/>
  <c r="N40" i="97"/>
  <c r="O40" i="97"/>
  <c r="P40" i="97"/>
  <c r="Q40" i="97"/>
  <c r="R40" i="97"/>
  <c r="S40" i="97"/>
  <c r="T40" i="97"/>
  <c r="U40" i="97"/>
  <c r="V40" i="97"/>
  <c r="W40" i="97"/>
  <c r="X40" i="97"/>
  <c r="Y40" i="97"/>
  <c r="Z40" i="97"/>
  <c r="AA40" i="97"/>
  <c r="AB40" i="97"/>
  <c r="AC40" i="97"/>
  <c r="AD40" i="97"/>
  <c r="AE40" i="97"/>
  <c r="AF40" i="97"/>
  <c r="AG40" i="97"/>
  <c r="C41" i="97"/>
  <c r="D41" i="97"/>
  <c r="E41" i="97"/>
  <c r="F41" i="97"/>
  <c r="G41" i="97"/>
  <c r="H41" i="97"/>
  <c r="I41" i="97"/>
  <c r="J41" i="97"/>
  <c r="K41" i="97"/>
  <c r="L41" i="97"/>
  <c r="M41" i="97"/>
  <c r="N41" i="97"/>
  <c r="O41" i="97"/>
  <c r="P41" i="97"/>
  <c r="Q41" i="97"/>
  <c r="R41" i="97"/>
  <c r="S41" i="97"/>
  <c r="T41" i="97"/>
  <c r="U41" i="97"/>
  <c r="V41" i="97"/>
  <c r="W41" i="97"/>
  <c r="X41" i="97"/>
  <c r="Y41" i="97"/>
  <c r="Z41" i="97"/>
  <c r="AA41" i="97"/>
  <c r="AB41" i="97"/>
  <c r="AC41" i="97"/>
  <c r="AD41" i="97"/>
  <c r="AE41" i="97"/>
  <c r="AF41" i="97"/>
  <c r="AG41" i="97"/>
  <c r="C42" i="97"/>
  <c r="D42" i="97"/>
  <c r="E42" i="97"/>
  <c r="F42" i="97"/>
  <c r="G42" i="97"/>
  <c r="H42" i="97"/>
  <c r="I42" i="97"/>
  <c r="J42" i="97"/>
  <c r="K42" i="97"/>
  <c r="L42" i="97"/>
  <c r="M42" i="97"/>
  <c r="N42" i="97"/>
  <c r="O42" i="97"/>
  <c r="P42" i="97"/>
  <c r="Q42" i="97"/>
  <c r="R42" i="97"/>
  <c r="S42" i="97"/>
  <c r="T42" i="97"/>
  <c r="U42" i="97"/>
  <c r="V42" i="97"/>
  <c r="W42" i="97"/>
  <c r="X42" i="97"/>
  <c r="Y42" i="97"/>
  <c r="Z42" i="97"/>
  <c r="AA42" i="97"/>
  <c r="AB42" i="97"/>
  <c r="AC42" i="97"/>
  <c r="AD42" i="97"/>
  <c r="AE42" i="97"/>
  <c r="AF42" i="97"/>
  <c r="AG42" i="97"/>
  <c r="C43" i="97"/>
  <c r="D43" i="97"/>
  <c r="E43" i="97"/>
  <c r="F43" i="97"/>
  <c r="G43" i="97"/>
  <c r="H43" i="97"/>
  <c r="I43" i="97"/>
  <c r="J43" i="97"/>
  <c r="K43" i="97"/>
  <c r="L43" i="97"/>
  <c r="M43" i="97"/>
  <c r="N43" i="97"/>
  <c r="O43" i="97"/>
  <c r="P43" i="97"/>
  <c r="Q43" i="97"/>
  <c r="R43" i="97"/>
  <c r="S43" i="97"/>
  <c r="T43" i="97"/>
  <c r="U43" i="97"/>
  <c r="V43" i="97"/>
  <c r="W43" i="97"/>
  <c r="X43" i="97"/>
  <c r="Y43" i="97"/>
  <c r="Z43" i="97"/>
  <c r="AA43" i="97"/>
  <c r="AB43" i="97"/>
  <c r="AC43" i="97"/>
  <c r="AD43" i="97"/>
  <c r="AE43" i="97"/>
  <c r="AF43" i="97"/>
  <c r="AG43" i="97"/>
  <c r="C44" i="97"/>
  <c r="D44" i="97"/>
  <c r="E44" i="97"/>
  <c r="F44" i="97"/>
  <c r="G44" i="97"/>
  <c r="H44" i="97"/>
  <c r="I44" i="97"/>
  <c r="J44" i="97"/>
  <c r="K44" i="97"/>
  <c r="L44" i="97"/>
  <c r="M44" i="97"/>
  <c r="N44" i="97"/>
  <c r="O44" i="97"/>
  <c r="P44" i="97"/>
  <c r="Q44" i="97"/>
  <c r="R44" i="97"/>
  <c r="S44" i="97"/>
  <c r="T44" i="97"/>
  <c r="U44" i="97"/>
  <c r="V44" i="97"/>
  <c r="W44" i="97"/>
  <c r="X44" i="97"/>
  <c r="Y44" i="97"/>
  <c r="Z44" i="97"/>
  <c r="AA44" i="97"/>
  <c r="AB44" i="97"/>
  <c r="AC44" i="97"/>
  <c r="AD44" i="97"/>
  <c r="AE44" i="97"/>
  <c r="AF44" i="97"/>
  <c r="AG44" i="97"/>
  <c r="C45" i="97"/>
  <c r="D45" i="97"/>
  <c r="E45" i="97"/>
  <c r="F45" i="97"/>
  <c r="G45" i="97"/>
  <c r="H45" i="97"/>
  <c r="I45" i="97"/>
  <c r="J45" i="97"/>
  <c r="K45" i="97"/>
  <c r="L45" i="97"/>
  <c r="M45" i="97"/>
  <c r="N45" i="97"/>
  <c r="O45" i="97"/>
  <c r="P45" i="97"/>
  <c r="Q45" i="97"/>
  <c r="R45" i="97"/>
  <c r="S45" i="97"/>
  <c r="T45" i="97"/>
  <c r="U45" i="97"/>
  <c r="V45" i="97"/>
  <c r="W45" i="97"/>
  <c r="X45" i="97"/>
  <c r="Y45" i="97"/>
  <c r="Z45" i="97"/>
  <c r="AA45" i="97"/>
  <c r="AB45" i="97"/>
  <c r="AC45" i="97"/>
  <c r="AD45" i="97"/>
  <c r="AE45" i="97"/>
  <c r="AF45" i="97"/>
  <c r="AG45" i="97"/>
  <c r="C46" i="97"/>
  <c r="D46" i="97"/>
  <c r="E46" i="97"/>
  <c r="F46" i="97"/>
  <c r="G46" i="97"/>
  <c r="H46" i="97"/>
  <c r="I46" i="97"/>
  <c r="J46" i="97"/>
  <c r="K46" i="97"/>
  <c r="L46" i="97"/>
  <c r="M46" i="97"/>
  <c r="N46" i="97"/>
  <c r="O46" i="97"/>
  <c r="P46" i="97"/>
  <c r="Q46" i="97"/>
  <c r="R46" i="97"/>
  <c r="S46" i="97"/>
  <c r="T46" i="97"/>
  <c r="U46" i="97"/>
  <c r="V46" i="97"/>
  <c r="W46" i="97"/>
  <c r="X46" i="97"/>
  <c r="Y46" i="97"/>
  <c r="Z46" i="97"/>
  <c r="AA46" i="97"/>
  <c r="AB46" i="97"/>
  <c r="AC46" i="97"/>
  <c r="AD46" i="97"/>
  <c r="AE46" i="97"/>
  <c r="AF46" i="97"/>
  <c r="AG46" i="97"/>
  <c r="C47" i="97"/>
  <c r="D47" i="97"/>
  <c r="E47" i="97"/>
  <c r="F47" i="97"/>
  <c r="G47" i="97"/>
  <c r="H47" i="97"/>
  <c r="I47" i="97"/>
  <c r="J47" i="97"/>
  <c r="K47" i="97"/>
  <c r="L47" i="97"/>
  <c r="M47" i="97"/>
  <c r="N47" i="97"/>
  <c r="O47" i="97"/>
  <c r="P47" i="97"/>
  <c r="Q47" i="97"/>
  <c r="R47" i="97"/>
  <c r="S47" i="97"/>
  <c r="T47" i="97"/>
  <c r="U47" i="97"/>
  <c r="V47" i="97"/>
  <c r="W47" i="97"/>
  <c r="X47" i="97"/>
  <c r="Y47" i="97"/>
  <c r="Z47" i="97"/>
  <c r="AA47" i="97"/>
  <c r="AB47" i="97"/>
  <c r="AC47" i="97"/>
  <c r="AD47" i="97"/>
  <c r="AE47" i="97"/>
  <c r="AF47" i="97"/>
  <c r="AG47" i="97"/>
  <c r="C48" i="97"/>
  <c r="D48" i="97"/>
  <c r="E48" i="97"/>
  <c r="F48" i="97"/>
  <c r="G48" i="97"/>
  <c r="H48" i="97"/>
  <c r="I48" i="97"/>
  <c r="J48" i="97"/>
  <c r="K48" i="97"/>
  <c r="L48" i="97"/>
  <c r="M48" i="97"/>
  <c r="N48" i="97"/>
  <c r="O48" i="97"/>
  <c r="P48" i="97"/>
  <c r="Q48" i="97"/>
  <c r="R48" i="97"/>
  <c r="S48" i="97"/>
  <c r="T48" i="97"/>
  <c r="U48" i="97"/>
  <c r="V48" i="97"/>
  <c r="W48" i="97"/>
  <c r="X48" i="97"/>
  <c r="Y48" i="97"/>
  <c r="Z48" i="97"/>
  <c r="AA48" i="97"/>
  <c r="AB48" i="97"/>
  <c r="AC48" i="97"/>
  <c r="AD48" i="97"/>
  <c r="AE48" i="97"/>
  <c r="AF48" i="97"/>
  <c r="AG48" i="97"/>
  <c r="C49" i="97"/>
  <c r="D49" i="97"/>
  <c r="E49" i="97"/>
  <c r="F49" i="97"/>
  <c r="G49" i="97"/>
  <c r="H49" i="97"/>
  <c r="I49" i="97"/>
  <c r="J49" i="97"/>
  <c r="K49" i="97"/>
  <c r="L49" i="97"/>
  <c r="M49" i="97"/>
  <c r="N49" i="97"/>
  <c r="O49" i="97"/>
  <c r="P49" i="97"/>
  <c r="Q49" i="97"/>
  <c r="R49" i="97"/>
  <c r="S49" i="97"/>
  <c r="T49" i="97"/>
  <c r="U49" i="97"/>
  <c r="V49" i="97"/>
  <c r="W49" i="97"/>
  <c r="X49" i="97"/>
  <c r="Y49" i="97"/>
  <c r="Z49" i="97"/>
  <c r="AA49" i="97"/>
  <c r="AB49" i="97"/>
  <c r="AC49" i="97"/>
  <c r="AD49" i="97"/>
  <c r="AE49" i="97"/>
  <c r="AF49" i="97"/>
  <c r="AG49" i="97"/>
  <c r="C50" i="97"/>
  <c r="D50" i="97"/>
  <c r="E50" i="97"/>
  <c r="F50" i="97"/>
  <c r="G50" i="97"/>
  <c r="H50" i="97"/>
  <c r="I50" i="97"/>
  <c r="J50" i="97"/>
  <c r="K50" i="97"/>
  <c r="L50" i="97"/>
  <c r="M50" i="97"/>
  <c r="N50" i="97"/>
  <c r="O50" i="97"/>
  <c r="P50" i="97"/>
  <c r="Q50" i="97"/>
  <c r="R50" i="97"/>
  <c r="S50" i="97"/>
  <c r="T50" i="97"/>
  <c r="U50" i="97"/>
  <c r="V50" i="97"/>
  <c r="W50" i="97"/>
  <c r="X50" i="97"/>
  <c r="Y50" i="97"/>
  <c r="Z50" i="97"/>
  <c r="AA50" i="97"/>
  <c r="AB50" i="97"/>
  <c r="AC50" i="97"/>
  <c r="AD50" i="97"/>
  <c r="AE50" i="97"/>
  <c r="AF50" i="97"/>
  <c r="AG50" i="97"/>
  <c r="C51" i="97"/>
  <c r="D51" i="97"/>
  <c r="E51" i="97"/>
  <c r="F51" i="97"/>
  <c r="G51" i="97"/>
  <c r="H51" i="97"/>
  <c r="I51" i="97"/>
  <c r="J51" i="97"/>
  <c r="K51" i="97"/>
  <c r="L51" i="97"/>
  <c r="M51" i="97"/>
  <c r="N51" i="97"/>
  <c r="O51" i="97"/>
  <c r="P51" i="97"/>
  <c r="Q51" i="97"/>
  <c r="R51" i="97"/>
  <c r="S51" i="97"/>
  <c r="T51" i="97"/>
  <c r="U51" i="97"/>
  <c r="V51" i="97"/>
  <c r="W51" i="97"/>
  <c r="X51" i="97"/>
  <c r="Y51" i="97"/>
  <c r="Z51" i="97"/>
  <c r="AA51" i="97"/>
  <c r="AB51" i="97"/>
  <c r="AC51" i="97"/>
  <c r="AD51" i="97"/>
  <c r="AE51" i="97"/>
  <c r="AF51" i="97"/>
  <c r="AG51" i="97"/>
  <c r="C52" i="97"/>
  <c r="D52" i="97"/>
  <c r="E52" i="97"/>
  <c r="F52" i="97"/>
  <c r="G52" i="97"/>
  <c r="H52" i="97"/>
  <c r="I52" i="97"/>
  <c r="J52" i="97"/>
  <c r="K52" i="97"/>
  <c r="L52" i="97"/>
  <c r="M52" i="97"/>
  <c r="N52" i="97"/>
  <c r="O52" i="97"/>
  <c r="P52" i="97"/>
  <c r="Q52" i="97"/>
  <c r="R52" i="97"/>
  <c r="S52" i="97"/>
  <c r="T52" i="97"/>
  <c r="U52" i="97"/>
  <c r="V52" i="97"/>
  <c r="W52" i="97"/>
  <c r="X52" i="97"/>
  <c r="Y52" i="97"/>
  <c r="Z52" i="97"/>
  <c r="AA52" i="97"/>
  <c r="AB52" i="97"/>
  <c r="AC52" i="97"/>
  <c r="AD52" i="97"/>
  <c r="AE52" i="97"/>
  <c r="AF52" i="97"/>
  <c r="AG52" i="97"/>
  <c r="C53" i="97"/>
  <c r="D53" i="97"/>
  <c r="E53" i="97"/>
  <c r="F53" i="97"/>
  <c r="G53" i="97"/>
  <c r="H53" i="97"/>
  <c r="I53" i="97"/>
  <c r="J53" i="97"/>
  <c r="K53" i="97"/>
  <c r="L53" i="97"/>
  <c r="M53" i="97"/>
  <c r="N53" i="97"/>
  <c r="O53" i="97"/>
  <c r="P53" i="97"/>
  <c r="Q53" i="97"/>
  <c r="R53" i="97"/>
  <c r="S53" i="97"/>
  <c r="T53" i="97"/>
  <c r="U53" i="97"/>
  <c r="V53" i="97"/>
  <c r="W53" i="97"/>
  <c r="X53" i="97"/>
  <c r="Y53" i="97"/>
  <c r="Z53" i="97"/>
  <c r="AA53" i="97"/>
  <c r="AB53" i="97"/>
  <c r="AC53" i="97"/>
  <c r="AD53" i="97"/>
  <c r="AE53" i="97"/>
  <c r="AF53" i="97"/>
  <c r="AG53" i="97"/>
  <c r="C54" i="97"/>
  <c r="D54" i="97"/>
  <c r="E54" i="97"/>
  <c r="F54" i="97"/>
  <c r="G54" i="97"/>
  <c r="H54" i="97"/>
  <c r="I54" i="97"/>
  <c r="J54" i="97"/>
  <c r="K54" i="97"/>
  <c r="L54" i="97"/>
  <c r="M54" i="97"/>
  <c r="N54" i="97"/>
  <c r="O54" i="97"/>
  <c r="P54" i="97"/>
  <c r="Q54" i="97"/>
  <c r="R54" i="97"/>
  <c r="S54" i="97"/>
  <c r="T54" i="97"/>
  <c r="U54" i="97"/>
  <c r="V54" i="97"/>
  <c r="W54" i="97"/>
  <c r="X54" i="97"/>
  <c r="Y54" i="97"/>
  <c r="Z54" i="97"/>
  <c r="AA54" i="97"/>
  <c r="AB54" i="97"/>
  <c r="AC54" i="97"/>
  <c r="AD54" i="97"/>
  <c r="AE54" i="97"/>
  <c r="AF54" i="97"/>
  <c r="AG54" i="97"/>
  <c r="C55" i="97"/>
  <c r="D55" i="97"/>
  <c r="E55" i="97"/>
  <c r="F55" i="97"/>
  <c r="G55" i="97"/>
  <c r="H55" i="97"/>
  <c r="I55" i="97"/>
  <c r="J55" i="97"/>
  <c r="K55" i="97"/>
  <c r="L55" i="97"/>
  <c r="M55" i="97"/>
  <c r="N55" i="97"/>
  <c r="O55" i="97"/>
  <c r="P55" i="97"/>
  <c r="Q55" i="97"/>
  <c r="R55" i="97"/>
  <c r="S55" i="97"/>
  <c r="T55" i="97"/>
  <c r="U55" i="97"/>
  <c r="V55" i="97"/>
  <c r="W55" i="97"/>
  <c r="X55" i="97"/>
  <c r="Y55" i="97"/>
  <c r="Z55" i="97"/>
  <c r="AA55" i="97"/>
  <c r="AB55" i="97"/>
  <c r="AC55" i="97"/>
  <c r="AD55" i="97"/>
  <c r="AE55" i="97"/>
  <c r="AF55" i="97"/>
  <c r="AG55" i="97"/>
  <c r="C56" i="97"/>
  <c r="D56" i="97"/>
  <c r="E56" i="97"/>
  <c r="F56" i="97"/>
  <c r="G56" i="97"/>
  <c r="H56" i="97"/>
  <c r="I56" i="97"/>
  <c r="J56" i="97"/>
  <c r="K56" i="97"/>
  <c r="L56" i="97"/>
  <c r="M56" i="97"/>
  <c r="N56" i="97"/>
  <c r="O56" i="97"/>
  <c r="P56" i="97"/>
  <c r="Q56" i="97"/>
  <c r="R56" i="97"/>
  <c r="S56" i="97"/>
  <c r="T56" i="97"/>
  <c r="U56" i="97"/>
  <c r="V56" i="97"/>
  <c r="W56" i="97"/>
  <c r="X56" i="97"/>
  <c r="Y56" i="97"/>
  <c r="Z56" i="97"/>
  <c r="AA56" i="97"/>
  <c r="AB56" i="97"/>
  <c r="AC56" i="97"/>
  <c r="AD56" i="97"/>
  <c r="AE56" i="97"/>
  <c r="AF56" i="97"/>
  <c r="AG56" i="97"/>
  <c r="C57" i="97"/>
  <c r="D57" i="97"/>
  <c r="E57" i="97"/>
  <c r="F57" i="97"/>
  <c r="G57" i="97"/>
  <c r="H57" i="97"/>
  <c r="I57" i="97"/>
  <c r="J57" i="97"/>
  <c r="K57" i="97"/>
  <c r="L57" i="97"/>
  <c r="M57" i="97"/>
  <c r="N57" i="97"/>
  <c r="O57" i="97"/>
  <c r="P57" i="97"/>
  <c r="Q57" i="97"/>
  <c r="R57" i="97"/>
  <c r="S57" i="97"/>
  <c r="T57" i="97"/>
  <c r="U57" i="97"/>
  <c r="V57" i="97"/>
  <c r="W57" i="97"/>
  <c r="X57" i="97"/>
  <c r="Y57" i="97"/>
  <c r="Z57" i="97"/>
  <c r="AA57" i="97"/>
  <c r="AB57" i="97"/>
  <c r="AC57" i="97"/>
  <c r="AD57" i="97"/>
  <c r="AE57" i="97"/>
  <c r="AF57" i="97"/>
  <c r="AG57" i="97"/>
  <c r="C58" i="97"/>
  <c r="D58" i="97"/>
  <c r="E58" i="97"/>
  <c r="F58" i="97"/>
  <c r="G58" i="97"/>
  <c r="H58" i="97"/>
  <c r="I58" i="97"/>
  <c r="J58" i="97"/>
  <c r="K58" i="97"/>
  <c r="L58" i="97"/>
  <c r="M58" i="97"/>
  <c r="N58" i="97"/>
  <c r="O58" i="97"/>
  <c r="P58" i="97"/>
  <c r="Q58" i="97"/>
  <c r="R58" i="97"/>
  <c r="S58" i="97"/>
  <c r="T58" i="97"/>
  <c r="U58" i="97"/>
  <c r="V58" i="97"/>
  <c r="W58" i="97"/>
  <c r="X58" i="97"/>
  <c r="Y58" i="97"/>
  <c r="Z58" i="97"/>
  <c r="AA58" i="97"/>
  <c r="AB58" i="97"/>
  <c r="AC58" i="97"/>
  <c r="AD58" i="97"/>
  <c r="AE58" i="97"/>
  <c r="AF58" i="97"/>
  <c r="AG58" i="97"/>
  <c r="C59" i="97"/>
  <c r="D59" i="97"/>
  <c r="E59" i="97"/>
  <c r="F59" i="97"/>
  <c r="G59" i="97"/>
  <c r="H59" i="97"/>
  <c r="I59" i="97"/>
  <c r="J59" i="97"/>
  <c r="K59" i="97"/>
  <c r="L59" i="97"/>
  <c r="M59" i="97"/>
  <c r="N59" i="97"/>
  <c r="O59" i="97"/>
  <c r="P59" i="97"/>
  <c r="Q59" i="97"/>
  <c r="R59" i="97"/>
  <c r="S59" i="97"/>
  <c r="T59" i="97"/>
  <c r="U59" i="97"/>
  <c r="V59" i="97"/>
  <c r="W59" i="97"/>
  <c r="X59" i="97"/>
  <c r="Y59" i="97"/>
  <c r="Z59" i="97"/>
  <c r="AA59" i="97"/>
  <c r="AB59" i="97"/>
  <c r="AC59" i="97"/>
  <c r="AD59" i="97"/>
  <c r="AE59" i="97"/>
  <c r="AF59" i="97"/>
  <c r="AG59" i="97"/>
  <c r="C60" i="97"/>
  <c r="D60" i="97"/>
  <c r="E60" i="97"/>
  <c r="F60" i="97"/>
  <c r="G60" i="97"/>
  <c r="H60" i="97"/>
  <c r="I60" i="97"/>
  <c r="J60" i="97"/>
  <c r="K60" i="97"/>
  <c r="L60" i="97"/>
  <c r="M60" i="97"/>
  <c r="N60" i="97"/>
  <c r="O60" i="97"/>
  <c r="P60" i="97"/>
  <c r="Q60" i="97"/>
  <c r="R60" i="97"/>
  <c r="S60" i="97"/>
  <c r="T60" i="97"/>
  <c r="U60" i="97"/>
  <c r="V60" i="97"/>
  <c r="W60" i="97"/>
  <c r="X60" i="97"/>
  <c r="Y60" i="97"/>
  <c r="Z60" i="97"/>
  <c r="AA60" i="97"/>
  <c r="AB60" i="97"/>
  <c r="AC60" i="97"/>
  <c r="AD60" i="97"/>
  <c r="AE60" i="97"/>
  <c r="AF60" i="97"/>
  <c r="AG60" i="97"/>
  <c r="C61" i="97"/>
  <c r="D61" i="97"/>
  <c r="E61" i="97"/>
  <c r="F61" i="97"/>
  <c r="G61" i="97"/>
  <c r="H61" i="97"/>
  <c r="I61" i="97"/>
  <c r="J61" i="97"/>
  <c r="K61" i="97"/>
  <c r="L61" i="97"/>
  <c r="M61" i="97"/>
  <c r="N61" i="97"/>
  <c r="O61" i="97"/>
  <c r="P61" i="97"/>
  <c r="Q61" i="97"/>
  <c r="R61" i="97"/>
  <c r="S61" i="97"/>
  <c r="T61" i="97"/>
  <c r="U61" i="97"/>
  <c r="V61" i="97"/>
  <c r="W61" i="97"/>
  <c r="X61" i="97"/>
  <c r="Y61" i="97"/>
  <c r="Z61" i="97"/>
  <c r="AA61" i="97"/>
  <c r="AB61" i="97"/>
  <c r="AC61" i="97"/>
  <c r="AD61" i="97"/>
  <c r="AE61" i="97"/>
  <c r="AF61" i="97"/>
  <c r="AG61" i="97"/>
  <c r="C62" i="97"/>
  <c r="D62" i="97"/>
  <c r="E62" i="97"/>
  <c r="F62" i="97"/>
  <c r="G62" i="97"/>
  <c r="H62" i="97"/>
  <c r="I62" i="97"/>
  <c r="J62" i="97"/>
  <c r="K62" i="97"/>
  <c r="L62" i="97"/>
  <c r="M62" i="97"/>
  <c r="N62" i="97"/>
  <c r="O62" i="97"/>
  <c r="P62" i="97"/>
  <c r="Q62" i="97"/>
  <c r="R62" i="97"/>
  <c r="S62" i="97"/>
  <c r="T62" i="97"/>
  <c r="U62" i="97"/>
  <c r="V62" i="97"/>
  <c r="W62" i="97"/>
  <c r="X62" i="97"/>
  <c r="Y62" i="97"/>
  <c r="Z62" i="97"/>
  <c r="AA62" i="97"/>
  <c r="AB62" i="97"/>
  <c r="AC62" i="97"/>
  <c r="AD62" i="97"/>
  <c r="AE62" i="97"/>
  <c r="AF62" i="97"/>
  <c r="AG62" i="97"/>
  <c r="C63" i="97"/>
  <c r="D63" i="97"/>
  <c r="E63" i="97"/>
  <c r="F63" i="97"/>
  <c r="G63" i="97"/>
  <c r="H63" i="97"/>
  <c r="I63" i="97"/>
  <c r="J63" i="97"/>
  <c r="K63" i="97"/>
  <c r="L63" i="97"/>
  <c r="M63" i="97"/>
  <c r="N63" i="97"/>
  <c r="O63" i="97"/>
  <c r="P63" i="97"/>
  <c r="Q63" i="97"/>
  <c r="R63" i="97"/>
  <c r="S63" i="97"/>
  <c r="T63" i="97"/>
  <c r="U63" i="97"/>
  <c r="V63" i="97"/>
  <c r="W63" i="97"/>
  <c r="X63" i="97"/>
  <c r="Y63" i="97"/>
  <c r="Z63" i="97"/>
  <c r="AA63" i="97"/>
  <c r="AB63" i="97"/>
  <c r="AC63" i="97"/>
  <c r="AD63" i="97"/>
  <c r="AE63" i="97"/>
  <c r="AF63" i="97"/>
  <c r="AG63" i="97"/>
  <c r="C64" i="97"/>
  <c r="D64" i="97"/>
  <c r="E64" i="97"/>
  <c r="F64" i="97"/>
  <c r="G64" i="97"/>
  <c r="H64" i="97"/>
  <c r="I64" i="97"/>
  <c r="J64" i="97"/>
  <c r="K64" i="97"/>
  <c r="L64" i="97"/>
  <c r="M64" i="97"/>
  <c r="N64" i="97"/>
  <c r="O64" i="97"/>
  <c r="P64" i="97"/>
  <c r="Q64" i="97"/>
  <c r="R64" i="97"/>
  <c r="S64" i="97"/>
  <c r="T64" i="97"/>
  <c r="U64" i="97"/>
  <c r="V64" i="97"/>
  <c r="W64" i="97"/>
  <c r="X64" i="97"/>
  <c r="Y64" i="97"/>
  <c r="Z64" i="97"/>
  <c r="AA64" i="97"/>
  <c r="AB64" i="97"/>
  <c r="AC64" i="97"/>
  <c r="AD64" i="97"/>
  <c r="AE64" i="97"/>
  <c r="AF64" i="97"/>
  <c r="AG64" i="97"/>
  <c r="C65" i="97"/>
  <c r="D65" i="97"/>
  <c r="E65" i="97"/>
  <c r="F65" i="97"/>
  <c r="G65" i="97"/>
  <c r="H65" i="97"/>
  <c r="I65" i="97"/>
  <c r="J65" i="97"/>
  <c r="K65" i="97"/>
  <c r="L65" i="97"/>
  <c r="M65" i="97"/>
  <c r="N65" i="97"/>
  <c r="O65" i="97"/>
  <c r="P65" i="97"/>
  <c r="Q65" i="97"/>
  <c r="R65" i="97"/>
  <c r="S65" i="97"/>
  <c r="T65" i="97"/>
  <c r="U65" i="97"/>
  <c r="V65" i="97"/>
  <c r="W65" i="97"/>
  <c r="X65" i="97"/>
  <c r="Y65" i="97"/>
  <c r="Z65" i="97"/>
  <c r="AA65" i="97"/>
  <c r="AB65" i="97"/>
  <c r="AC65" i="97"/>
  <c r="AD65" i="97"/>
  <c r="AE65" i="97"/>
  <c r="AF65" i="97"/>
  <c r="AG65" i="97"/>
  <c r="C66" i="97"/>
  <c r="D66" i="97"/>
  <c r="E66" i="97"/>
  <c r="F66" i="97"/>
  <c r="G66" i="97"/>
  <c r="H66" i="97"/>
  <c r="I66" i="97"/>
  <c r="J66" i="97"/>
  <c r="K66" i="97"/>
  <c r="L66" i="97"/>
  <c r="M66" i="97"/>
  <c r="N66" i="97"/>
  <c r="O66" i="97"/>
  <c r="P66" i="97"/>
  <c r="Q66" i="97"/>
  <c r="R66" i="97"/>
  <c r="S66" i="97"/>
  <c r="T66" i="97"/>
  <c r="U66" i="97"/>
  <c r="V66" i="97"/>
  <c r="W66" i="97"/>
  <c r="X66" i="97"/>
  <c r="Y66" i="97"/>
  <c r="Z66" i="97"/>
  <c r="AA66" i="97"/>
  <c r="AB66" i="97"/>
  <c r="AC66" i="97"/>
  <c r="AD66" i="97"/>
  <c r="AE66" i="97"/>
  <c r="AF66" i="97"/>
  <c r="AG66" i="97"/>
  <c r="C67" i="97"/>
  <c r="D67" i="97"/>
  <c r="E67" i="97"/>
  <c r="F67" i="97"/>
  <c r="G67" i="97"/>
  <c r="H67" i="97"/>
  <c r="I67" i="97"/>
  <c r="J67" i="97"/>
  <c r="K67" i="97"/>
  <c r="L67" i="97"/>
  <c r="M67" i="97"/>
  <c r="N67" i="97"/>
  <c r="O67" i="97"/>
  <c r="P67" i="97"/>
  <c r="Q67" i="97"/>
  <c r="R67" i="97"/>
  <c r="S67" i="97"/>
  <c r="T67" i="97"/>
  <c r="U67" i="97"/>
  <c r="V67" i="97"/>
  <c r="W67" i="97"/>
  <c r="X67" i="97"/>
  <c r="Y67" i="97"/>
  <c r="Z67" i="97"/>
  <c r="AA67" i="97"/>
  <c r="AB67" i="97"/>
  <c r="AC67" i="97"/>
  <c r="AD67" i="97"/>
  <c r="AE67" i="97"/>
  <c r="AF67" i="97"/>
  <c r="AG67" i="97"/>
  <c r="C68" i="97"/>
  <c r="D68" i="97"/>
  <c r="E68" i="97"/>
  <c r="F68" i="97"/>
  <c r="G68" i="97"/>
  <c r="H68" i="97"/>
  <c r="I68" i="97"/>
  <c r="J68" i="97"/>
  <c r="K68" i="97"/>
  <c r="L68" i="97"/>
  <c r="M68" i="97"/>
  <c r="N68" i="97"/>
  <c r="O68" i="97"/>
  <c r="P68" i="97"/>
  <c r="Q68" i="97"/>
  <c r="R68" i="97"/>
  <c r="S68" i="97"/>
  <c r="T68" i="97"/>
  <c r="U68" i="97"/>
  <c r="V68" i="97"/>
  <c r="W68" i="97"/>
  <c r="X68" i="97"/>
  <c r="Y68" i="97"/>
  <c r="Z68" i="97"/>
  <c r="AA68" i="97"/>
  <c r="AB68" i="97"/>
  <c r="AC68" i="97"/>
  <c r="AD68" i="97"/>
  <c r="AE68" i="97"/>
  <c r="AF68" i="97"/>
  <c r="AG68" i="97"/>
  <c r="C69" i="97"/>
  <c r="D69" i="97"/>
  <c r="E69" i="97"/>
  <c r="F69" i="97"/>
  <c r="G69" i="97"/>
  <c r="H69" i="97"/>
  <c r="I69" i="97"/>
  <c r="J69" i="97"/>
  <c r="K69" i="97"/>
  <c r="L69" i="97"/>
  <c r="M69" i="97"/>
  <c r="N69" i="97"/>
  <c r="O69" i="97"/>
  <c r="P69" i="97"/>
  <c r="Q69" i="97"/>
  <c r="R69" i="97"/>
  <c r="S69" i="97"/>
  <c r="T69" i="97"/>
  <c r="U69" i="97"/>
  <c r="V69" i="97"/>
  <c r="W69" i="97"/>
  <c r="X69" i="97"/>
  <c r="Y69" i="97"/>
  <c r="Z69" i="97"/>
  <c r="AA69" i="97"/>
  <c r="AB69" i="97"/>
  <c r="AC69" i="97"/>
  <c r="AD69" i="97"/>
  <c r="AE69" i="97"/>
  <c r="AF69" i="97"/>
  <c r="AG69" i="97"/>
  <c r="C70" i="97"/>
  <c r="D70" i="97"/>
  <c r="E70" i="97"/>
  <c r="F70" i="97"/>
  <c r="G70" i="97"/>
  <c r="H70" i="97"/>
  <c r="I70" i="97"/>
  <c r="J70" i="97"/>
  <c r="K70" i="97"/>
  <c r="L70" i="97"/>
  <c r="M70" i="97"/>
  <c r="N70" i="97"/>
  <c r="O70" i="97"/>
  <c r="P70" i="97"/>
  <c r="Q70" i="97"/>
  <c r="R70" i="97"/>
  <c r="S70" i="97"/>
  <c r="T70" i="97"/>
  <c r="U70" i="97"/>
  <c r="V70" i="97"/>
  <c r="W70" i="97"/>
  <c r="X70" i="97"/>
  <c r="Y70" i="97"/>
  <c r="Z70" i="97"/>
  <c r="AA70" i="97"/>
  <c r="AB70" i="97"/>
  <c r="AC70" i="97"/>
  <c r="AD70" i="97"/>
  <c r="AE70" i="97"/>
  <c r="AF70" i="97"/>
  <c r="AG70" i="97"/>
  <c r="C71" i="97"/>
  <c r="D71" i="97"/>
  <c r="E71" i="97"/>
  <c r="F71" i="97"/>
  <c r="G71" i="97"/>
  <c r="H71" i="97"/>
  <c r="I71" i="97"/>
  <c r="J71" i="97"/>
  <c r="K71" i="97"/>
  <c r="L71" i="97"/>
  <c r="M71" i="97"/>
  <c r="N71" i="97"/>
  <c r="O71" i="97"/>
  <c r="P71" i="97"/>
  <c r="Q71" i="97"/>
  <c r="R71" i="97"/>
  <c r="S71" i="97"/>
  <c r="T71" i="97"/>
  <c r="U71" i="97"/>
  <c r="V71" i="97"/>
  <c r="W71" i="97"/>
  <c r="X71" i="97"/>
  <c r="Y71" i="97"/>
  <c r="Z71" i="97"/>
  <c r="AA71" i="97"/>
  <c r="AB71" i="97"/>
  <c r="AC71" i="97"/>
  <c r="AD71" i="97"/>
  <c r="AE71" i="97"/>
  <c r="AF71" i="97"/>
  <c r="AG71" i="97"/>
  <c r="C72" i="97"/>
  <c r="D72" i="97"/>
  <c r="E72" i="97"/>
  <c r="F72" i="97"/>
  <c r="G72" i="97"/>
  <c r="H72" i="97"/>
  <c r="I72" i="97"/>
  <c r="J72" i="97"/>
  <c r="K72" i="97"/>
  <c r="L72" i="97"/>
  <c r="M72" i="97"/>
  <c r="N72" i="97"/>
  <c r="O72" i="97"/>
  <c r="P72" i="97"/>
  <c r="Q72" i="97"/>
  <c r="R72" i="97"/>
  <c r="S72" i="97"/>
  <c r="T72" i="97"/>
  <c r="U72" i="97"/>
  <c r="V72" i="97"/>
  <c r="W72" i="97"/>
  <c r="X72" i="97"/>
  <c r="Y72" i="97"/>
  <c r="Z72" i="97"/>
  <c r="AA72" i="97"/>
  <c r="AB72" i="97"/>
  <c r="AC72" i="97"/>
  <c r="AD72" i="97"/>
  <c r="AE72" i="97"/>
  <c r="AF72" i="97"/>
  <c r="AG72" i="97"/>
  <c r="C73" i="97"/>
  <c r="D73" i="97"/>
  <c r="E73" i="97"/>
  <c r="F73" i="97"/>
  <c r="G73" i="97"/>
  <c r="H73" i="97"/>
  <c r="I73" i="97"/>
  <c r="J73" i="97"/>
  <c r="K73" i="97"/>
  <c r="L73" i="97"/>
  <c r="M73" i="97"/>
  <c r="N73" i="97"/>
  <c r="O73" i="97"/>
  <c r="P73" i="97"/>
  <c r="Q73" i="97"/>
  <c r="R73" i="97"/>
  <c r="S73" i="97"/>
  <c r="T73" i="97"/>
  <c r="U73" i="97"/>
  <c r="V73" i="97"/>
  <c r="W73" i="97"/>
  <c r="X73" i="97"/>
  <c r="Y73" i="97"/>
  <c r="Z73" i="97"/>
  <c r="AA73" i="97"/>
  <c r="AB73" i="97"/>
  <c r="AC73" i="97"/>
  <c r="AD73" i="97"/>
  <c r="AE73" i="97"/>
  <c r="AF73" i="97"/>
  <c r="AG73" i="97"/>
  <c r="C74" i="97"/>
  <c r="D74" i="97"/>
  <c r="E74" i="97"/>
  <c r="F74" i="97"/>
  <c r="G74" i="97"/>
  <c r="H74" i="97"/>
  <c r="I74" i="97"/>
  <c r="J74" i="97"/>
  <c r="K74" i="97"/>
  <c r="L74" i="97"/>
  <c r="M74" i="97"/>
  <c r="N74" i="97"/>
  <c r="O74" i="97"/>
  <c r="P74" i="97"/>
  <c r="Q74" i="97"/>
  <c r="R74" i="97"/>
  <c r="S74" i="97"/>
  <c r="T74" i="97"/>
  <c r="U74" i="97"/>
  <c r="V74" i="97"/>
  <c r="W74" i="97"/>
  <c r="X74" i="97"/>
  <c r="Y74" i="97"/>
  <c r="Z74" i="97"/>
  <c r="AA74" i="97"/>
  <c r="AB74" i="97"/>
  <c r="AC74" i="97"/>
  <c r="AD74" i="97"/>
  <c r="AE74" i="97"/>
  <c r="AF74" i="97"/>
  <c r="AG74" i="97"/>
  <c r="C75" i="97"/>
  <c r="D75" i="97"/>
  <c r="E75" i="97"/>
  <c r="F75" i="97"/>
  <c r="G75" i="97"/>
  <c r="H75" i="97"/>
  <c r="I75" i="97"/>
  <c r="J75" i="97"/>
  <c r="K75" i="97"/>
  <c r="L75" i="97"/>
  <c r="M75" i="97"/>
  <c r="N75" i="97"/>
  <c r="O75" i="97"/>
  <c r="P75" i="97"/>
  <c r="Q75" i="97"/>
  <c r="R75" i="97"/>
  <c r="S75" i="97"/>
  <c r="T75" i="97"/>
  <c r="U75" i="97"/>
  <c r="V75" i="97"/>
  <c r="W75" i="97"/>
  <c r="X75" i="97"/>
  <c r="Y75" i="97"/>
  <c r="Z75" i="97"/>
  <c r="AA75" i="97"/>
  <c r="AB75" i="97"/>
  <c r="AC75" i="97"/>
  <c r="AD75" i="97"/>
  <c r="AE75" i="97"/>
  <c r="AF75" i="97"/>
  <c r="AG75" i="97"/>
  <c r="C76" i="97"/>
  <c r="D76" i="97"/>
  <c r="E76" i="97"/>
  <c r="F76" i="97"/>
  <c r="G76" i="97"/>
  <c r="H76" i="97"/>
  <c r="I76" i="97"/>
  <c r="J76" i="97"/>
  <c r="K76" i="97"/>
  <c r="L76" i="97"/>
  <c r="M76" i="97"/>
  <c r="N76" i="97"/>
  <c r="O76" i="97"/>
  <c r="P76" i="97"/>
  <c r="Q76" i="97"/>
  <c r="R76" i="97"/>
  <c r="S76" i="97"/>
  <c r="T76" i="97"/>
  <c r="U76" i="97"/>
  <c r="V76" i="97"/>
  <c r="W76" i="97"/>
  <c r="X76" i="97"/>
  <c r="Y76" i="97"/>
  <c r="Z76" i="97"/>
  <c r="AA76" i="97"/>
  <c r="AB76" i="97"/>
  <c r="AC76" i="97"/>
  <c r="AD76" i="97"/>
  <c r="AE76" i="97"/>
  <c r="AF76" i="97"/>
  <c r="AG76" i="97"/>
  <c r="C77" i="97"/>
  <c r="D77" i="97"/>
  <c r="E77" i="97"/>
  <c r="F77" i="97"/>
  <c r="G77" i="97"/>
  <c r="H77" i="97"/>
  <c r="I77" i="97"/>
  <c r="J77" i="97"/>
  <c r="K77" i="97"/>
  <c r="L77" i="97"/>
  <c r="M77" i="97"/>
  <c r="N77" i="97"/>
  <c r="O77" i="97"/>
  <c r="P77" i="97"/>
  <c r="Q77" i="97"/>
  <c r="R77" i="97"/>
  <c r="S77" i="97"/>
  <c r="T77" i="97"/>
  <c r="U77" i="97"/>
  <c r="V77" i="97"/>
  <c r="W77" i="97"/>
  <c r="X77" i="97"/>
  <c r="Y77" i="97"/>
  <c r="Z77" i="97"/>
  <c r="AA77" i="97"/>
  <c r="AB77" i="97"/>
  <c r="AC77" i="97"/>
  <c r="AD77" i="97"/>
  <c r="AE77" i="97"/>
  <c r="AF77" i="97"/>
  <c r="AG77" i="97"/>
  <c r="C78" i="97"/>
  <c r="D78" i="97"/>
  <c r="E78" i="97"/>
  <c r="F78" i="97"/>
  <c r="G78" i="97"/>
  <c r="H78" i="97"/>
  <c r="I78" i="97"/>
  <c r="J78" i="97"/>
  <c r="K78" i="97"/>
  <c r="L78" i="97"/>
  <c r="M78" i="97"/>
  <c r="N78" i="97"/>
  <c r="O78" i="97"/>
  <c r="P78" i="97"/>
  <c r="Q78" i="97"/>
  <c r="R78" i="97"/>
  <c r="S78" i="97"/>
  <c r="T78" i="97"/>
  <c r="U78" i="97"/>
  <c r="V78" i="97"/>
  <c r="W78" i="97"/>
  <c r="X78" i="97"/>
  <c r="Y78" i="97"/>
  <c r="Z78" i="97"/>
  <c r="AA78" i="97"/>
  <c r="AB78" i="97"/>
  <c r="AC78" i="97"/>
  <c r="AD78" i="97"/>
  <c r="AE78" i="97"/>
  <c r="AF78" i="97"/>
  <c r="AG78" i="97"/>
  <c r="C79" i="97"/>
  <c r="D79" i="97"/>
  <c r="E79" i="97"/>
  <c r="F79" i="97"/>
  <c r="G79" i="97"/>
  <c r="H79" i="97"/>
  <c r="I79" i="97"/>
  <c r="J79" i="97"/>
  <c r="K79" i="97"/>
  <c r="L79" i="97"/>
  <c r="M79" i="97"/>
  <c r="N79" i="97"/>
  <c r="O79" i="97"/>
  <c r="P79" i="97"/>
  <c r="Q79" i="97"/>
  <c r="R79" i="97"/>
  <c r="S79" i="97"/>
  <c r="T79" i="97"/>
  <c r="U79" i="97"/>
  <c r="V79" i="97"/>
  <c r="W79" i="97"/>
  <c r="X79" i="97"/>
  <c r="Y79" i="97"/>
  <c r="Z79" i="97"/>
  <c r="AA79" i="97"/>
  <c r="AB79" i="97"/>
  <c r="AC79" i="97"/>
  <c r="AD79" i="97"/>
  <c r="AE79" i="97"/>
  <c r="AF79" i="97"/>
  <c r="AG79" i="97"/>
  <c r="C80" i="97"/>
  <c r="D80" i="97"/>
  <c r="E80" i="97"/>
  <c r="F80" i="97"/>
  <c r="G80" i="97"/>
  <c r="H80" i="97"/>
  <c r="I80" i="97"/>
  <c r="J80" i="97"/>
  <c r="K80" i="97"/>
  <c r="L80" i="97"/>
  <c r="M80" i="97"/>
  <c r="N80" i="97"/>
  <c r="O80" i="97"/>
  <c r="P80" i="97"/>
  <c r="Q80" i="97"/>
  <c r="R80" i="97"/>
  <c r="S80" i="97"/>
  <c r="T80" i="97"/>
  <c r="U80" i="97"/>
  <c r="V80" i="97"/>
  <c r="W80" i="97"/>
  <c r="X80" i="97"/>
  <c r="Y80" i="97"/>
  <c r="Z80" i="97"/>
  <c r="AA80" i="97"/>
  <c r="AB80" i="97"/>
  <c r="AC80" i="97"/>
  <c r="AD80" i="97"/>
  <c r="AE80" i="97"/>
  <c r="AF80" i="97"/>
  <c r="AG80" i="97"/>
  <c r="C81" i="97"/>
  <c r="D81" i="97"/>
  <c r="E81" i="97"/>
  <c r="F81" i="97"/>
  <c r="G81" i="97"/>
  <c r="H81" i="97"/>
  <c r="I81" i="97"/>
  <c r="J81" i="97"/>
  <c r="K81" i="97"/>
  <c r="L81" i="97"/>
  <c r="M81" i="97"/>
  <c r="N81" i="97"/>
  <c r="O81" i="97"/>
  <c r="P81" i="97"/>
  <c r="Q81" i="97"/>
  <c r="R81" i="97"/>
  <c r="S81" i="97"/>
  <c r="T81" i="97"/>
  <c r="U81" i="97"/>
  <c r="V81" i="97"/>
  <c r="W81" i="97"/>
  <c r="X81" i="97"/>
  <c r="Y81" i="97"/>
  <c r="Z81" i="97"/>
  <c r="AA81" i="97"/>
  <c r="AB81" i="97"/>
  <c r="AC81" i="97"/>
  <c r="AD81" i="97"/>
  <c r="AE81" i="97"/>
  <c r="AF81" i="97"/>
  <c r="AG81" i="97"/>
  <c r="C82" i="97"/>
  <c r="D82" i="97"/>
  <c r="E82" i="97"/>
  <c r="F82" i="97"/>
  <c r="G82" i="97"/>
  <c r="H82" i="97"/>
  <c r="I82" i="97"/>
  <c r="J82" i="97"/>
  <c r="K82" i="97"/>
  <c r="L82" i="97"/>
  <c r="M82" i="97"/>
  <c r="N82" i="97"/>
  <c r="O82" i="97"/>
  <c r="P82" i="97"/>
  <c r="Q82" i="97"/>
  <c r="R82" i="97"/>
  <c r="S82" i="97"/>
  <c r="T82" i="97"/>
  <c r="U82" i="97"/>
  <c r="V82" i="97"/>
  <c r="W82" i="97"/>
  <c r="X82" i="97"/>
  <c r="Y82" i="97"/>
  <c r="Z82" i="97"/>
  <c r="AA82" i="97"/>
  <c r="AB82" i="97"/>
  <c r="AC82" i="97"/>
  <c r="AD82" i="97"/>
  <c r="AE82" i="97"/>
  <c r="AF82" i="97"/>
  <c r="AG82" i="97"/>
  <c r="C83" i="97"/>
  <c r="D83" i="97"/>
  <c r="E83" i="97"/>
  <c r="F83" i="97"/>
  <c r="G83" i="97"/>
  <c r="H83" i="97"/>
  <c r="I83" i="97"/>
  <c r="J83" i="97"/>
  <c r="K83" i="97"/>
  <c r="L83" i="97"/>
  <c r="M83" i="97"/>
  <c r="N83" i="97"/>
  <c r="O83" i="97"/>
  <c r="P83" i="97"/>
  <c r="Q83" i="97"/>
  <c r="R83" i="97"/>
  <c r="S83" i="97"/>
  <c r="T83" i="97"/>
  <c r="U83" i="97"/>
  <c r="V83" i="97"/>
  <c r="W83" i="97"/>
  <c r="X83" i="97"/>
  <c r="Y83" i="97"/>
  <c r="Z83" i="97"/>
  <c r="AA83" i="97"/>
  <c r="AB83" i="97"/>
  <c r="AC83" i="97"/>
  <c r="AD83" i="97"/>
  <c r="AE83" i="97"/>
  <c r="AF83" i="97"/>
  <c r="AG83" i="97"/>
  <c r="C84" i="97"/>
  <c r="D84" i="97"/>
  <c r="E84" i="97"/>
  <c r="F84" i="97"/>
  <c r="G84" i="97"/>
  <c r="H84" i="97"/>
  <c r="I84" i="97"/>
  <c r="J84" i="97"/>
  <c r="K84" i="97"/>
  <c r="L84" i="97"/>
  <c r="M84" i="97"/>
  <c r="N84" i="97"/>
  <c r="O84" i="97"/>
  <c r="P84" i="97"/>
  <c r="Q84" i="97"/>
  <c r="R84" i="97"/>
  <c r="S84" i="97"/>
  <c r="T84" i="97"/>
  <c r="U84" i="97"/>
  <c r="V84" i="97"/>
  <c r="W84" i="97"/>
  <c r="X84" i="97"/>
  <c r="Y84" i="97"/>
  <c r="Z84" i="97"/>
  <c r="AA84" i="97"/>
  <c r="AB84" i="97"/>
  <c r="AC84" i="97"/>
  <c r="AD84" i="97"/>
  <c r="AE84" i="97"/>
  <c r="AF84" i="97"/>
  <c r="AG84" i="97"/>
  <c r="C85" i="97"/>
  <c r="D85" i="97"/>
  <c r="E85" i="97"/>
  <c r="F85" i="97"/>
  <c r="G85" i="97"/>
  <c r="H85" i="97"/>
  <c r="I85" i="97"/>
  <c r="J85" i="97"/>
  <c r="K85" i="97"/>
  <c r="L85" i="97"/>
  <c r="M85" i="97"/>
  <c r="N85" i="97"/>
  <c r="O85" i="97"/>
  <c r="P85" i="97"/>
  <c r="Q85" i="97"/>
  <c r="R85" i="97"/>
  <c r="S85" i="97"/>
  <c r="T85" i="97"/>
  <c r="U85" i="97"/>
  <c r="V85" i="97"/>
  <c r="W85" i="97"/>
  <c r="X85" i="97"/>
  <c r="Y85" i="97"/>
  <c r="Z85" i="97"/>
  <c r="AA85" i="97"/>
  <c r="AB85" i="97"/>
  <c r="AC85" i="97"/>
  <c r="AD85" i="97"/>
  <c r="AE85" i="97"/>
  <c r="AF85" i="97"/>
  <c r="AG85" i="97"/>
  <c r="C86" i="97"/>
  <c r="D86" i="97"/>
  <c r="E86" i="97"/>
  <c r="F86" i="97"/>
  <c r="G86" i="97"/>
  <c r="H86" i="97"/>
  <c r="I86" i="97"/>
  <c r="J86" i="97"/>
  <c r="K86" i="97"/>
  <c r="L86" i="97"/>
  <c r="M86" i="97"/>
  <c r="N86" i="97"/>
  <c r="O86" i="97"/>
  <c r="P86" i="97"/>
  <c r="Q86" i="97"/>
  <c r="R86" i="97"/>
  <c r="S86" i="97"/>
  <c r="T86" i="97"/>
  <c r="U86" i="97"/>
  <c r="V86" i="97"/>
  <c r="W86" i="97"/>
  <c r="X86" i="97"/>
  <c r="Y86" i="97"/>
  <c r="Z86" i="97"/>
  <c r="AA86" i="97"/>
  <c r="AB86" i="97"/>
  <c r="AC86" i="97"/>
  <c r="AD86" i="97"/>
  <c r="AE86" i="97"/>
  <c r="AF86" i="97"/>
  <c r="AG86" i="97"/>
  <c r="C87" i="97"/>
  <c r="D87" i="97"/>
  <c r="E87" i="97"/>
  <c r="F87" i="97"/>
  <c r="G87" i="97"/>
  <c r="H87" i="97"/>
  <c r="I87" i="97"/>
  <c r="J87" i="97"/>
  <c r="K87" i="97"/>
  <c r="L87" i="97"/>
  <c r="M87" i="97"/>
  <c r="N87" i="97"/>
  <c r="O87" i="97"/>
  <c r="P87" i="97"/>
  <c r="Q87" i="97"/>
  <c r="R87" i="97"/>
  <c r="S87" i="97"/>
  <c r="T87" i="97"/>
  <c r="U87" i="97"/>
  <c r="V87" i="97"/>
  <c r="W87" i="97"/>
  <c r="X87" i="97"/>
  <c r="Y87" i="97"/>
  <c r="Z87" i="97"/>
  <c r="AA87" i="97"/>
  <c r="AB87" i="97"/>
  <c r="AC87" i="97"/>
  <c r="AD87" i="97"/>
  <c r="AE87" i="97"/>
  <c r="AF87" i="97"/>
  <c r="AG87" i="97"/>
  <c r="C88" i="97"/>
  <c r="D88" i="97"/>
  <c r="E88" i="97"/>
  <c r="F88" i="97"/>
  <c r="G88" i="97"/>
  <c r="H88" i="97"/>
  <c r="I88" i="97"/>
  <c r="J88" i="97"/>
  <c r="K88" i="97"/>
  <c r="L88" i="97"/>
  <c r="M88" i="97"/>
  <c r="N88" i="97"/>
  <c r="O88" i="97"/>
  <c r="P88" i="97"/>
  <c r="Q88" i="97"/>
  <c r="R88" i="97"/>
  <c r="S88" i="97"/>
  <c r="T88" i="97"/>
  <c r="U88" i="97"/>
  <c r="V88" i="97"/>
  <c r="W88" i="97"/>
  <c r="X88" i="97"/>
  <c r="Y88" i="97"/>
  <c r="Z88" i="97"/>
  <c r="AA88" i="97"/>
  <c r="AB88" i="97"/>
  <c r="AC88" i="97"/>
  <c r="AD88" i="97"/>
  <c r="AE88" i="97"/>
  <c r="AF88" i="97"/>
  <c r="AG88" i="97"/>
  <c r="C89" i="97"/>
  <c r="D89" i="97"/>
  <c r="E89" i="97"/>
  <c r="F89" i="97"/>
  <c r="G89" i="97"/>
  <c r="H89" i="97"/>
  <c r="I89" i="97"/>
  <c r="J89" i="97"/>
  <c r="K89" i="97"/>
  <c r="L89" i="97"/>
  <c r="M89" i="97"/>
  <c r="N89" i="97"/>
  <c r="O89" i="97"/>
  <c r="P89" i="97"/>
  <c r="Q89" i="97"/>
  <c r="R89" i="97"/>
  <c r="S89" i="97"/>
  <c r="T89" i="97"/>
  <c r="U89" i="97"/>
  <c r="V89" i="97"/>
  <c r="W89" i="97"/>
  <c r="X89" i="97"/>
  <c r="Y89" i="97"/>
  <c r="Z89" i="97"/>
  <c r="AA89" i="97"/>
  <c r="AB89" i="97"/>
  <c r="AC89" i="97"/>
  <c r="AD89" i="97"/>
  <c r="AE89" i="97"/>
  <c r="AF89" i="97"/>
  <c r="AG89" i="97"/>
  <c r="C90" i="97"/>
  <c r="D90" i="97"/>
  <c r="E90" i="97"/>
  <c r="F90" i="97"/>
  <c r="G90" i="97"/>
  <c r="H90" i="97"/>
  <c r="I90" i="97"/>
  <c r="J90" i="97"/>
  <c r="K90" i="97"/>
  <c r="L90" i="97"/>
  <c r="M90" i="97"/>
  <c r="N90" i="97"/>
  <c r="O90" i="97"/>
  <c r="P90" i="97"/>
  <c r="Q90" i="97"/>
  <c r="R90" i="97"/>
  <c r="S90" i="97"/>
  <c r="T90" i="97"/>
  <c r="U90" i="97"/>
  <c r="V90" i="97"/>
  <c r="W90" i="97"/>
  <c r="X90" i="97"/>
  <c r="Y90" i="97"/>
  <c r="Z90" i="97"/>
  <c r="AA90" i="97"/>
  <c r="AB90" i="97"/>
  <c r="AC90" i="97"/>
  <c r="AD90" i="97"/>
  <c r="AE90" i="97"/>
  <c r="AF90" i="97"/>
  <c r="AG90" i="97"/>
  <c r="C91" i="97"/>
  <c r="D91" i="97"/>
  <c r="E91" i="97"/>
  <c r="F91" i="97"/>
  <c r="G91" i="97"/>
  <c r="H91" i="97"/>
  <c r="I91" i="97"/>
  <c r="J91" i="97"/>
  <c r="K91" i="97"/>
  <c r="L91" i="97"/>
  <c r="M91" i="97"/>
  <c r="N91" i="97"/>
  <c r="O91" i="97"/>
  <c r="P91" i="97"/>
  <c r="Q91" i="97"/>
  <c r="R91" i="97"/>
  <c r="S91" i="97"/>
  <c r="T91" i="97"/>
  <c r="U91" i="97"/>
  <c r="V91" i="97"/>
  <c r="W91" i="97"/>
  <c r="X91" i="97"/>
  <c r="Y91" i="97"/>
  <c r="Z91" i="97"/>
  <c r="AA91" i="97"/>
  <c r="AB91" i="97"/>
  <c r="AC91" i="97"/>
  <c r="AD91" i="97"/>
  <c r="AE91" i="97"/>
  <c r="AF91" i="97"/>
  <c r="AG91" i="97"/>
  <c r="C92" i="97"/>
  <c r="D92" i="97"/>
  <c r="E92" i="97"/>
  <c r="F92" i="97"/>
  <c r="G92" i="97"/>
  <c r="H92" i="97"/>
  <c r="I92" i="97"/>
  <c r="J92" i="97"/>
  <c r="K92" i="97"/>
  <c r="L92" i="97"/>
  <c r="M92" i="97"/>
  <c r="N92" i="97"/>
  <c r="O92" i="97"/>
  <c r="P92" i="97"/>
  <c r="Q92" i="97"/>
  <c r="R92" i="97"/>
  <c r="S92" i="97"/>
  <c r="T92" i="97"/>
  <c r="U92" i="97"/>
  <c r="V92" i="97"/>
  <c r="W92" i="97"/>
  <c r="X92" i="97"/>
  <c r="Y92" i="97"/>
  <c r="Z92" i="97"/>
  <c r="AA92" i="97"/>
  <c r="AB92" i="97"/>
  <c r="AC92" i="97"/>
  <c r="AD92" i="97"/>
  <c r="AE92" i="97"/>
  <c r="AF92" i="97"/>
  <c r="AG92" i="97"/>
  <c r="C93" i="97"/>
  <c r="D93" i="97"/>
  <c r="E93" i="97"/>
  <c r="F93" i="97"/>
  <c r="G93" i="97"/>
  <c r="H93" i="97"/>
  <c r="I93" i="97"/>
  <c r="J93" i="97"/>
  <c r="K93" i="97"/>
  <c r="L93" i="97"/>
  <c r="M93" i="97"/>
  <c r="N93" i="97"/>
  <c r="O93" i="97"/>
  <c r="P93" i="97"/>
  <c r="Q93" i="97"/>
  <c r="R93" i="97"/>
  <c r="S93" i="97"/>
  <c r="T93" i="97"/>
  <c r="U93" i="97"/>
  <c r="V93" i="97"/>
  <c r="W93" i="97"/>
  <c r="X93" i="97"/>
  <c r="Y93" i="97"/>
  <c r="Z93" i="97"/>
  <c r="AA93" i="97"/>
  <c r="AB93" i="97"/>
  <c r="AC93" i="97"/>
  <c r="AD93" i="97"/>
  <c r="AE93" i="97"/>
  <c r="AF93" i="97"/>
  <c r="AG93" i="97"/>
  <c r="C94" i="97"/>
  <c r="D94" i="97"/>
  <c r="E94" i="97"/>
  <c r="F94" i="97"/>
  <c r="G94" i="97"/>
  <c r="H94" i="97"/>
  <c r="I94" i="97"/>
  <c r="J94" i="97"/>
  <c r="K94" i="97"/>
  <c r="L94" i="97"/>
  <c r="M94" i="97"/>
  <c r="N94" i="97"/>
  <c r="O94" i="97"/>
  <c r="P94" i="97"/>
  <c r="Q94" i="97"/>
  <c r="R94" i="97"/>
  <c r="S94" i="97"/>
  <c r="T94" i="97"/>
  <c r="U94" i="97"/>
  <c r="V94" i="97"/>
  <c r="W94" i="97"/>
  <c r="X94" i="97"/>
  <c r="Y94" i="97"/>
  <c r="Z94" i="97"/>
  <c r="AA94" i="97"/>
  <c r="AB94" i="97"/>
  <c r="AC94" i="97"/>
  <c r="AD94" i="97"/>
  <c r="AE94" i="97"/>
  <c r="AF94" i="97"/>
  <c r="AG94" i="97"/>
  <c r="C95" i="97"/>
  <c r="D95" i="97"/>
  <c r="E95" i="97"/>
  <c r="F95" i="97"/>
  <c r="G95" i="97"/>
  <c r="H95" i="97"/>
  <c r="I95" i="97"/>
  <c r="J95" i="97"/>
  <c r="K95" i="97"/>
  <c r="L95" i="97"/>
  <c r="M95" i="97"/>
  <c r="N95" i="97"/>
  <c r="O95" i="97"/>
  <c r="P95" i="97"/>
  <c r="Q95" i="97"/>
  <c r="R95" i="97"/>
  <c r="S95" i="97"/>
  <c r="T95" i="97"/>
  <c r="U95" i="97"/>
  <c r="V95" i="97"/>
  <c r="W95" i="97"/>
  <c r="X95" i="97"/>
  <c r="Y95" i="97"/>
  <c r="Z95" i="97"/>
  <c r="AA95" i="97"/>
  <c r="AB95" i="97"/>
  <c r="AC95" i="97"/>
  <c r="AD95" i="97"/>
  <c r="AE95" i="97"/>
  <c r="AF95" i="97"/>
  <c r="AG95" i="97"/>
  <c r="C96" i="97"/>
  <c r="D96" i="97"/>
  <c r="E96" i="97"/>
  <c r="F96" i="97"/>
  <c r="G96" i="97"/>
  <c r="H96" i="97"/>
  <c r="I96" i="97"/>
  <c r="J96" i="97"/>
  <c r="K96" i="97"/>
  <c r="L96" i="97"/>
  <c r="M96" i="97"/>
  <c r="N96" i="97"/>
  <c r="O96" i="97"/>
  <c r="P96" i="97"/>
  <c r="Q96" i="97"/>
  <c r="R96" i="97"/>
  <c r="S96" i="97"/>
  <c r="T96" i="97"/>
  <c r="U96" i="97"/>
  <c r="V96" i="97"/>
  <c r="W96" i="97"/>
  <c r="X96" i="97"/>
  <c r="Y96" i="97"/>
  <c r="Z96" i="97"/>
  <c r="AA96" i="97"/>
  <c r="AB96" i="97"/>
  <c r="AC96" i="97"/>
  <c r="AD96" i="97"/>
  <c r="AE96" i="97"/>
  <c r="AF96" i="97"/>
  <c r="AG96" i="97"/>
  <c r="C97" i="97"/>
  <c r="D97" i="97"/>
  <c r="E97" i="97"/>
  <c r="F97" i="97"/>
  <c r="G97" i="97"/>
  <c r="H97" i="97"/>
  <c r="I97" i="97"/>
  <c r="J97" i="97"/>
  <c r="K97" i="97"/>
  <c r="L97" i="97"/>
  <c r="M97" i="97"/>
  <c r="N97" i="97"/>
  <c r="O97" i="97"/>
  <c r="P97" i="97"/>
  <c r="Q97" i="97"/>
  <c r="R97" i="97"/>
  <c r="S97" i="97"/>
  <c r="T97" i="97"/>
  <c r="U97" i="97"/>
  <c r="V97" i="97"/>
  <c r="W97" i="97"/>
  <c r="X97" i="97"/>
  <c r="Y97" i="97"/>
  <c r="Z97" i="97"/>
  <c r="AA97" i="97"/>
  <c r="AB97" i="97"/>
  <c r="AC97" i="97"/>
  <c r="AD97" i="97"/>
  <c r="AE97" i="97"/>
  <c r="AF97" i="97"/>
  <c r="AG97" i="97"/>
  <c r="C99" i="97"/>
  <c r="D99" i="97"/>
  <c r="E99" i="97"/>
  <c r="F99" i="97"/>
  <c r="G99" i="97"/>
  <c r="H99" i="97"/>
  <c r="I99" i="97"/>
  <c r="J99" i="97"/>
  <c r="K99" i="97"/>
  <c r="L99" i="97"/>
  <c r="M99" i="97"/>
  <c r="N99" i="97"/>
  <c r="O99" i="97"/>
  <c r="P99" i="97"/>
  <c r="Q99" i="97"/>
  <c r="R99" i="97"/>
  <c r="S99" i="97"/>
  <c r="T99" i="97"/>
  <c r="U99" i="97"/>
  <c r="V99" i="97"/>
  <c r="W99" i="97"/>
  <c r="X99" i="97"/>
  <c r="Y99" i="97"/>
  <c r="Z99" i="97"/>
  <c r="AA99" i="97"/>
  <c r="AB99" i="97"/>
  <c r="AC99" i="97"/>
  <c r="AD99" i="97"/>
  <c r="AE99" i="97"/>
  <c r="AF99" i="97"/>
  <c r="AG99" i="97"/>
  <c r="C100" i="97"/>
  <c r="D100" i="97"/>
  <c r="E100" i="97"/>
  <c r="F100" i="97"/>
  <c r="G100" i="97"/>
  <c r="H100" i="97"/>
  <c r="I100" i="97"/>
  <c r="J100" i="97"/>
  <c r="K100" i="97"/>
  <c r="L100" i="97"/>
  <c r="M100" i="97"/>
  <c r="N100" i="97"/>
  <c r="O100" i="97"/>
  <c r="P100" i="97"/>
  <c r="Q100" i="97"/>
  <c r="R100" i="97"/>
  <c r="S100" i="97"/>
  <c r="T100" i="97"/>
  <c r="U100" i="97"/>
  <c r="V100" i="97"/>
  <c r="W100" i="97"/>
  <c r="X100" i="97"/>
  <c r="Y100" i="97"/>
  <c r="Z100" i="97"/>
  <c r="AA100" i="97"/>
  <c r="AB100" i="97"/>
  <c r="AC100" i="97"/>
  <c r="AD100" i="97"/>
  <c r="AE100" i="97"/>
  <c r="AF100" i="97"/>
  <c r="AG100" i="97"/>
  <c r="C101" i="97"/>
  <c r="D101" i="97"/>
  <c r="E101" i="97"/>
  <c r="F101" i="97"/>
  <c r="G101" i="97"/>
  <c r="H101" i="97"/>
  <c r="I101" i="97"/>
  <c r="J101" i="97"/>
  <c r="K101" i="97"/>
  <c r="L101" i="97"/>
  <c r="M101" i="97"/>
  <c r="N101" i="97"/>
  <c r="O101" i="97"/>
  <c r="P101" i="97"/>
  <c r="Q101" i="97"/>
  <c r="R101" i="97"/>
  <c r="S101" i="97"/>
  <c r="T101" i="97"/>
  <c r="U101" i="97"/>
  <c r="V101" i="97"/>
  <c r="W101" i="97"/>
  <c r="X101" i="97"/>
  <c r="Y101" i="97"/>
  <c r="Z101" i="97"/>
  <c r="AA101" i="97"/>
  <c r="AB101" i="97"/>
  <c r="AC101" i="97"/>
  <c r="AD101" i="97"/>
  <c r="AE101" i="97"/>
  <c r="AF101" i="97"/>
  <c r="AG101" i="97"/>
  <c r="C102" i="97"/>
  <c r="D102" i="97"/>
  <c r="E102" i="97"/>
  <c r="F102" i="97"/>
  <c r="G102" i="97"/>
  <c r="H102" i="97"/>
  <c r="I102" i="97"/>
  <c r="J102" i="97"/>
  <c r="K102" i="97"/>
  <c r="L102" i="97"/>
  <c r="M102" i="97"/>
  <c r="N102" i="97"/>
  <c r="O102" i="97"/>
  <c r="P102" i="97"/>
  <c r="Q102" i="97"/>
  <c r="R102" i="97"/>
  <c r="S102" i="97"/>
  <c r="T102" i="97"/>
  <c r="U102" i="97"/>
  <c r="V102" i="97"/>
  <c r="W102" i="97"/>
  <c r="X102" i="97"/>
  <c r="Y102" i="97"/>
  <c r="Z102" i="97"/>
  <c r="AA102" i="97"/>
  <c r="AB102" i="97"/>
  <c r="AC102" i="97"/>
  <c r="AD102" i="97"/>
  <c r="AE102" i="97"/>
  <c r="AF102" i="97"/>
  <c r="AG102" i="97"/>
  <c r="C103" i="97"/>
  <c r="D103" i="97"/>
  <c r="E103" i="97"/>
  <c r="F103" i="97"/>
  <c r="G103" i="97"/>
  <c r="H103" i="97"/>
  <c r="I103" i="97"/>
  <c r="J103" i="97"/>
  <c r="K103" i="97"/>
  <c r="L103" i="97"/>
  <c r="M103" i="97"/>
  <c r="N103" i="97"/>
  <c r="O103" i="97"/>
  <c r="P103" i="97"/>
  <c r="Q103" i="97"/>
  <c r="R103" i="97"/>
  <c r="S103" i="97"/>
  <c r="T103" i="97"/>
  <c r="U103" i="97"/>
  <c r="V103" i="97"/>
  <c r="W103" i="97"/>
  <c r="X103" i="97"/>
  <c r="Y103" i="97"/>
  <c r="Z103" i="97"/>
  <c r="AA103" i="97"/>
  <c r="AB103" i="97"/>
  <c r="AC103" i="97"/>
  <c r="AD103" i="97"/>
  <c r="AE103" i="97"/>
  <c r="AF103" i="97"/>
  <c r="AG103" i="97"/>
  <c r="C104" i="97"/>
  <c r="D104" i="97"/>
  <c r="E104" i="97"/>
  <c r="F104" i="97"/>
  <c r="G104" i="97"/>
  <c r="H104" i="97"/>
  <c r="I104" i="97"/>
  <c r="J104" i="97"/>
  <c r="K104" i="97"/>
  <c r="L104" i="97"/>
  <c r="M104" i="97"/>
  <c r="N104" i="97"/>
  <c r="O104" i="97"/>
  <c r="P104" i="97"/>
  <c r="Q104" i="97"/>
  <c r="R104" i="97"/>
  <c r="S104" i="97"/>
  <c r="T104" i="97"/>
  <c r="U104" i="97"/>
  <c r="V104" i="97"/>
  <c r="W104" i="97"/>
  <c r="X104" i="97"/>
  <c r="Y104" i="97"/>
  <c r="Z104" i="97"/>
  <c r="AA104" i="97"/>
  <c r="AB104" i="97"/>
  <c r="AC104" i="97"/>
  <c r="AD104" i="97"/>
  <c r="AE104" i="97"/>
  <c r="AF104" i="97"/>
  <c r="AG104" i="97"/>
  <c r="C105" i="97"/>
  <c r="D105" i="97"/>
  <c r="E105" i="97"/>
  <c r="F105" i="97"/>
  <c r="G105" i="97"/>
  <c r="H105" i="97"/>
  <c r="I105" i="97"/>
  <c r="J105" i="97"/>
  <c r="K105" i="97"/>
  <c r="L105" i="97"/>
  <c r="M105" i="97"/>
  <c r="N105" i="97"/>
  <c r="O105" i="97"/>
  <c r="P105" i="97"/>
  <c r="Q105" i="97"/>
  <c r="R105" i="97"/>
  <c r="S105" i="97"/>
  <c r="T105" i="97"/>
  <c r="U105" i="97"/>
  <c r="V105" i="97"/>
  <c r="W105" i="97"/>
  <c r="X105" i="97"/>
  <c r="Y105" i="97"/>
  <c r="Z105" i="97"/>
  <c r="AA105" i="97"/>
  <c r="AB105" i="97"/>
  <c r="AC105" i="97"/>
  <c r="AD105" i="97"/>
  <c r="AE105" i="97"/>
  <c r="AF105" i="97"/>
  <c r="AG105" i="97"/>
  <c r="C106" i="97"/>
  <c r="D106" i="97"/>
  <c r="E106" i="97"/>
  <c r="F106" i="97"/>
  <c r="G106" i="97"/>
  <c r="H106" i="97"/>
  <c r="I106" i="97"/>
  <c r="J106" i="97"/>
  <c r="K106" i="97"/>
  <c r="L106" i="97"/>
  <c r="M106" i="97"/>
  <c r="N106" i="97"/>
  <c r="O106" i="97"/>
  <c r="P106" i="97"/>
  <c r="Q106" i="97"/>
  <c r="R106" i="97"/>
  <c r="S106" i="97"/>
  <c r="T106" i="97"/>
  <c r="U106" i="97"/>
  <c r="V106" i="97"/>
  <c r="W106" i="97"/>
  <c r="X106" i="97"/>
  <c r="Y106" i="97"/>
  <c r="Z106" i="97"/>
  <c r="AA106" i="97"/>
  <c r="AB106" i="97"/>
  <c r="AC106" i="97"/>
  <c r="AD106" i="97"/>
  <c r="AE106" i="97"/>
  <c r="AF106" i="97"/>
  <c r="AG106" i="97"/>
  <c r="C107" i="97"/>
  <c r="D107" i="97"/>
  <c r="E107" i="97"/>
  <c r="F107" i="97"/>
  <c r="G107" i="97"/>
  <c r="H107" i="97"/>
  <c r="I107" i="97"/>
  <c r="J107" i="97"/>
  <c r="K107" i="97"/>
  <c r="L107" i="97"/>
  <c r="M107" i="97"/>
  <c r="N107" i="97"/>
  <c r="O107" i="97"/>
  <c r="P107" i="97"/>
  <c r="Q107" i="97"/>
  <c r="R107" i="97"/>
  <c r="S107" i="97"/>
  <c r="T107" i="97"/>
  <c r="U107" i="97"/>
  <c r="V107" i="97"/>
  <c r="W107" i="97"/>
  <c r="X107" i="97"/>
  <c r="Y107" i="97"/>
  <c r="Z107" i="97"/>
  <c r="AA107" i="97"/>
  <c r="AB107" i="97"/>
  <c r="AC107" i="97"/>
  <c r="AD107" i="97"/>
  <c r="AE107" i="97"/>
  <c r="AF107" i="97"/>
  <c r="AG107" i="97"/>
  <c r="C108" i="97"/>
  <c r="D108" i="97"/>
  <c r="E108" i="97"/>
  <c r="F108" i="97"/>
  <c r="G108" i="97"/>
  <c r="H108" i="97"/>
  <c r="I108" i="97"/>
  <c r="J108" i="97"/>
  <c r="K108" i="97"/>
  <c r="L108" i="97"/>
  <c r="M108" i="97"/>
  <c r="N108" i="97"/>
  <c r="O108" i="97"/>
  <c r="P108" i="97"/>
  <c r="Q108" i="97"/>
  <c r="R108" i="97"/>
  <c r="S108" i="97"/>
  <c r="T108" i="97"/>
  <c r="U108" i="97"/>
  <c r="V108" i="97"/>
  <c r="W108" i="97"/>
  <c r="X108" i="97"/>
  <c r="Y108" i="97"/>
  <c r="Z108" i="97"/>
  <c r="AA108" i="97"/>
  <c r="AB108" i="97"/>
  <c r="AC108" i="97"/>
  <c r="AD108" i="97"/>
  <c r="AE108" i="97"/>
  <c r="AF108" i="97"/>
  <c r="AG108" i="97"/>
  <c r="C109" i="97"/>
  <c r="D109" i="97"/>
  <c r="E109" i="97"/>
  <c r="F109" i="97"/>
  <c r="G109" i="97"/>
  <c r="H109" i="97"/>
  <c r="I109" i="97"/>
  <c r="J109" i="97"/>
  <c r="K109" i="97"/>
  <c r="L109" i="97"/>
  <c r="M109" i="97"/>
  <c r="N109" i="97"/>
  <c r="O109" i="97"/>
  <c r="P109" i="97"/>
  <c r="Q109" i="97"/>
  <c r="R109" i="97"/>
  <c r="S109" i="97"/>
  <c r="T109" i="97"/>
  <c r="U109" i="97"/>
  <c r="V109" i="97"/>
  <c r="W109" i="97"/>
  <c r="X109" i="97"/>
  <c r="Y109" i="97"/>
  <c r="Z109" i="97"/>
  <c r="AA109" i="97"/>
  <c r="AB109" i="97"/>
  <c r="AC109" i="97"/>
  <c r="AD109" i="97"/>
  <c r="AE109" i="97"/>
  <c r="AF109" i="97"/>
  <c r="AG109" i="97"/>
  <c r="C110" i="97"/>
  <c r="D110" i="97"/>
  <c r="E110" i="97"/>
  <c r="F110" i="97"/>
  <c r="G110" i="97"/>
  <c r="H110" i="97"/>
  <c r="I110" i="97"/>
  <c r="J110" i="97"/>
  <c r="K110" i="97"/>
  <c r="L110" i="97"/>
  <c r="M110" i="97"/>
  <c r="N110" i="97"/>
  <c r="O110" i="97"/>
  <c r="P110" i="97"/>
  <c r="Q110" i="97"/>
  <c r="R110" i="97"/>
  <c r="S110" i="97"/>
  <c r="T110" i="97"/>
  <c r="U110" i="97"/>
  <c r="V110" i="97"/>
  <c r="W110" i="97"/>
  <c r="X110" i="97"/>
  <c r="Y110" i="97"/>
  <c r="Z110" i="97"/>
  <c r="AA110" i="97"/>
  <c r="AB110" i="97"/>
  <c r="AC110" i="97"/>
  <c r="AD110" i="97"/>
  <c r="AE110" i="97"/>
  <c r="AF110" i="97"/>
  <c r="AG110" i="97"/>
  <c r="C111" i="97"/>
  <c r="D111" i="97"/>
  <c r="E111" i="97"/>
  <c r="F111" i="97"/>
  <c r="G111" i="97"/>
  <c r="H111" i="97"/>
  <c r="I111" i="97"/>
  <c r="J111" i="97"/>
  <c r="K111" i="97"/>
  <c r="L111" i="97"/>
  <c r="M111" i="97"/>
  <c r="N111" i="97"/>
  <c r="O111" i="97"/>
  <c r="P111" i="97"/>
  <c r="Q111" i="97"/>
  <c r="R111" i="97"/>
  <c r="S111" i="97"/>
  <c r="T111" i="97"/>
  <c r="U111" i="97"/>
  <c r="V111" i="97"/>
  <c r="W111" i="97"/>
  <c r="X111" i="97"/>
  <c r="Y111" i="97"/>
  <c r="Z111" i="97"/>
  <c r="AA111" i="97"/>
  <c r="AB111" i="97"/>
  <c r="AC111" i="97"/>
  <c r="AD111" i="97"/>
  <c r="AE111" i="97"/>
  <c r="AF111" i="97"/>
  <c r="AG111" i="97"/>
  <c r="C112" i="97"/>
  <c r="D112" i="97"/>
  <c r="E112" i="97"/>
  <c r="F112" i="97"/>
  <c r="G112" i="97"/>
  <c r="H112" i="97"/>
  <c r="I112" i="97"/>
  <c r="J112" i="97"/>
  <c r="K112" i="97"/>
  <c r="L112" i="97"/>
  <c r="M112" i="97"/>
  <c r="N112" i="97"/>
  <c r="O112" i="97"/>
  <c r="P112" i="97"/>
  <c r="Q112" i="97"/>
  <c r="R112" i="97"/>
  <c r="S112" i="97"/>
  <c r="T112" i="97"/>
  <c r="U112" i="97"/>
  <c r="V112" i="97"/>
  <c r="W112" i="97"/>
  <c r="X112" i="97"/>
  <c r="Y112" i="97"/>
  <c r="Z112" i="97"/>
  <c r="AA112" i="97"/>
  <c r="AB112" i="97"/>
  <c r="AC112" i="97"/>
  <c r="AD112" i="97"/>
  <c r="AE112" i="97"/>
  <c r="AF112" i="97"/>
  <c r="AG112" i="97"/>
  <c r="C113" i="97"/>
  <c r="D113" i="97"/>
  <c r="E113" i="97"/>
  <c r="F113" i="97"/>
  <c r="G113" i="97"/>
  <c r="H113" i="97"/>
  <c r="I113" i="97"/>
  <c r="J113" i="97"/>
  <c r="K113" i="97"/>
  <c r="L113" i="97"/>
  <c r="M113" i="97"/>
  <c r="N113" i="97"/>
  <c r="O113" i="97"/>
  <c r="P113" i="97"/>
  <c r="Q113" i="97"/>
  <c r="R113" i="97"/>
  <c r="S113" i="97"/>
  <c r="T113" i="97"/>
  <c r="U113" i="97"/>
  <c r="V113" i="97"/>
  <c r="W113" i="97"/>
  <c r="X113" i="97"/>
  <c r="Y113" i="97"/>
  <c r="Z113" i="97"/>
  <c r="AA113" i="97"/>
  <c r="AB113" i="97"/>
  <c r="AC113" i="97"/>
  <c r="AD113" i="97"/>
  <c r="AE113" i="97"/>
  <c r="AF113" i="97"/>
  <c r="AG113" i="97"/>
  <c r="C114" i="97"/>
  <c r="D114" i="97"/>
  <c r="E114" i="97"/>
  <c r="F114" i="97"/>
  <c r="G114" i="97"/>
  <c r="H114" i="97"/>
  <c r="I114" i="97"/>
  <c r="J114" i="97"/>
  <c r="K114" i="97"/>
  <c r="L114" i="97"/>
  <c r="M114" i="97"/>
  <c r="N114" i="97"/>
  <c r="O114" i="97"/>
  <c r="P114" i="97"/>
  <c r="Q114" i="97"/>
  <c r="R114" i="97"/>
  <c r="S114" i="97"/>
  <c r="T114" i="97"/>
  <c r="U114" i="97"/>
  <c r="V114" i="97"/>
  <c r="W114" i="97"/>
  <c r="X114" i="97"/>
  <c r="Y114" i="97"/>
  <c r="Z114" i="97"/>
  <c r="AA114" i="97"/>
  <c r="AB114" i="97"/>
  <c r="AC114" i="97"/>
  <c r="AD114" i="97"/>
  <c r="AE114" i="97"/>
  <c r="AF114" i="97"/>
  <c r="AG114" i="97"/>
  <c r="C115" i="97"/>
  <c r="D115" i="97"/>
  <c r="E115" i="97"/>
  <c r="F115" i="97"/>
  <c r="G115" i="97"/>
  <c r="H115" i="97"/>
  <c r="I115" i="97"/>
  <c r="J115" i="97"/>
  <c r="K115" i="97"/>
  <c r="L115" i="97"/>
  <c r="M115" i="97"/>
  <c r="N115" i="97"/>
  <c r="O115" i="97"/>
  <c r="P115" i="97"/>
  <c r="Q115" i="97"/>
  <c r="R115" i="97"/>
  <c r="S115" i="97"/>
  <c r="T115" i="97"/>
  <c r="U115" i="97"/>
  <c r="V115" i="97"/>
  <c r="W115" i="97"/>
  <c r="X115" i="97"/>
  <c r="Y115" i="97"/>
  <c r="Z115" i="97"/>
  <c r="AA115" i="97"/>
  <c r="AB115" i="97"/>
  <c r="AC115" i="97"/>
  <c r="AD115" i="97"/>
  <c r="AE115" i="97"/>
  <c r="AF115" i="97"/>
  <c r="AG115" i="97"/>
  <c r="C116" i="97"/>
  <c r="D116" i="97"/>
  <c r="E116" i="97"/>
  <c r="F116" i="97"/>
  <c r="G116" i="97"/>
  <c r="H116" i="97"/>
  <c r="I116" i="97"/>
  <c r="J116" i="97"/>
  <c r="K116" i="97"/>
  <c r="L116" i="97"/>
  <c r="M116" i="97"/>
  <c r="N116" i="97"/>
  <c r="O116" i="97"/>
  <c r="P116" i="97"/>
  <c r="Q116" i="97"/>
  <c r="R116" i="97"/>
  <c r="S116" i="97"/>
  <c r="T116" i="97"/>
  <c r="U116" i="97"/>
  <c r="V116" i="97"/>
  <c r="W116" i="97"/>
  <c r="X116" i="97"/>
  <c r="Y116" i="97"/>
  <c r="Z116" i="97"/>
  <c r="AA116" i="97"/>
  <c r="AB116" i="97"/>
  <c r="AC116" i="97"/>
  <c r="AD116" i="97"/>
  <c r="AE116" i="97"/>
  <c r="AF116" i="97"/>
  <c r="AG116" i="97"/>
  <c r="C117" i="97"/>
  <c r="D117" i="97"/>
  <c r="E117" i="97"/>
  <c r="F117" i="97"/>
  <c r="G117" i="97"/>
  <c r="H117" i="97"/>
  <c r="I117" i="97"/>
  <c r="J117" i="97"/>
  <c r="K117" i="97"/>
  <c r="L117" i="97"/>
  <c r="M117" i="97"/>
  <c r="N117" i="97"/>
  <c r="O117" i="97"/>
  <c r="P117" i="97"/>
  <c r="Q117" i="97"/>
  <c r="R117" i="97"/>
  <c r="S117" i="97"/>
  <c r="T117" i="97"/>
  <c r="U117" i="97"/>
  <c r="V117" i="97"/>
  <c r="W117" i="97"/>
  <c r="X117" i="97"/>
  <c r="Y117" i="97"/>
  <c r="Z117" i="97"/>
  <c r="AA117" i="97"/>
  <c r="AB117" i="97"/>
  <c r="AC117" i="97"/>
  <c r="AD117" i="97"/>
  <c r="AE117" i="97"/>
  <c r="AF117" i="97"/>
  <c r="AG117" i="97"/>
  <c r="C118" i="97"/>
  <c r="D118" i="97"/>
  <c r="E118" i="97"/>
  <c r="F118" i="97"/>
  <c r="G118" i="97"/>
  <c r="H118" i="97"/>
  <c r="I118" i="97"/>
  <c r="J118" i="97"/>
  <c r="K118" i="97"/>
  <c r="L118" i="97"/>
  <c r="M118" i="97"/>
  <c r="N118" i="97"/>
  <c r="O118" i="97"/>
  <c r="P118" i="97"/>
  <c r="Q118" i="97"/>
  <c r="R118" i="97"/>
  <c r="S118" i="97"/>
  <c r="T118" i="97"/>
  <c r="U118" i="97"/>
  <c r="V118" i="97"/>
  <c r="W118" i="97"/>
  <c r="X118" i="97"/>
  <c r="Y118" i="97"/>
  <c r="Z118" i="97"/>
  <c r="AA118" i="97"/>
  <c r="AB118" i="97"/>
  <c r="AC118" i="97"/>
  <c r="AD118" i="97"/>
  <c r="AE118" i="97"/>
  <c r="AF118" i="97"/>
  <c r="AG118" i="97"/>
  <c r="C119" i="97"/>
  <c r="D119" i="97"/>
  <c r="E119" i="97"/>
  <c r="F119" i="97"/>
  <c r="G119" i="97"/>
  <c r="H119" i="97"/>
  <c r="I119" i="97"/>
  <c r="J119" i="97"/>
  <c r="K119" i="97"/>
  <c r="L119" i="97"/>
  <c r="M119" i="97"/>
  <c r="N119" i="97"/>
  <c r="O119" i="97"/>
  <c r="P119" i="97"/>
  <c r="Q119" i="97"/>
  <c r="R119" i="97"/>
  <c r="S119" i="97"/>
  <c r="T119" i="97"/>
  <c r="U119" i="97"/>
  <c r="V119" i="97"/>
  <c r="W119" i="97"/>
  <c r="X119" i="97"/>
  <c r="Y119" i="97"/>
  <c r="Z119" i="97"/>
  <c r="AA119" i="97"/>
  <c r="AB119" i="97"/>
  <c r="AC119" i="97"/>
  <c r="AD119" i="97"/>
  <c r="AE119" i="97"/>
  <c r="AF119" i="97"/>
  <c r="AG119" i="97"/>
  <c r="C120" i="97"/>
  <c r="D120" i="97"/>
  <c r="E120" i="97"/>
  <c r="F120" i="97"/>
  <c r="G120" i="97"/>
  <c r="H120" i="97"/>
  <c r="I120" i="97"/>
  <c r="J120" i="97"/>
  <c r="K120" i="97"/>
  <c r="L120" i="97"/>
  <c r="M120" i="97"/>
  <c r="N120" i="97"/>
  <c r="O120" i="97"/>
  <c r="P120" i="97"/>
  <c r="Q120" i="97"/>
  <c r="R120" i="97"/>
  <c r="S120" i="97"/>
  <c r="T120" i="97"/>
  <c r="U120" i="97"/>
  <c r="V120" i="97"/>
  <c r="W120" i="97"/>
  <c r="X120" i="97"/>
  <c r="Y120" i="97"/>
  <c r="Z120" i="97"/>
  <c r="AA120" i="97"/>
  <c r="AB120" i="97"/>
  <c r="AC120" i="97"/>
  <c r="AD120" i="97"/>
  <c r="AE120" i="97"/>
  <c r="AF120" i="97"/>
  <c r="AG120" i="97"/>
  <c r="C121" i="97"/>
  <c r="D121" i="97"/>
  <c r="E121" i="97"/>
  <c r="F121" i="97"/>
  <c r="G121" i="97"/>
  <c r="H121" i="97"/>
  <c r="I121" i="97"/>
  <c r="J121" i="97"/>
  <c r="K121" i="97"/>
  <c r="L121" i="97"/>
  <c r="M121" i="97"/>
  <c r="N121" i="97"/>
  <c r="O121" i="97"/>
  <c r="P121" i="97"/>
  <c r="Q121" i="97"/>
  <c r="R121" i="97"/>
  <c r="S121" i="97"/>
  <c r="T121" i="97"/>
  <c r="U121" i="97"/>
  <c r="V121" i="97"/>
  <c r="W121" i="97"/>
  <c r="X121" i="97"/>
  <c r="Y121" i="97"/>
  <c r="Z121" i="97"/>
  <c r="AA121" i="97"/>
  <c r="AB121" i="97"/>
  <c r="AC121" i="97"/>
  <c r="AD121" i="97"/>
  <c r="AE121" i="97"/>
  <c r="AF121" i="97"/>
  <c r="AG121" i="97"/>
  <c r="C122" i="97"/>
  <c r="D122" i="97"/>
  <c r="E122" i="97"/>
  <c r="F122" i="97"/>
  <c r="G122" i="97"/>
  <c r="H122" i="97"/>
  <c r="I122" i="97"/>
  <c r="J122" i="97"/>
  <c r="K122" i="97"/>
  <c r="L122" i="97"/>
  <c r="M122" i="97"/>
  <c r="N122" i="97"/>
  <c r="O122" i="97"/>
  <c r="P122" i="97"/>
  <c r="Q122" i="97"/>
  <c r="R122" i="97"/>
  <c r="S122" i="97"/>
  <c r="T122" i="97"/>
  <c r="U122" i="97"/>
  <c r="V122" i="97"/>
  <c r="W122" i="97"/>
  <c r="X122" i="97"/>
  <c r="Y122" i="97"/>
  <c r="Z122" i="97"/>
  <c r="AA122" i="97"/>
  <c r="AB122" i="97"/>
  <c r="AC122" i="97"/>
  <c r="AD122" i="97"/>
  <c r="AE122" i="97"/>
  <c r="AF122" i="97"/>
  <c r="AG122" i="97"/>
  <c r="C123" i="97"/>
  <c r="D123" i="97"/>
  <c r="E123" i="97"/>
  <c r="F123" i="97"/>
  <c r="G123" i="97"/>
  <c r="H123" i="97"/>
  <c r="I123" i="97"/>
  <c r="J123" i="97"/>
  <c r="K123" i="97"/>
  <c r="L123" i="97"/>
  <c r="M123" i="97"/>
  <c r="N123" i="97"/>
  <c r="O123" i="97"/>
  <c r="P123" i="97"/>
  <c r="Q123" i="97"/>
  <c r="R123" i="97"/>
  <c r="S123" i="97"/>
  <c r="T123" i="97"/>
  <c r="U123" i="97"/>
  <c r="V123" i="97"/>
  <c r="W123" i="97"/>
  <c r="X123" i="97"/>
  <c r="Y123" i="97"/>
  <c r="Z123" i="97"/>
  <c r="AA123" i="97"/>
  <c r="AB123" i="97"/>
  <c r="AC123" i="97"/>
  <c r="AD123" i="97"/>
  <c r="AE123" i="97"/>
  <c r="AF123" i="97"/>
  <c r="AG123" i="97"/>
  <c r="C124" i="97"/>
  <c r="D124" i="97"/>
  <c r="E124" i="97"/>
  <c r="F124" i="97"/>
  <c r="G124" i="97"/>
  <c r="H124" i="97"/>
  <c r="I124" i="97"/>
  <c r="J124" i="97"/>
  <c r="K124" i="97"/>
  <c r="L124" i="97"/>
  <c r="M124" i="97"/>
  <c r="N124" i="97"/>
  <c r="O124" i="97"/>
  <c r="P124" i="97"/>
  <c r="Q124" i="97"/>
  <c r="R124" i="97"/>
  <c r="S124" i="97"/>
  <c r="T124" i="97"/>
  <c r="U124" i="97"/>
  <c r="V124" i="97"/>
  <c r="W124" i="97"/>
  <c r="X124" i="97"/>
  <c r="Y124" i="97"/>
  <c r="Z124" i="97"/>
  <c r="AA124" i="97"/>
  <c r="AB124" i="97"/>
  <c r="AC124" i="97"/>
  <c r="AD124" i="97"/>
  <c r="AE124" i="97"/>
  <c r="AF124" i="97"/>
  <c r="AG124" i="97"/>
  <c r="C125" i="97"/>
  <c r="D125" i="97"/>
  <c r="E125" i="97"/>
  <c r="F125" i="97"/>
  <c r="G125" i="97"/>
  <c r="H125" i="97"/>
  <c r="I125" i="97"/>
  <c r="J125" i="97"/>
  <c r="K125" i="97"/>
  <c r="L125" i="97"/>
  <c r="M125" i="97"/>
  <c r="N125" i="97"/>
  <c r="O125" i="97"/>
  <c r="P125" i="97"/>
  <c r="Q125" i="97"/>
  <c r="R125" i="97"/>
  <c r="S125" i="97"/>
  <c r="T125" i="97"/>
  <c r="U125" i="97"/>
  <c r="V125" i="97"/>
  <c r="W125" i="97"/>
  <c r="X125" i="97"/>
  <c r="Y125" i="97"/>
  <c r="Z125" i="97"/>
  <c r="AA125" i="97"/>
  <c r="AB125" i="97"/>
  <c r="AC125" i="97"/>
  <c r="AD125" i="97"/>
  <c r="AE125" i="97"/>
  <c r="AF125" i="97"/>
  <c r="AG125" i="97"/>
  <c r="C126" i="97"/>
  <c r="D126" i="97"/>
  <c r="E126" i="97"/>
  <c r="F126" i="97"/>
  <c r="G126" i="97"/>
  <c r="H126" i="97"/>
  <c r="I126" i="97"/>
  <c r="J126" i="97"/>
  <c r="K126" i="97"/>
  <c r="L126" i="97"/>
  <c r="M126" i="97"/>
  <c r="N126" i="97"/>
  <c r="O126" i="97"/>
  <c r="P126" i="97"/>
  <c r="Q126" i="97"/>
  <c r="R126" i="97"/>
  <c r="S126" i="97"/>
  <c r="T126" i="97"/>
  <c r="U126" i="97"/>
  <c r="V126" i="97"/>
  <c r="W126" i="97"/>
  <c r="X126" i="97"/>
  <c r="Y126" i="97"/>
  <c r="Z126" i="97"/>
  <c r="AA126" i="97"/>
  <c r="AB126" i="97"/>
  <c r="AC126" i="97"/>
  <c r="AD126" i="97"/>
  <c r="AE126" i="97"/>
  <c r="AF126" i="97"/>
  <c r="AG126" i="97"/>
  <c r="C127" i="97"/>
  <c r="D127" i="97"/>
  <c r="E127" i="97"/>
  <c r="F127" i="97"/>
  <c r="G127" i="97"/>
  <c r="H127" i="97"/>
  <c r="I127" i="97"/>
  <c r="J127" i="97"/>
  <c r="K127" i="97"/>
  <c r="L127" i="97"/>
  <c r="M127" i="97"/>
  <c r="N127" i="97"/>
  <c r="O127" i="97"/>
  <c r="P127" i="97"/>
  <c r="Q127" i="97"/>
  <c r="R127" i="97"/>
  <c r="S127" i="97"/>
  <c r="T127" i="97"/>
  <c r="U127" i="97"/>
  <c r="V127" i="97"/>
  <c r="W127" i="97"/>
  <c r="X127" i="97"/>
  <c r="Y127" i="97"/>
  <c r="Z127" i="97"/>
  <c r="AA127" i="97"/>
  <c r="AB127" i="97"/>
  <c r="AC127" i="97"/>
  <c r="AD127" i="97"/>
  <c r="AE127" i="97"/>
  <c r="AF127" i="97"/>
  <c r="AG127" i="97"/>
  <c r="C2" i="96"/>
  <c r="D2" i="96"/>
  <c r="E2" i="96"/>
  <c r="F2" i="96"/>
  <c r="G2" i="96"/>
  <c r="H2" i="96"/>
  <c r="I2" i="96"/>
  <c r="J2" i="96"/>
  <c r="K2" i="96"/>
  <c r="L2" i="96"/>
  <c r="M2" i="96"/>
  <c r="N2" i="96"/>
  <c r="O2" i="96"/>
  <c r="P2" i="96"/>
  <c r="Q2" i="96"/>
  <c r="R2" i="96"/>
  <c r="S2" i="96"/>
  <c r="T2" i="96"/>
  <c r="U2" i="96"/>
  <c r="V2" i="96"/>
  <c r="W2" i="96"/>
  <c r="X2" i="96"/>
  <c r="Y2" i="96"/>
  <c r="Z2" i="96"/>
  <c r="AA2" i="96"/>
  <c r="AB2" i="96"/>
  <c r="AC2" i="96"/>
  <c r="AD2" i="96"/>
  <c r="AE2" i="96"/>
  <c r="AF2" i="96"/>
  <c r="AG2" i="96"/>
  <c r="C3" i="96"/>
  <c r="D3" i="96"/>
  <c r="E3" i="96"/>
  <c r="F3" i="96"/>
  <c r="G3" i="96"/>
  <c r="H3" i="96"/>
  <c r="I3" i="96"/>
  <c r="J3" i="96"/>
  <c r="K3" i="96"/>
  <c r="L3" i="96"/>
  <c r="M3" i="96"/>
  <c r="N3" i="96"/>
  <c r="O3" i="96"/>
  <c r="P3" i="96"/>
  <c r="Q3" i="96"/>
  <c r="R3" i="96"/>
  <c r="S3" i="96"/>
  <c r="T3" i="96"/>
  <c r="U3" i="96"/>
  <c r="V3" i="96"/>
  <c r="W3" i="96"/>
  <c r="X3" i="96"/>
  <c r="Y3" i="96"/>
  <c r="Z3" i="96"/>
  <c r="AA3" i="96"/>
  <c r="AB3" i="96"/>
  <c r="AC3" i="96"/>
  <c r="AD3" i="96"/>
  <c r="AE3" i="96"/>
  <c r="AF3" i="96"/>
  <c r="AG3" i="96"/>
  <c r="C4" i="96"/>
  <c r="D4" i="96"/>
  <c r="E4" i="96"/>
  <c r="F4" i="96"/>
  <c r="G4" i="96"/>
  <c r="H4" i="96"/>
  <c r="I4" i="96"/>
  <c r="J4" i="96"/>
  <c r="K4" i="96"/>
  <c r="L4" i="96"/>
  <c r="M4" i="96"/>
  <c r="N4" i="96"/>
  <c r="O4" i="96"/>
  <c r="P4" i="96"/>
  <c r="Q4" i="96"/>
  <c r="R4" i="96"/>
  <c r="S4" i="96"/>
  <c r="T4" i="96"/>
  <c r="U4" i="96"/>
  <c r="V4" i="96"/>
  <c r="W4" i="96"/>
  <c r="X4" i="96"/>
  <c r="Y4" i="96"/>
  <c r="Z4" i="96"/>
  <c r="AA4" i="96"/>
  <c r="AB4" i="96"/>
  <c r="AC4" i="96"/>
  <c r="AD4" i="96"/>
  <c r="AE4" i="96"/>
  <c r="AF4" i="96"/>
  <c r="AG4" i="96"/>
  <c r="C5" i="96"/>
  <c r="D5" i="96"/>
  <c r="E5" i="96"/>
  <c r="F5" i="96"/>
  <c r="G5" i="96"/>
  <c r="H5" i="96"/>
  <c r="I5" i="96"/>
  <c r="J5" i="96"/>
  <c r="K5" i="96"/>
  <c r="L5" i="96"/>
  <c r="M5" i="96"/>
  <c r="N5" i="96"/>
  <c r="O5" i="96"/>
  <c r="P5" i="96"/>
  <c r="Q5" i="96"/>
  <c r="R5" i="96"/>
  <c r="S5" i="96"/>
  <c r="T5" i="96"/>
  <c r="U5" i="96"/>
  <c r="V5" i="96"/>
  <c r="W5" i="96"/>
  <c r="X5" i="96"/>
  <c r="Y5" i="96"/>
  <c r="Z5" i="96"/>
  <c r="AA5" i="96"/>
  <c r="AB5" i="96"/>
  <c r="AC5" i="96"/>
  <c r="AD5" i="96"/>
  <c r="AE5" i="96"/>
  <c r="AF5" i="96"/>
  <c r="AG5" i="96"/>
  <c r="C6" i="96"/>
  <c r="D6" i="96"/>
  <c r="E6" i="96"/>
  <c r="F6" i="96"/>
  <c r="G6" i="96"/>
  <c r="H6" i="96"/>
  <c r="I6" i="96"/>
  <c r="J6" i="96"/>
  <c r="K6" i="96"/>
  <c r="L6" i="96"/>
  <c r="M6" i="96"/>
  <c r="N6" i="96"/>
  <c r="O6" i="96"/>
  <c r="P6" i="96"/>
  <c r="Q6" i="96"/>
  <c r="R6" i="96"/>
  <c r="S6" i="96"/>
  <c r="T6" i="96"/>
  <c r="U6" i="96"/>
  <c r="V6" i="96"/>
  <c r="W6" i="96"/>
  <c r="X6" i="96"/>
  <c r="Y6" i="96"/>
  <c r="Z6" i="96"/>
  <c r="AA6" i="96"/>
  <c r="AB6" i="96"/>
  <c r="AC6" i="96"/>
  <c r="AD6" i="96"/>
  <c r="AE6" i="96"/>
  <c r="AF6" i="96"/>
  <c r="AG6" i="96"/>
  <c r="C7" i="96"/>
  <c r="D7" i="96"/>
  <c r="E7" i="96"/>
  <c r="F7" i="96"/>
  <c r="G7" i="96"/>
  <c r="H7" i="96"/>
  <c r="I7" i="96"/>
  <c r="J7" i="96"/>
  <c r="K7" i="96"/>
  <c r="L7" i="96"/>
  <c r="M7" i="96"/>
  <c r="N7" i="96"/>
  <c r="O7" i="96"/>
  <c r="P7" i="96"/>
  <c r="Q7" i="96"/>
  <c r="R7" i="96"/>
  <c r="S7" i="96"/>
  <c r="T7" i="96"/>
  <c r="U7" i="96"/>
  <c r="V7" i="96"/>
  <c r="W7" i="96"/>
  <c r="X7" i="96"/>
  <c r="Y7" i="96"/>
  <c r="Z7" i="96"/>
  <c r="AA7" i="96"/>
  <c r="AB7" i="96"/>
  <c r="AC7" i="96"/>
  <c r="AD7" i="96"/>
  <c r="AE7" i="96"/>
  <c r="AF7" i="96"/>
  <c r="AG7" i="96"/>
  <c r="C8" i="96"/>
  <c r="D8" i="96"/>
  <c r="E8" i="96"/>
  <c r="F8" i="96"/>
  <c r="G8" i="96"/>
  <c r="H8" i="96"/>
  <c r="I8" i="96"/>
  <c r="J8" i="96"/>
  <c r="K8" i="96"/>
  <c r="L8" i="96"/>
  <c r="M8" i="96"/>
  <c r="N8" i="96"/>
  <c r="O8" i="96"/>
  <c r="P8" i="96"/>
  <c r="Q8" i="96"/>
  <c r="R8" i="96"/>
  <c r="S8" i="96"/>
  <c r="T8" i="96"/>
  <c r="U8" i="96"/>
  <c r="V8" i="96"/>
  <c r="W8" i="96"/>
  <c r="X8" i="96"/>
  <c r="Y8" i="96"/>
  <c r="Z8" i="96"/>
  <c r="AA8" i="96"/>
  <c r="AB8" i="96"/>
  <c r="AC8" i="96"/>
  <c r="AD8" i="96"/>
  <c r="AE8" i="96"/>
  <c r="AF8" i="96"/>
  <c r="AG8" i="96"/>
  <c r="C9" i="96"/>
  <c r="D9" i="96"/>
  <c r="E9" i="96"/>
  <c r="F9" i="96"/>
  <c r="G9" i="96"/>
  <c r="H9" i="96"/>
  <c r="I9" i="96"/>
  <c r="J9" i="96"/>
  <c r="K9" i="96"/>
  <c r="L9" i="96"/>
  <c r="M9" i="96"/>
  <c r="N9" i="96"/>
  <c r="O9" i="96"/>
  <c r="P9" i="96"/>
  <c r="Q9" i="96"/>
  <c r="R9" i="96"/>
  <c r="S9" i="96"/>
  <c r="T9" i="96"/>
  <c r="U9" i="96"/>
  <c r="V9" i="96"/>
  <c r="W9" i="96"/>
  <c r="X9" i="96"/>
  <c r="Y9" i="96"/>
  <c r="Z9" i="96"/>
  <c r="AA9" i="96"/>
  <c r="AB9" i="96"/>
  <c r="AC9" i="96"/>
  <c r="AD9" i="96"/>
  <c r="AE9" i="96"/>
  <c r="AF9" i="96"/>
  <c r="AG9" i="96"/>
  <c r="C10" i="96"/>
  <c r="D10" i="96"/>
  <c r="E10" i="96"/>
  <c r="F10" i="96"/>
  <c r="G10" i="96"/>
  <c r="H10" i="96"/>
  <c r="I10" i="96"/>
  <c r="J10" i="96"/>
  <c r="K10" i="96"/>
  <c r="L10" i="96"/>
  <c r="M10" i="96"/>
  <c r="N10" i="96"/>
  <c r="O10" i="96"/>
  <c r="P10" i="96"/>
  <c r="Q10" i="96"/>
  <c r="R10" i="96"/>
  <c r="S10" i="96"/>
  <c r="T10" i="96"/>
  <c r="U10" i="96"/>
  <c r="V10" i="96"/>
  <c r="W10" i="96"/>
  <c r="X10" i="96"/>
  <c r="Y10" i="96"/>
  <c r="Z10" i="96"/>
  <c r="AA10" i="96"/>
  <c r="AB10" i="96"/>
  <c r="AC10" i="96"/>
  <c r="AD10" i="96"/>
  <c r="AE10" i="96"/>
  <c r="AF10" i="96"/>
  <c r="AG10" i="96"/>
  <c r="C11" i="96"/>
  <c r="D11" i="96"/>
  <c r="E11" i="96"/>
  <c r="F11" i="96"/>
  <c r="G11" i="96"/>
  <c r="H11" i="96"/>
  <c r="I11" i="96"/>
  <c r="J11" i="96"/>
  <c r="K11" i="96"/>
  <c r="L11" i="96"/>
  <c r="M11" i="96"/>
  <c r="N11" i="96"/>
  <c r="O11" i="96"/>
  <c r="P11" i="96"/>
  <c r="Q11" i="96"/>
  <c r="R11" i="96"/>
  <c r="S11" i="96"/>
  <c r="T11" i="96"/>
  <c r="U11" i="96"/>
  <c r="V11" i="96"/>
  <c r="W11" i="96"/>
  <c r="X11" i="96"/>
  <c r="Y11" i="96"/>
  <c r="Z11" i="96"/>
  <c r="AA11" i="96"/>
  <c r="AB11" i="96"/>
  <c r="AC11" i="96"/>
  <c r="AD11" i="96"/>
  <c r="AE11" i="96"/>
  <c r="AF11" i="96"/>
  <c r="AG11" i="96"/>
  <c r="C12" i="96"/>
  <c r="D12" i="96"/>
  <c r="E12" i="96"/>
  <c r="F12" i="96"/>
  <c r="G12" i="96"/>
  <c r="H12" i="96"/>
  <c r="I12" i="96"/>
  <c r="J12" i="96"/>
  <c r="K12" i="96"/>
  <c r="L12" i="96"/>
  <c r="M12" i="96"/>
  <c r="N12" i="96"/>
  <c r="O12" i="96"/>
  <c r="P12" i="96"/>
  <c r="Q12" i="96"/>
  <c r="R12" i="96"/>
  <c r="S12" i="96"/>
  <c r="T12" i="96"/>
  <c r="U12" i="96"/>
  <c r="V12" i="96"/>
  <c r="W12" i="96"/>
  <c r="X12" i="96"/>
  <c r="Y12" i="96"/>
  <c r="Z12" i="96"/>
  <c r="AA12" i="96"/>
  <c r="AB12" i="96"/>
  <c r="AC12" i="96"/>
  <c r="AD12" i="96"/>
  <c r="AE12" i="96"/>
  <c r="AF12" i="96"/>
  <c r="AG12" i="96"/>
  <c r="C13" i="96"/>
  <c r="D13" i="96"/>
  <c r="E13" i="96"/>
  <c r="F13" i="96"/>
  <c r="G13" i="96"/>
  <c r="H13" i="96"/>
  <c r="I13" i="96"/>
  <c r="J13" i="96"/>
  <c r="K13" i="96"/>
  <c r="L13" i="96"/>
  <c r="M13" i="96"/>
  <c r="N13" i="96"/>
  <c r="O13" i="96"/>
  <c r="P13" i="96"/>
  <c r="Q13" i="96"/>
  <c r="R13" i="96"/>
  <c r="S13" i="96"/>
  <c r="T13" i="96"/>
  <c r="U13" i="96"/>
  <c r="V13" i="96"/>
  <c r="W13" i="96"/>
  <c r="X13" i="96"/>
  <c r="Y13" i="96"/>
  <c r="Z13" i="96"/>
  <c r="AA13" i="96"/>
  <c r="AB13" i="96"/>
  <c r="AC13" i="96"/>
  <c r="AD13" i="96"/>
  <c r="AE13" i="96"/>
  <c r="AF13" i="96"/>
  <c r="AG13" i="96"/>
  <c r="C14" i="96"/>
  <c r="D14" i="96"/>
  <c r="E14" i="96"/>
  <c r="F14" i="96"/>
  <c r="G14" i="96"/>
  <c r="H14" i="96"/>
  <c r="I14" i="96"/>
  <c r="J14" i="96"/>
  <c r="K14" i="96"/>
  <c r="L14" i="96"/>
  <c r="M14" i="96"/>
  <c r="N14" i="96"/>
  <c r="O14" i="96"/>
  <c r="P14" i="96"/>
  <c r="Q14" i="96"/>
  <c r="R14" i="96"/>
  <c r="S14" i="96"/>
  <c r="T14" i="96"/>
  <c r="U14" i="96"/>
  <c r="V14" i="96"/>
  <c r="W14" i="96"/>
  <c r="X14" i="96"/>
  <c r="Y14" i="96"/>
  <c r="Z14" i="96"/>
  <c r="AA14" i="96"/>
  <c r="AB14" i="96"/>
  <c r="AC14" i="96"/>
  <c r="AD14" i="96"/>
  <c r="AE14" i="96"/>
  <c r="AF14" i="96"/>
  <c r="AG14" i="96"/>
  <c r="C15" i="96"/>
  <c r="D15" i="96"/>
  <c r="E15" i="96"/>
  <c r="F15" i="96"/>
  <c r="G15" i="96"/>
  <c r="H15" i="96"/>
  <c r="I15" i="96"/>
  <c r="J15" i="96"/>
  <c r="K15" i="96"/>
  <c r="L15" i="96"/>
  <c r="M15" i="96"/>
  <c r="N15" i="96"/>
  <c r="O15" i="96"/>
  <c r="P15" i="96"/>
  <c r="Q15" i="96"/>
  <c r="R15" i="96"/>
  <c r="S15" i="96"/>
  <c r="T15" i="96"/>
  <c r="U15" i="96"/>
  <c r="V15" i="96"/>
  <c r="W15" i="96"/>
  <c r="X15" i="96"/>
  <c r="Y15" i="96"/>
  <c r="Z15" i="96"/>
  <c r="AA15" i="96"/>
  <c r="AB15" i="96"/>
  <c r="AC15" i="96"/>
  <c r="AD15" i="96"/>
  <c r="AE15" i="96"/>
  <c r="AF15" i="96"/>
  <c r="AG15" i="96"/>
  <c r="C16" i="96"/>
  <c r="D16" i="96"/>
  <c r="E16" i="96"/>
  <c r="F16" i="96"/>
  <c r="G16" i="96"/>
  <c r="H16" i="96"/>
  <c r="I16" i="96"/>
  <c r="J16" i="96"/>
  <c r="K16" i="96"/>
  <c r="L16" i="96"/>
  <c r="M16" i="96"/>
  <c r="N16" i="96"/>
  <c r="O16" i="96"/>
  <c r="P16" i="96"/>
  <c r="Q16" i="96"/>
  <c r="R16" i="96"/>
  <c r="S16" i="96"/>
  <c r="T16" i="96"/>
  <c r="U16" i="96"/>
  <c r="V16" i="96"/>
  <c r="W16" i="96"/>
  <c r="X16" i="96"/>
  <c r="Y16" i="96"/>
  <c r="Z16" i="96"/>
  <c r="AA16" i="96"/>
  <c r="AB16" i="96"/>
  <c r="AC16" i="96"/>
  <c r="AD16" i="96"/>
  <c r="AE16" i="96"/>
  <c r="AF16" i="96"/>
  <c r="AG16" i="96"/>
  <c r="C17" i="96"/>
  <c r="D17" i="96"/>
  <c r="E17" i="96"/>
  <c r="F17" i="96"/>
  <c r="G17" i="96"/>
  <c r="H17" i="96"/>
  <c r="I17" i="96"/>
  <c r="J17" i="96"/>
  <c r="K17" i="96"/>
  <c r="L17" i="96"/>
  <c r="M17" i="96"/>
  <c r="N17" i="96"/>
  <c r="O17" i="96"/>
  <c r="P17" i="96"/>
  <c r="Q17" i="96"/>
  <c r="R17" i="96"/>
  <c r="S17" i="96"/>
  <c r="T17" i="96"/>
  <c r="U17" i="96"/>
  <c r="V17" i="96"/>
  <c r="W17" i="96"/>
  <c r="X17" i="96"/>
  <c r="Y17" i="96"/>
  <c r="Z17" i="96"/>
  <c r="AA17" i="96"/>
  <c r="AB17" i="96"/>
  <c r="AC17" i="96"/>
  <c r="AD17" i="96"/>
  <c r="AE17" i="96"/>
  <c r="AF17" i="96"/>
  <c r="AG17" i="96"/>
  <c r="C18" i="96"/>
  <c r="D18" i="96"/>
  <c r="E18" i="96"/>
  <c r="F18" i="96"/>
  <c r="G18" i="96"/>
  <c r="H18" i="96"/>
  <c r="I18" i="96"/>
  <c r="J18" i="96"/>
  <c r="K18" i="96"/>
  <c r="L18" i="96"/>
  <c r="M18" i="96"/>
  <c r="N18" i="96"/>
  <c r="O18" i="96"/>
  <c r="P18" i="96"/>
  <c r="Q18" i="96"/>
  <c r="R18" i="96"/>
  <c r="S18" i="96"/>
  <c r="T18" i="96"/>
  <c r="U18" i="96"/>
  <c r="V18" i="96"/>
  <c r="W18" i="96"/>
  <c r="X18" i="96"/>
  <c r="Y18" i="96"/>
  <c r="Z18" i="96"/>
  <c r="AA18" i="96"/>
  <c r="AB18" i="96"/>
  <c r="AC18" i="96"/>
  <c r="AD18" i="96"/>
  <c r="AE18" i="96"/>
  <c r="AF18" i="96"/>
  <c r="AG18" i="96"/>
  <c r="C19" i="96"/>
  <c r="D19" i="96"/>
  <c r="E19" i="96"/>
  <c r="F19" i="96"/>
  <c r="G19" i="96"/>
  <c r="H19" i="96"/>
  <c r="I19" i="96"/>
  <c r="J19" i="96"/>
  <c r="K19" i="96"/>
  <c r="L19" i="96"/>
  <c r="M19" i="96"/>
  <c r="N19" i="96"/>
  <c r="O19" i="96"/>
  <c r="P19" i="96"/>
  <c r="Q19" i="96"/>
  <c r="R19" i="96"/>
  <c r="S19" i="96"/>
  <c r="T19" i="96"/>
  <c r="U19" i="96"/>
  <c r="V19" i="96"/>
  <c r="W19" i="96"/>
  <c r="X19" i="96"/>
  <c r="Y19" i="96"/>
  <c r="Z19" i="96"/>
  <c r="AA19" i="96"/>
  <c r="AB19" i="96"/>
  <c r="AC19" i="96"/>
  <c r="AD19" i="96"/>
  <c r="AE19" i="96"/>
  <c r="AF19" i="96"/>
  <c r="AG19" i="96"/>
  <c r="C20" i="96"/>
  <c r="D20" i="96"/>
  <c r="E20" i="96"/>
  <c r="F20" i="96"/>
  <c r="G20" i="96"/>
  <c r="H20" i="96"/>
  <c r="I20" i="96"/>
  <c r="J20" i="96"/>
  <c r="K20" i="96"/>
  <c r="L20" i="96"/>
  <c r="M20" i="96"/>
  <c r="N20" i="96"/>
  <c r="O20" i="96"/>
  <c r="P20" i="96"/>
  <c r="Q20" i="96"/>
  <c r="R20" i="96"/>
  <c r="S20" i="96"/>
  <c r="T20" i="96"/>
  <c r="U20" i="96"/>
  <c r="V20" i="96"/>
  <c r="W20" i="96"/>
  <c r="X20" i="96"/>
  <c r="Y20" i="96"/>
  <c r="Z20" i="96"/>
  <c r="AA20" i="96"/>
  <c r="AB20" i="96"/>
  <c r="AC20" i="96"/>
  <c r="AD20" i="96"/>
  <c r="AE20" i="96"/>
  <c r="AF20" i="96"/>
  <c r="AG20" i="96"/>
  <c r="C21" i="96"/>
  <c r="D21" i="96"/>
  <c r="E21" i="96"/>
  <c r="F21" i="96"/>
  <c r="G21" i="96"/>
  <c r="H21" i="96"/>
  <c r="I21" i="96"/>
  <c r="J21" i="96"/>
  <c r="K21" i="96"/>
  <c r="L21" i="96"/>
  <c r="M21" i="96"/>
  <c r="N21" i="96"/>
  <c r="O21" i="96"/>
  <c r="P21" i="96"/>
  <c r="Q21" i="96"/>
  <c r="R21" i="96"/>
  <c r="S21" i="96"/>
  <c r="T21" i="96"/>
  <c r="U21" i="96"/>
  <c r="V21" i="96"/>
  <c r="W21" i="96"/>
  <c r="X21" i="96"/>
  <c r="Y21" i="96"/>
  <c r="Z21" i="96"/>
  <c r="AA21" i="96"/>
  <c r="AB21" i="96"/>
  <c r="AC21" i="96"/>
  <c r="AD21" i="96"/>
  <c r="AE21" i="96"/>
  <c r="AF21" i="96"/>
  <c r="AG21" i="96"/>
  <c r="C22" i="96"/>
  <c r="D22" i="96"/>
  <c r="E22" i="96"/>
  <c r="F22" i="96"/>
  <c r="G22" i="96"/>
  <c r="H22" i="96"/>
  <c r="I22" i="96"/>
  <c r="J22" i="96"/>
  <c r="K22" i="96"/>
  <c r="L22" i="96"/>
  <c r="M22" i="96"/>
  <c r="N22" i="96"/>
  <c r="O22" i="96"/>
  <c r="P22" i="96"/>
  <c r="Q22" i="96"/>
  <c r="R22" i="96"/>
  <c r="S22" i="96"/>
  <c r="T22" i="96"/>
  <c r="U22" i="96"/>
  <c r="V22" i="96"/>
  <c r="W22" i="96"/>
  <c r="X22" i="96"/>
  <c r="Y22" i="96"/>
  <c r="Z22" i="96"/>
  <c r="AA22" i="96"/>
  <c r="AB22" i="96"/>
  <c r="AC22" i="96"/>
  <c r="AD22" i="96"/>
  <c r="AE22" i="96"/>
  <c r="AF22" i="96"/>
  <c r="AG22" i="96"/>
  <c r="C23" i="96"/>
  <c r="D23" i="96"/>
  <c r="E23" i="96"/>
  <c r="F23" i="96"/>
  <c r="G23" i="96"/>
  <c r="H23" i="96"/>
  <c r="I23" i="96"/>
  <c r="J23" i="96"/>
  <c r="K23" i="96"/>
  <c r="L23" i="96"/>
  <c r="M23" i="96"/>
  <c r="N23" i="96"/>
  <c r="O23" i="96"/>
  <c r="P23" i="96"/>
  <c r="Q23" i="96"/>
  <c r="R23" i="96"/>
  <c r="S23" i="96"/>
  <c r="T23" i="96"/>
  <c r="U23" i="96"/>
  <c r="V23" i="96"/>
  <c r="W23" i="96"/>
  <c r="X23" i="96"/>
  <c r="Y23" i="96"/>
  <c r="Z23" i="96"/>
  <c r="AA23" i="96"/>
  <c r="AB23" i="96"/>
  <c r="AC23" i="96"/>
  <c r="AD23" i="96"/>
  <c r="AE23" i="96"/>
  <c r="AF23" i="96"/>
  <c r="AG23" i="96"/>
  <c r="C24" i="96"/>
  <c r="D24" i="96"/>
  <c r="E24" i="96"/>
  <c r="F24" i="96"/>
  <c r="G24" i="96"/>
  <c r="H24" i="96"/>
  <c r="I24" i="96"/>
  <c r="J24" i="96"/>
  <c r="K24" i="96"/>
  <c r="L24" i="96"/>
  <c r="M24" i="96"/>
  <c r="N24" i="96"/>
  <c r="O24" i="96"/>
  <c r="P24" i="96"/>
  <c r="Q24" i="96"/>
  <c r="R24" i="96"/>
  <c r="S24" i="96"/>
  <c r="T24" i="96"/>
  <c r="U24" i="96"/>
  <c r="V24" i="96"/>
  <c r="W24" i="96"/>
  <c r="X24" i="96"/>
  <c r="Y24" i="96"/>
  <c r="Z24" i="96"/>
  <c r="AA24" i="96"/>
  <c r="AB24" i="96"/>
  <c r="AC24" i="96"/>
  <c r="AD24" i="96"/>
  <c r="AE24" i="96"/>
  <c r="AF24" i="96"/>
  <c r="AG24" i="96"/>
  <c r="C25" i="96"/>
  <c r="D25" i="96"/>
  <c r="E25" i="96"/>
  <c r="F25" i="96"/>
  <c r="G25" i="96"/>
  <c r="H25" i="96"/>
  <c r="I25" i="96"/>
  <c r="J25" i="96"/>
  <c r="K25" i="96"/>
  <c r="L25" i="96"/>
  <c r="M25" i="96"/>
  <c r="N25" i="96"/>
  <c r="O25" i="96"/>
  <c r="P25" i="96"/>
  <c r="Q25" i="96"/>
  <c r="R25" i="96"/>
  <c r="S25" i="96"/>
  <c r="T25" i="96"/>
  <c r="U25" i="96"/>
  <c r="V25" i="96"/>
  <c r="W25" i="96"/>
  <c r="X25" i="96"/>
  <c r="Y25" i="96"/>
  <c r="Z25" i="96"/>
  <c r="AA25" i="96"/>
  <c r="AB25" i="96"/>
  <c r="AC25" i="96"/>
  <c r="AD25" i="96"/>
  <c r="AE25" i="96"/>
  <c r="AF25" i="96"/>
  <c r="AG25" i="96"/>
  <c r="C26" i="96"/>
  <c r="D26" i="96"/>
  <c r="E26" i="96"/>
  <c r="F26" i="96"/>
  <c r="G26" i="96"/>
  <c r="H26" i="96"/>
  <c r="I26" i="96"/>
  <c r="J26" i="96"/>
  <c r="K26" i="96"/>
  <c r="L26" i="96"/>
  <c r="M26" i="96"/>
  <c r="N26" i="96"/>
  <c r="O26" i="96"/>
  <c r="P26" i="96"/>
  <c r="Q26" i="96"/>
  <c r="R26" i="96"/>
  <c r="S26" i="96"/>
  <c r="T26" i="96"/>
  <c r="U26" i="96"/>
  <c r="V26" i="96"/>
  <c r="W26" i="96"/>
  <c r="X26" i="96"/>
  <c r="Y26" i="96"/>
  <c r="Z26" i="96"/>
  <c r="AA26" i="96"/>
  <c r="AB26" i="96"/>
  <c r="AC26" i="96"/>
  <c r="AD26" i="96"/>
  <c r="AE26" i="96"/>
  <c r="AF26" i="96"/>
  <c r="AG26" i="96"/>
  <c r="C27" i="96"/>
  <c r="D27" i="96"/>
  <c r="E27" i="96"/>
  <c r="F27" i="96"/>
  <c r="G27" i="96"/>
  <c r="H27" i="96"/>
  <c r="I27" i="96"/>
  <c r="J27" i="96"/>
  <c r="K27" i="96"/>
  <c r="L27" i="96"/>
  <c r="M27" i="96"/>
  <c r="N27" i="96"/>
  <c r="O27" i="96"/>
  <c r="P27" i="96"/>
  <c r="Q27" i="96"/>
  <c r="R27" i="96"/>
  <c r="S27" i="96"/>
  <c r="T27" i="96"/>
  <c r="U27" i="96"/>
  <c r="V27" i="96"/>
  <c r="W27" i="96"/>
  <c r="X27" i="96"/>
  <c r="Y27" i="96"/>
  <c r="Z27" i="96"/>
  <c r="AA27" i="96"/>
  <c r="AB27" i="96"/>
  <c r="AC27" i="96"/>
  <c r="AD27" i="96"/>
  <c r="AE27" i="96"/>
  <c r="AF27" i="96"/>
  <c r="AG27" i="96"/>
  <c r="C28" i="96"/>
  <c r="D28" i="96"/>
  <c r="E28" i="96"/>
  <c r="F28" i="96"/>
  <c r="G28" i="96"/>
  <c r="H28" i="96"/>
  <c r="I28" i="96"/>
  <c r="J28" i="96"/>
  <c r="K28" i="96"/>
  <c r="L28" i="96"/>
  <c r="M28" i="96"/>
  <c r="N28" i="96"/>
  <c r="O28" i="96"/>
  <c r="P28" i="96"/>
  <c r="Q28" i="96"/>
  <c r="R28" i="96"/>
  <c r="S28" i="96"/>
  <c r="T28" i="96"/>
  <c r="U28" i="96"/>
  <c r="V28" i="96"/>
  <c r="W28" i="96"/>
  <c r="X28" i="96"/>
  <c r="Y28" i="96"/>
  <c r="Z28" i="96"/>
  <c r="AA28" i="96"/>
  <c r="AB28" i="96"/>
  <c r="AC28" i="96"/>
  <c r="AD28" i="96"/>
  <c r="AE28" i="96"/>
  <c r="AF28" i="96"/>
  <c r="AG28" i="96"/>
  <c r="C29" i="96"/>
  <c r="D29" i="96"/>
  <c r="E29" i="96"/>
  <c r="F29" i="96"/>
  <c r="G29" i="96"/>
  <c r="H29" i="96"/>
  <c r="I29" i="96"/>
  <c r="J29" i="96"/>
  <c r="K29" i="96"/>
  <c r="L29" i="96"/>
  <c r="M29" i="96"/>
  <c r="N29" i="96"/>
  <c r="O29" i="96"/>
  <c r="P29" i="96"/>
  <c r="Q29" i="96"/>
  <c r="R29" i="96"/>
  <c r="S29" i="96"/>
  <c r="T29" i="96"/>
  <c r="U29" i="96"/>
  <c r="V29" i="96"/>
  <c r="W29" i="96"/>
  <c r="X29" i="96"/>
  <c r="Y29" i="96"/>
  <c r="Z29" i="96"/>
  <c r="AA29" i="96"/>
  <c r="AB29" i="96"/>
  <c r="AC29" i="96"/>
  <c r="AD29" i="96"/>
  <c r="AE29" i="96"/>
  <c r="AF29" i="96"/>
  <c r="AG29" i="96"/>
  <c r="C30" i="96"/>
  <c r="D30" i="96"/>
  <c r="E30" i="96"/>
  <c r="F30" i="96"/>
  <c r="G30" i="96"/>
  <c r="H30" i="96"/>
  <c r="I30" i="96"/>
  <c r="J30" i="96"/>
  <c r="K30" i="96"/>
  <c r="L30" i="96"/>
  <c r="M30" i="96"/>
  <c r="N30" i="96"/>
  <c r="O30" i="96"/>
  <c r="P30" i="96"/>
  <c r="Q30" i="96"/>
  <c r="R30" i="96"/>
  <c r="S30" i="96"/>
  <c r="T30" i="96"/>
  <c r="U30" i="96"/>
  <c r="V30" i="96"/>
  <c r="W30" i="96"/>
  <c r="X30" i="96"/>
  <c r="Y30" i="96"/>
  <c r="Z30" i="96"/>
  <c r="AA30" i="96"/>
  <c r="AB30" i="96"/>
  <c r="AC30" i="96"/>
  <c r="AD30" i="96"/>
  <c r="AE30" i="96"/>
  <c r="AF30" i="96"/>
  <c r="AG30" i="96"/>
  <c r="C31" i="96"/>
  <c r="D31" i="96"/>
  <c r="E31" i="96"/>
  <c r="F31" i="96"/>
  <c r="G31" i="96"/>
  <c r="H31" i="96"/>
  <c r="I31" i="96"/>
  <c r="J31" i="96"/>
  <c r="K31" i="96"/>
  <c r="L31" i="96"/>
  <c r="M31" i="96"/>
  <c r="N31" i="96"/>
  <c r="O31" i="96"/>
  <c r="P31" i="96"/>
  <c r="Q31" i="96"/>
  <c r="R31" i="96"/>
  <c r="S31" i="96"/>
  <c r="T31" i="96"/>
  <c r="U31" i="96"/>
  <c r="V31" i="96"/>
  <c r="W31" i="96"/>
  <c r="X31" i="96"/>
  <c r="Y31" i="96"/>
  <c r="Z31" i="96"/>
  <c r="AA31" i="96"/>
  <c r="AB31" i="96"/>
  <c r="AC31" i="96"/>
  <c r="AD31" i="96"/>
  <c r="AE31" i="96"/>
  <c r="AF31" i="96"/>
  <c r="AG31" i="96"/>
  <c r="C32" i="96"/>
  <c r="D32" i="96"/>
  <c r="E32" i="96"/>
  <c r="F32" i="96"/>
  <c r="G32" i="96"/>
  <c r="H32" i="96"/>
  <c r="I32" i="96"/>
  <c r="J32" i="96"/>
  <c r="K32" i="96"/>
  <c r="L32" i="96"/>
  <c r="M32" i="96"/>
  <c r="N32" i="96"/>
  <c r="O32" i="96"/>
  <c r="P32" i="96"/>
  <c r="Q32" i="96"/>
  <c r="R32" i="96"/>
  <c r="S32" i="96"/>
  <c r="T32" i="96"/>
  <c r="U32" i="96"/>
  <c r="V32" i="96"/>
  <c r="W32" i="96"/>
  <c r="X32" i="96"/>
  <c r="Y32" i="96"/>
  <c r="Z32" i="96"/>
  <c r="AA32" i="96"/>
  <c r="AB32" i="96"/>
  <c r="AC32" i="96"/>
  <c r="AD32" i="96"/>
  <c r="AE32" i="96"/>
  <c r="AF32" i="96"/>
  <c r="AG32" i="96"/>
  <c r="C33" i="96"/>
  <c r="D33" i="96"/>
  <c r="E33" i="96"/>
  <c r="F33" i="96"/>
  <c r="G33" i="96"/>
  <c r="H33" i="96"/>
  <c r="I33" i="96"/>
  <c r="J33" i="96"/>
  <c r="K33" i="96"/>
  <c r="L33" i="96"/>
  <c r="M33" i="96"/>
  <c r="N33" i="96"/>
  <c r="O33" i="96"/>
  <c r="P33" i="96"/>
  <c r="Q33" i="96"/>
  <c r="R33" i="96"/>
  <c r="S33" i="96"/>
  <c r="T33" i="96"/>
  <c r="U33" i="96"/>
  <c r="V33" i="96"/>
  <c r="W33" i="96"/>
  <c r="X33" i="96"/>
  <c r="Y33" i="96"/>
  <c r="Z33" i="96"/>
  <c r="AA33" i="96"/>
  <c r="AB33" i="96"/>
  <c r="AC33" i="96"/>
  <c r="AD33" i="96"/>
  <c r="AE33" i="96"/>
  <c r="AF33" i="96"/>
  <c r="AG33" i="96"/>
  <c r="C34" i="96"/>
  <c r="D34" i="96"/>
  <c r="E34" i="96"/>
  <c r="F34" i="96"/>
  <c r="G34" i="96"/>
  <c r="H34" i="96"/>
  <c r="I34" i="96"/>
  <c r="J34" i="96"/>
  <c r="K34" i="96"/>
  <c r="L34" i="96"/>
  <c r="M34" i="96"/>
  <c r="N34" i="96"/>
  <c r="O34" i="96"/>
  <c r="P34" i="96"/>
  <c r="Q34" i="96"/>
  <c r="R34" i="96"/>
  <c r="S34" i="96"/>
  <c r="T34" i="96"/>
  <c r="U34" i="96"/>
  <c r="V34" i="96"/>
  <c r="W34" i="96"/>
  <c r="X34" i="96"/>
  <c r="Y34" i="96"/>
  <c r="Z34" i="96"/>
  <c r="AA34" i="96"/>
  <c r="AB34" i="96"/>
  <c r="AC34" i="96"/>
  <c r="AD34" i="96"/>
  <c r="AE34" i="96"/>
  <c r="AF34" i="96"/>
  <c r="AG34" i="96"/>
  <c r="C35" i="96"/>
  <c r="D35" i="96"/>
  <c r="E35" i="96"/>
  <c r="F35" i="96"/>
  <c r="G35" i="96"/>
  <c r="H35" i="96"/>
  <c r="I35" i="96"/>
  <c r="J35" i="96"/>
  <c r="K35" i="96"/>
  <c r="L35" i="96"/>
  <c r="M35" i="96"/>
  <c r="N35" i="96"/>
  <c r="O35" i="96"/>
  <c r="P35" i="96"/>
  <c r="Q35" i="96"/>
  <c r="R35" i="96"/>
  <c r="S35" i="96"/>
  <c r="T35" i="96"/>
  <c r="U35" i="96"/>
  <c r="V35" i="96"/>
  <c r="W35" i="96"/>
  <c r="X35" i="96"/>
  <c r="Y35" i="96"/>
  <c r="Z35" i="96"/>
  <c r="AA35" i="96"/>
  <c r="AB35" i="96"/>
  <c r="AC35" i="96"/>
  <c r="AD35" i="96"/>
  <c r="AE35" i="96"/>
  <c r="AF35" i="96"/>
  <c r="AG35" i="96"/>
  <c r="C36" i="96"/>
  <c r="D36" i="96"/>
  <c r="E36" i="96"/>
  <c r="F36" i="96"/>
  <c r="G36" i="96"/>
  <c r="H36" i="96"/>
  <c r="I36" i="96"/>
  <c r="J36" i="96"/>
  <c r="K36" i="96"/>
  <c r="L36" i="96"/>
  <c r="M36" i="96"/>
  <c r="N36" i="96"/>
  <c r="O36" i="96"/>
  <c r="P36" i="96"/>
  <c r="Q36" i="96"/>
  <c r="R36" i="96"/>
  <c r="S36" i="96"/>
  <c r="T36" i="96"/>
  <c r="U36" i="96"/>
  <c r="V36" i="96"/>
  <c r="W36" i="96"/>
  <c r="X36" i="96"/>
  <c r="Y36" i="96"/>
  <c r="Z36" i="96"/>
  <c r="AA36" i="96"/>
  <c r="AB36" i="96"/>
  <c r="AC36" i="96"/>
  <c r="AD36" i="96"/>
  <c r="AE36" i="96"/>
  <c r="AF36" i="96"/>
  <c r="AG36" i="96"/>
  <c r="C37" i="96"/>
  <c r="D37" i="96"/>
  <c r="E37" i="96"/>
  <c r="F37" i="96"/>
  <c r="G37" i="96"/>
  <c r="H37" i="96"/>
  <c r="I37" i="96"/>
  <c r="J37" i="96"/>
  <c r="K37" i="96"/>
  <c r="L37" i="96"/>
  <c r="M37" i="96"/>
  <c r="N37" i="96"/>
  <c r="O37" i="96"/>
  <c r="P37" i="96"/>
  <c r="Q37" i="96"/>
  <c r="R37" i="96"/>
  <c r="S37" i="96"/>
  <c r="T37" i="96"/>
  <c r="U37" i="96"/>
  <c r="V37" i="96"/>
  <c r="W37" i="96"/>
  <c r="X37" i="96"/>
  <c r="Y37" i="96"/>
  <c r="Z37" i="96"/>
  <c r="AA37" i="96"/>
  <c r="AB37" i="96"/>
  <c r="AC37" i="96"/>
  <c r="AD37" i="96"/>
  <c r="AE37" i="96"/>
  <c r="AF37" i="96"/>
  <c r="AG37" i="96"/>
  <c r="C38" i="96"/>
  <c r="D38" i="96"/>
  <c r="E38" i="96"/>
  <c r="F38" i="96"/>
  <c r="G38" i="96"/>
  <c r="H38" i="96"/>
  <c r="I38" i="96"/>
  <c r="J38" i="96"/>
  <c r="K38" i="96"/>
  <c r="L38" i="96"/>
  <c r="M38" i="96"/>
  <c r="N38" i="96"/>
  <c r="O38" i="96"/>
  <c r="P38" i="96"/>
  <c r="Q38" i="96"/>
  <c r="R38" i="96"/>
  <c r="S38" i="96"/>
  <c r="T38" i="96"/>
  <c r="U38" i="96"/>
  <c r="V38" i="96"/>
  <c r="W38" i="96"/>
  <c r="X38" i="96"/>
  <c r="Y38" i="96"/>
  <c r="Z38" i="96"/>
  <c r="AA38" i="96"/>
  <c r="AB38" i="96"/>
  <c r="AC38" i="96"/>
  <c r="AD38" i="96"/>
  <c r="AE38" i="96"/>
  <c r="AF38" i="96"/>
  <c r="AG38" i="96"/>
  <c r="C39" i="96"/>
  <c r="D39" i="96"/>
  <c r="E39" i="96"/>
  <c r="F39" i="96"/>
  <c r="G39" i="96"/>
  <c r="H39" i="96"/>
  <c r="I39" i="96"/>
  <c r="J39" i="96"/>
  <c r="K39" i="96"/>
  <c r="L39" i="96"/>
  <c r="M39" i="96"/>
  <c r="N39" i="96"/>
  <c r="O39" i="96"/>
  <c r="P39" i="96"/>
  <c r="Q39" i="96"/>
  <c r="R39" i="96"/>
  <c r="S39" i="96"/>
  <c r="T39" i="96"/>
  <c r="U39" i="96"/>
  <c r="V39" i="96"/>
  <c r="W39" i="96"/>
  <c r="X39" i="96"/>
  <c r="Y39" i="96"/>
  <c r="Z39" i="96"/>
  <c r="AA39" i="96"/>
  <c r="AB39" i="96"/>
  <c r="AC39" i="96"/>
  <c r="AD39" i="96"/>
  <c r="AE39" i="96"/>
  <c r="AF39" i="96"/>
  <c r="AG39" i="96"/>
  <c r="C40" i="96"/>
  <c r="D40" i="96"/>
  <c r="E40" i="96"/>
  <c r="F40" i="96"/>
  <c r="G40" i="96"/>
  <c r="H40" i="96"/>
  <c r="I40" i="96"/>
  <c r="J40" i="96"/>
  <c r="K40" i="96"/>
  <c r="L40" i="96"/>
  <c r="M40" i="96"/>
  <c r="N40" i="96"/>
  <c r="O40" i="96"/>
  <c r="P40" i="96"/>
  <c r="Q40" i="96"/>
  <c r="R40" i="96"/>
  <c r="S40" i="96"/>
  <c r="T40" i="96"/>
  <c r="U40" i="96"/>
  <c r="V40" i="96"/>
  <c r="W40" i="96"/>
  <c r="X40" i="96"/>
  <c r="Y40" i="96"/>
  <c r="Z40" i="96"/>
  <c r="AA40" i="96"/>
  <c r="AB40" i="96"/>
  <c r="AC40" i="96"/>
  <c r="AD40" i="96"/>
  <c r="AE40" i="96"/>
  <c r="AF40" i="96"/>
  <c r="AG40" i="96"/>
  <c r="C41" i="96"/>
  <c r="D41" i="96"/>
  <c r="E41" i="96"/>
  <c r="F41" i="96"/>
  <c r="G41" i="96"/>
  <c r="H41" i="96"/>
  <c r="I41" i="96"/>
  <c r="J41" i="96"/>
  <c r="K41" i="96"/>
  <c r="L41" i="96"/>
  <c r="M41" i="96"/>
  <c r="N41" i="96"/>
  <c r="O41" i="96"/>
  <c r="P41" i="96"/>
  <c r="Q41" i="96"/>
  <c r="R41" i="96"/>
  <c r="S41" i="96"/>
  <c r="T41" i="96"/>
  <c r="U41" i="96"/>
  <c r="V41" i="96"/>
  <c r="W41" i="96"/>
  <c r="X41" i="96"/>
  <c r="Y41" i="96"/>
  <c r="Z41" i="96"/>
  <c r="AA41" i="96"/>
  <c r="AB41" i="96"/>
  <c r="AC41" i="96"/>
  <c r="AD41" i="96"/>
  <c r="AE41" i="96"/>
  <c r="AF41" i="96"/>
  <c r="AG41" i="96"/>
  <c r="C42" i="96"/>
  <c r="D42" i="96"/>
  <c r="E42" i="96"/>
  <c r="F42" i="96"/>
  <c r="G42" i="96"/>
  <c r="H42" i="96"/>
  <c r="I42" i="96"/>
  <c r="J42" i="96"/>
  <c r="K42" i="96"/>
  <c r="L42" i="96"/>
  <c r="M42" i="96"/>
  <c r="N42" i="96"/>
  <c r="O42" i="96"/>
  <c r="P42" i="96"/>
  <c r="Q42" i="96"/>
  <c r="R42" i="96"/>
  <c r="S42" i="96"/>
  <c r="T42" i="96"/>
  <c r="U42" i="96"/>
  <c r="V42" i="96"/>
  <c r="W42" i="96"/>
  <c r="X42" i="96"/>
  <c r="Y42" i="96"/>
  <c r="Z42" i="96"/>
  <c r="AA42" i="96"/>
  <c r="AB42" i="96"/>
  <c r="AC42" i="96"/>
  <c r="AD42" i="96"/>
  <c r="AE42" i="96"/>
  <c r="AF42" i="96"/>
  <c r="AG42" i="96"/>
  <c r="C43" i="96"/>
  <c r="D43" i="96"/>
  <c r="E43" i="96"/>
  <c r="F43" i="96"/>
  <c r="G43" i="96"/>
  <c r="H43" i="96"/>
  <c r="I43" i="96"/>
  <c r="J43" i="96"/>
  <c r="K43" i="96"/>
  <c r="L43" i="96"/>
  <c r="M43" i="96"/>
  <c r="N43" i="96"/>
  <c r="O43" i="96"/>
  <c r="P43" i="96"/>
  <c r="Q43" i="96"/>
  <c r="R43" i="96"/>
  <c r="S43" i="96"/>
  <c r="T43" i="96"/>
  <c r="U43" i="96"/>
  <c r="V43" i="96"/>
  <c r="W43" i="96"/>
  <c r="X43" i="96"/>
  <c r="Y43" i="96"/>
  <c r="Z43" i="96"/>
  <c r="AA43" i="96"/>
  <c r="AB43" i="96"/>
  <c r="AC43" i="96"/>
  <c r="AD43" i="96"/>
  <c r="AE43" i="96"/>
  <c r="AF43" i="96"/>
  <c r="AG43" i="96"/>
  <c r="C44" i="96"/>
  <c r="D44" i="96"/>
  <c r="E44" i="96"/>
  <c r="F44" i="96"/>
  <c r="G44" i="96"/>
  <c r="H44" i="96"/>
  <c r="I44" i="96"/>
  <c r="J44" i="96"/>
  <c r="K44" i="96"/>
  <c r="L44" i="96"/>
  <c r="M44" i="96"/>
  <c r="N44" i="96"/>
  <c r="O44" i="96"/>
  <c r="P44" i="96"/>
  <c r="Q44" i="96"/>
  <c r="R44" i="96"/>
  <c r="S44" i="96"/>
  <c r="T44" i="96"/>
  <c r="U44" i="96"/>
  <c r="V44" i="96"/>
  <c r="W44" i="96"/>
  <c r="X44" i="96"/>
  <c r="Y44" i="96"/>
  <c r="Z44" i="96"/>
  <c r="AA44" i="96"/>
  <c r="AB44" i="96"/>
  <c r="AC44" i="96"/>
  <c r="AD44" i="96"/>
  <c r="AE44" i="96"/>
  <c r="AF44" i="96"/>
  <c r="AG44" i="96"/>
  <c r="C45" i="96"/>
  <c r="D45" i="96"/>
  <c r="E45" i="96"/>
  <c r="F45" i="96"/>
  <c r="G45" i="96"/>
  <c r="H45" i="96"/>
  <c r="I45" i="96"/>
  <c r="J45" i="96"/>
  <c r="K45" i="96"/>
  <c r="L45" i="96"/>
  <c r="M45" i="96"/>
  <c r="N45" i="96"/>
  <c r="O45" i="96"/>
  <c r="P45" i="96"/>
  <c r="Q45" i="96"/>
  <c r="R45" i="96"/>
  <c r="S45" i="96"/>
  <c r="T45" i="96"/>
  <c r="U45" i="96"/>
  <c r="V45" i="96"/>
  <c r="W45" i="96"/>
  <c r="X45" i="96"/>
  <c r="Y45" i="96"/>
  <c r="Z45" i="96"/>
  <c r="AA45" i="96"/>
  <c r="AB45" i="96"/>
  <c r="AC45" i="96"/>
  <c r="AD45" i="96"/>
  <c r="AE45" i="96"/>
  <c r="AF45" i="96"/>
  <c r="AG45" i="96"/>
  <c r="C46" i="96"/>
  <c r="D46" i="96"/>
  <c r="E46" i="96"/>
  <c r="F46" i="96"/>
  <c r="G46" i="96"/>
  <c r="H46" i="96"/>
  <c r="I46" i="96"/>
  <c r="J46" i="96"/>
  <c r="K46" i="96"/>
  <c r="L46" i="96"/>
  <c r="M46" i="96"/>
  <c r="N46" i="96"/>
  <c r="O46" i="96"/>
  <c r="P46" i="96"/>
  <c r="Q46" i="96"/>
  <c r="R46" i="96"/>
  <c r="S46" i="96"/>
  <c r="T46" i="96"/>
  <c r="U46" i="96"/>
  <c r="V46" i="96"/>
  <c r="W46" i="96"/>
  <c r="X46" i="96"/>
  <c r="Y46" i="96"/>
  <c r="Z46" i="96"/>
  <c r="AA46" i="96"/>
  <c r="AB46" i="96"/>
  <c r="AC46" i="96"/>
  <c r="AD46" i="96"/>
  <c r="AE46" i="96"/>
  <c r="AF46" i="96"/>
  <c r="AG46" i="96"/>
  <c r="C47" i="96"/>
  <c r="D47" i="96"/>
  <c r="E47" i="96"/>
  <c r="F47" i="96"/>
  <c r="G47" i="96"/>
  <c r="H47" i="96"/>
  <c r="I47" i="96"/>
  <c r="J47" i="96"/>
  <c r="K47" i="96"/>
  <c r="L47" i="96"/>
  <c r="M47" i="96"/>
  <c r="N47" i="96"/>
  <c r="O47" i="96"/>
  <c r="P47" i="96"/>
  <c r="Q47" i="96"/>
  <c r="R47" i="96"/>
  <c r="S47" i="96"/>
  <c r="T47" i="96"/>
  <c r="U47" i="96"/>
  <c r="V47" i="96"/>
  <c r="W47" i="96"/>
  <c r="X47" i="96"/>
  <c r="Y47" i="96"/>
  <c r="Z47" i="96"/>
  <c r="AA47" i="96"/>
  <c r="AB47" i="96"/>
  <c r="AC47" i="96"/>
  <c r="AD47" i="96"/>
  <c r="AE47" i="96"/>
  <c r="AF47" i="96"/>
  <c r="AG47" i="96"/>
  <c r="C48" i="96"/>
  <c r="D48" i="96"/>
  <c r="E48" i="96"/>
  <c r="F48" i="96"/>
  <c r="G48" i="96"/>
  <c r="H48" i="96"/>
  <c r="I48" i="96"/>
  <c r="J48" i="96"/>
  <c r="K48" i="96"/>
  <c r="L48" i="96"/>
  <c r="M48" i="96"/>
  <c r="N48" i="96"/>
  <c r="O48" i="96"/>
  <c r="P48" i="96"/>
  <c r="Q48" i="96"/>
  <c r="R48" i="96"/>
  <c r="S48" i="96"/>
  <c r="T48" i="96"/>
  <c r="U48" i="96"/>
  <c r="V48" i="96"/>
  <c r="W48" i="96"/>
  <c r="X48" i="96"/>
  <c r="Y48" i="96"/>
  <c r="Z48" i="96"/>
  <c r="AA48" i="96"/>
  <c r="AB48" i="96"/>
  <c r="AC48" i="96"/>
  <c r="AD48" i="96"/>
  <c r="AE48" i="96"/>
  <c r="AF48" i="96"/>
  <c r="AG48" i="96"/>
  <c r="C49" i="96"/>
  <c r="D49" i="96"/>
  <c r="E49" i="96"/>
  <c r="F49" i="96"/>
  <c r="G49" i="96"/>
  <c r="H49" i="96"/>
  <c r="I49" i="96"/>
  <c r="J49" i="96"/>
  <c r="K49" i="96"/>
  <c r="L49" i="96"/>
  <c r="M49" i="96"/>
  <c r="N49" i="96"/>
  <c r="O49" i="96"/>
  <c r="P49" i="96"/>
  <c r="Q49" i="96"/>
  <c r="R49" i="96"/>
  <c r="S49" i="96"/>
  <c r="T49" i="96"/>
  <c r="U49" i="96"/>
  <c r="V49" i="96"/>
  <c r="W49" i="96"/>
  <c r="X49" i="96"/>
  <c r="Y49" i="96"/>
  <c r="Z49" i="96"/>
  <c r="AA49" i="96"/>
  <c r="AB49" i="96"/>
  <c r="AC49" i="96"/>
  <c r="AD49" i="96"/>
  <c r="AE49" i="96"/>
  <c r="AF49" i="96"/>
  <c r="AG49" i="96"/>
  <c r="C50" i="96"/>
  <c r="D50" i="96"/>
  <c r="E50" i="96"/>
  <c r="F50" i="96"/>
  <c r="G50" i="96"/>
  <c r="H50" i="96"/>
  <c r="I50" i="96"/>
  <c r="J50" i="96"/>
  <c r="K50" i="96"/>
  <c r="L50" i="96"/>
  <c r="M50" i="96"/>
  <c r="N50" i="96"/>
  <c r="O50" i="96"/>
  <c r="P50" i="96"/>
  <c r="Q50" i="96"/>
  <c r="R50" i="96"/>
  <c r="S50" i="96"/>
  <c r="T50" i="96"/>
  <c r="U50" i="96"/>
  <c r="V50" i="96"/>
  <c r="W50" i="96"/>
  <c r="X50" i="96"/>
  <c r="Y50" i="96"/>
  <c r="Z50" i="96"/>
  <c r="AA50" i="96"/>
  <c r="AB50" i="96"/>
  <c r="AC50" i="96"/>
  <c r="AD50" i="96"/>
  <c r="AE50" i="96"/>
  <c r="AF50" i="96"/>
  <c r="AG50" i="96"/>
  <c r="C51" i="96"/>
  <c r="D51" i="96"/>
  <c r="E51" i="96"/>
  <c r="F51" i="96"/>
  <c r="G51" i="96"/>
  <c r="H51" i="96"/>
  <c r="I51" i="96"/>
  <c r="J51" i="96"/>
  <c r="K51" i="96"/>
  <c r="L51" i="96"/>
  <c r="M51" i="96"/>
  <c r="N51" i="96"/>
  <c r="O51" i="96"/>
  <c r="P51" i="96"/>
  <c r="Q51" i="96"/>
  <c r="R51" i="96"/>
  <c r="S51" i="96"/>
  <c r="T51" i="96"/>
  <c r="U51" i="96"/>
  <c r="V51" i="96"/>
  <c r="W51" i="96"/>
  <c r="X51" i="96"/>
  <c r="Y51" i="96"/>
  <c r="Z51" i="96"/>
  <c r="AA51" i="96"/>
  <c r="AB51" i="96"/>
  <c r="AC51" i="96"/>
  <c r="AD51" i="96"/>
  <c r="AE51" i="96"/>
  <c r="AF51" i="96"/>
  <c r="AG51" i="96"/>
  <c r="C52" i="96"/>
  <c r="D52" i="96"/>
  <c r="E52" i="96"/>
  <c r="F52" i="96"/>
  <c r="G52" i="96"/>
  <c r="H52" i="96"/>
  <c r="I52" i="96"/>
  <c r="J52" i="96"/>
  <c r="K52" i="96"/>
  <c r="L52" i="96"/>
  <c r="M52" i="96"/>
  <c r="N52" i="96"/>
  <c r="O52" i="96"/>
  <c r="P52" i="96"/>
  <c r="Q52" i="96"/>
  <c r="R52" i="96"/>
  <c r="S52" i="96"/>
  <c r="T52" i="96"/>
  <c r="U52" i="96"/>
  <c r="V52" i="96"/>
  <c r="W52" i="96"/>
  <c r="X52" i="96"/>
  <c r="Y52" i="96"/>
  <c r="Z52" i="96"/>
  <c r="AA52" i="96"/>
  <c r="AB52" i="96"/>
  <c r="AC52" i="96"/>
  <c r="AD52" i="96"/>
  <c r="AE52" i="96"/>
  <c r="AF52" i="96"/>
  <c r="AG52" i="96"/>
  <c r="C53" i="96"/>
  <c r="D53" i="96"/>
  <c r="E53" i="96"/>
  <c r="F53" i="96"/>
  <c r="G53" i="96"/>
  <c r="H53" i="96"/>
  <c r="I53" i="96"/>
  <c r="J53" i="96"/>
  <c r="K53" i="96"/>
  <c r="L53" i="96"/>
  <c r="M53" i="96"/>
  <c r="N53" i="96"/>
  <c r="O53" i="96"/>
  <c r="P53" i="96"/>
  <c r="Q53" i="96"/>
  <c r="R53" i="96"/>
  <c r="S53" i="96"/>
  <c r="T53" i="96"/>
  <c r="U53" i="96"/>
  <c r="V53" i="96"/>
  <c r="W53" i="96"/>
  <c r="X53" i="96"/>
  <c r="Y53" i="96"/>
  <c r="Z53" i="96"/>
  <c r="AA53" i="96"/>
  <c r="AB53" i="96"/>
  <c r="AC53" i="96"/>
  <c r="AD53" i="96"/>
  <c r="AE53" i="96"/>
  <c r="AF53" i="96"/>
  <c r="AG53" i="96"/>
  <c r="C54" i="96"/>
  <c r="D54" i="96"/>
  <c r="E54" i="96"/>
  <c r="F54" i="96"/>
  <c r="G54" i="96"/>
  <c r="H54" i="96"/>
  <c r="I54" i="96"/>
  <c r="J54" i="96"/>
  <c r="K54" i="96"/>
  <c r="L54" i="96"/>
  <c r="M54" i="96"/>
  <c r="N54" i="96"/>
  <c r="O54" i="96"/>
  <c r="P54" i="96"/>
  <c r="Q54" i="96"/>
  <c r="R54" i="96"/>
  <c r="S54" i="96"/>
  <c r="T54" i="96"/>
  <c r="U54" i="96"/>
  <c r="V54" i="96"/>
  <c r="W54" i="96"/>
  <c r="X54" i="96"/>
  <c r="Y54" i="96"/>
  <c r="Z54" i="96"/>
  <c r="AA54" i="96"/>
  <c r="AB54" i="96"/>
  <c r="AC54" i="96"/>
  <c r="AD54" i="96"/>
  <c r="AE54" i="96"/>
  <c r="AF54" i="96"/>
  <c r="AG54" i="96"/>
  <c r="C55" i="96"/>
  <c r="D55" i="96"/>
  <c r="E55" i="96"/>
  <c r="F55" i="96"/>
  <c r="G55" i="96"/>
  <c r="H55" i="96"/>
  <c r="I55" i="96"/>
  <c r="J55" i="96"/>
  <c r="K55" i="96"/>
  <c r="L55" i="96"/>
  <c r="M55" i="96"/>
  <c r="N55" i="96"/>
  <c r="O55" i="96"/>
  <c r="P55" i="96"/>
  <c r="Q55" i="96"/>
  <c r="R55" i="96"/>
  <c r="S55" i="96"/>
  <c r="T55" i="96"/>
  <c r="U55" i="96"/>
  <c r="V55" i="96"/>
  <c r="W55" i="96"/>
  <c r="X55" i="96"/>
  <c r="Y55" i="96"/>
  <c r="Z55" i="96"/>
  <c r="AA55" i="96"/>
  <c r="AB55" i="96"/>
  <c r="AC55" i="96"/>
  <c r="AD55" i="96"/>
  <c r="AE55" i="96"/>
  <c r="AF55" i="96"/>
  <c r="AG55" i="96"/>
  <c r="C56" i="96"/>
  <c r="D56" i="96"/>
  <c r="E56" i="96"/>
  <c r="F56" i="96"/>
  <c r="G56" i="96"/>
  <c r="H56" i="96"/>
  <c r="I56" i="96"/>
  <c r="J56" i="96"/>
  <c r="K56" i="96"/>
  <c r="L56" i="96"/>
  <c r="M56" i="96"/>
  <c r="N56" i="96"/>
  <c r="O56" i="96"/>
  <c r="P56" i="96"/>
  <c r="Q56" i="96"/>
  <c r="R56" i="96"/>
  <c r="S56" i="96"/>
  <c r="T56" i="96"/>
  <c r="U56" i="96"/>
  <c r="V56" i="96"/>
  <c r="W56" i="96"/>
  <c r="X56" i="96"/>
  <c r="Y56" i="96"/>
  <c r="Z56" i="96"/>
  <c r="AA56" i="96"/>
  <c r="AB56" i="96"/>
  <c r="AC56" i="96"/>
  <c r="AD56" i="96"/>
  <c r="AE56" i="96"/>
  <c r="AF56" i="96"/>
  <c r="AG56" i="96"/>
  <c r="C57" i="96"/>
  <c r="D57" i="96"/>
  <c r="E57" i="96"/>
  <c r="F57" i="96"/>
  <c r="G57" i="96"/>
  <c r="H57" i="96"/>
  <c r="I57" i="96"/>
  <c r="J57" i="96"/>
  <c r="K57" i="96"/>
  <c r="L57" i="96"/>
  <c r="M57" i="96"/>
  <c r="N57" i="96"/>
  <c r="O57" i="96"/>
  <c r="P57" i="96"/>
  <c r="Q57" i="96"/>
  <c r="R57" i="96"/>
  <c r="S57" i="96"/>
  <c r="T57" i="96"/>
  <c r="U57" i="96"/>
  <c r="V57" i="96"/>
  <c r="W57" i="96"/>
  <c r="X57" i="96"/>
  <c r="Y57" i="96"/>
  <c r="Z57" i="96"/>
  <c r="AA57" i="96"/>
  <c r="AB57" i="96"/>
  <c r="AC57" i="96"/>
  <c r="AD57" i="96"/>
  <c r="AE57" i="96"/>
  <c r="AF57" i="96"/>
  <c r="AG57" i="96"/>
  <c r="C58" i="96"/>
  <c r="D58" i="96"/>
  <c r="E58" i="96"/>
  <c r="F58" i="96"/>
  <c r="G58" i="96"/>
  <c r="H58" i="96"/>
  <c r="I58" i="96"/>
  <c r="J58" i="96"/>
  <c r="K58" i="96"/>
  <c r="L58" i="96"/>
  <c r="M58" i="96"/>
  <c r="N58" i="96"/>
  <c r="O58" i="96"/>
  <c r="P58" i="96"/>
  <c r="Q58" i="96"/>
  <c r="R58" i="96"/>
  <c r="S58" i="96"/>
  <c r="T58" i="96"/>
  <c r="U58" i="96"/>
  <c r="V58" i="96"/>
  <c r="W58" i="96"/>
  <c r="X58" i="96"/>
  <c r="Y58" i="96"/>
  <c r="Z58" i="96"/>
  <c r="AA58" i="96"/>
  <c r="AB58" i="96"/>
  <c r="AC58" i="96"/>
  <c r="AD58" i="96"/>
  <c r="AE58" i="96"/>
  <c r="AF58" i="96"/>
  <c r="AG58" i="96"/>
  <c r="C59" i="96"/>
  <c r="D59" i="96"/>
  <c r="E59" i="96"/>
  <c r="F59" i="96"/>
  <c r="G59" i="96"/>
  <c r="H59" i="96"/>
  <c r="I59" i="96"/>
  <c r="J59" i="96"/>
  <c r="K59" i="96"/>
  <c r="L59" i="96"/>
  <c r="M59" i="96"/>
  <c r="N59" i="96"/>
  <c r="O59" i="96"/>
  <c r="P59" i="96"/>
  <c r="Q59" i="96"/>
  <c r="R59" i="96"/>
  <c r="S59" i="96"/>
  <c r="T59" i="96"/>
  <c r="U59" i="96"/>
  <c r="V59" i="96"/>
  <c r="W59" i="96"/>
  <c r="X59" i="96"/>
  <c r="Y59" i="96"/>
  <c r="Z59" i="96"/>
  <c r="AA59" i="96"/>
  <c r="AB59" i="96"/>
  <c r="AC59" i="96"/>
  <c r="AD59" i="96"/>
  <c r="AE59" i="96"/>
  <c r="AF59" i="96"/>
  <c r="AG59" i="96"/>
  <c r="C60" i="96"/>
  <c r="D60" i="96"/>
  <c r="E60" i="96"/>
  <c r="F60" i="96"/>
  <c r="G60" i="96"/>
  <c r="H60" i="96"/>
  <c r="I60" i="96"/>
  <c r="J60" i="96"/>
  <c r="K60" i="96"/>
  <c r="L60" i="96"/>
  <c r="M60" i="96"/>
  <c r="N60" i="96"/>
  <c r="O60" i="96"/>
  <c r="P60" i="96"/>
  <c r="Q60" i="96"/>
  <c r="R60" i="96"/>
  <c r="S60" i="96"/>
  <c r="T60" i="96"/>
  <c r="U60" i="96"/>
  <c r="V60" i="96"/>
  <c r="W60" i="96"/>
  <c r="X60" i="96"/>
  <c r="Y60" i="96"/>
  <c r="Z60" i="96"/>
  <c r="AA60" i="96"/>
  <c r="AB60" i="96"/>
  <c r="AC60" i="96"/>
  <c r="AD60" i="96"/>
  <c r="AE60" i="96"/>
  <c r="AF60" i="96"/>
  <c r="AG60" i="96"/>
  <c r="C61" i="96"/>
  <c r="D61" i="96"/>
  <c r="E61" i="96"/>
  <c r="F61" i="96"/>
  <c r="G61" i="96"/>
  <c r="H61" i="96"/>
  <c r="I61" i="96"/>
  <c r="J61" i="96"/>
  <c r="K61" i="96"/>
  <c r="L61" i="96"/>
  <c r="M61" i="96"/>
  <c r="N61" i="96"/>
  <c r="O61" i="96"/>
  <c r="P61" i="96"/>
  <c r="Q61" i="96"/>
  <c r="R61" i="96"/>
  <c r="S61" i="96"/>
  <c r="T61" i="96"/>
  <c r="U61" i="96"/>
  <c r="V61" i="96"/>
  <c r="W61" i="96"/>
  <c r="X61" i="96"/>
  <c r="Y61" i="96"/>
  <c r="Z61" i="96"/>
  <c r="AA61" i="96"/>
  <c r="AB61" i="96"/>
  <c r="AC61" i="96"/>
  <c r="AD61" i="96"/>
  <c r="AE61" i="96"/>
  <c r="AF61" i="96"/>
  <c r="AG61" i="96"/>
  <c r="C62" i="96"/>
  <c r="D62" i="96"/>
  <c r="E62" i="96"/>
  <c r="F62" i="96"/>
  <c r="G62" i="96"/>
  <c r="H62" i="96"/>
  <c r="I62" i="96"/>
  <c r="J62" i="96"/>
  <c r="K62" i="96"/>
  <c r="L62" i="96"/>
  <c r="M62" i="96"/>
  <c r="N62" i="96"/>
  <c r="O62" i="96"/>
  <c r="P62" i="96"/>
  <c r="Q62" i="96"/>
  <c r="R62" i="96"/>
  <c r="S62" i="96"/>
  <c r="T62" i="96"/>
  <c r="U62" i="96"/>
  <c r="V62" i="96"/>
  <c r="W62" i="96"/>
  <c r="X62" i="96"/>
  <c r="Y62" i="96"/>
  <c r="Z62" i="96"/>
  <c r="AA62" i="96"/>
  <c r="AB62" i="96"/>
  <c r="AC62" i="96"/>
  <c r="AD62" i="96"/>
  <c r="AE62" i="96"/>
  <c r="AF62" i="96"/>
  <c r="AG62" i="96"/>
  <c r="C63" i="96"/>
  <c r="D63" i="96"/>
  <c r="E63" i="96"/>
  <c r="F63" i="96"/>
  <c r="G63" i="96"/>
  <c r="H63" i="96"/>
  <c r="I63" i="96"/>
  <c r="J63" i="96"/>
  <c r="K63" i="96"/>
  <c r="L63" i="96"/>
  <c r="M63" i="96"/>
  <c r="N63" i="96"/>
  <c r="O63" i="96"/>
  <c r="P63" i="96"/>
  <c r="Q63" i="96"/>
  <c r="R63" i="96"/>
  <c r="S63" i="96"/>
  <c r="T63" i="96"/>
  <c r="U63" i="96"/>
  <c r="V63" i="96"/>
  <c r="W63" i="96"/>
  <c r="X63" i="96"/>
  <c r="Y63" i="96"/>
  <c r="Z63" i="96"/>
  <c r="AA63" i="96"/>
  <c r="AB63" i="96"/>
  <c r="AC63" i="96"/>
  <c r="AD63" i="96"/>
  <c r="AE63" i="96"/>
  <c r="AF63" i="96"/>
  <c r="AG63" i="96"/>
  <c r="C64" i="96"/>
  <c r="D64" i="96"/>
  <c r="E64" i="96"/>
  <c r="F64" i="96"/>
  <c r="G64" i="96"/>
  <c r="H64" i="96"/>
  <c r="I64" i="96"/>
  <c r="J64" i="96"/>
  <c r="K64" i="96"/>
  <c r="L64" i="96"/>
  <c r="M64" i="96"/>
  <c r="N64" i="96"/>
  <c r="O64" i="96"/>
  <c r="P64" i="96"/>
  <c r="Q64" i="96"/>
  <c r="R64" i="96"/>
  <c r="S64" i="96"/>
  <c r="T64" i="96"/>
  <c r="U64" i="96"/>
  <c r="V64" i="96"/>
  <c r="W64" i="96"/>
  <c r="X64" i="96"/>
  <c r="Y64" i="96"/>
  <c r="Z64" i="96"/>
  <c r="AA64" i="96"/>
  <c r="AB64" i="96"/>
  <c r="AC64" i="96"/>
  <c r="AD64" i="96"/>
  <c r="AE64" i="96"/>
  <c r="AF64" i="96"/>
  <c r="AG64" i="96"/>
  <c r="C65" i="96"/>
  <c r="D65" i="96"/>
  <c r="E65" i="96"/>
  <c r="F65" i="96"/>
  <c r="G65" i="96"/>
  <c r="H65" i="96"/>
  <c r="I65" i="96"/>
  <c r="J65" i="96"/>
  <c r="K65" i="96"/>
  <c r="L65" i="96"/>
  <c r="M65" i="96"/>
  <c r="N65" i="96"/>
  <c r="O65" i="96"/>
  <c r="P65" i="96"/>
  <c r="Q65" i="96"/>
  <c r="R65" i="96"/>
  <c r="S65" i="96"/>
  <c r="T65" i="96"/>
  <c r="U65" i="96"/>
  <c r="V65" i="96"/>
  <c r="W65" i="96"/>
  <c r="X65" i="96"/>
  <c r="Y65" i="96"/>
  <c r="Z65" i="96"/>
  <c r="AA65" i="96"/>
  <c r="AB65" i="96"/>
  <c r="AC65" i="96"/>
  <c r="AD65" i="96"/>
  <c r="AE65" i="96"/>
  <c r="AF65" i="96"/>
  <c r="AG65" i="96"/>
  <c r="C66" i="96"/>
  <c r="D66" i="96"/>
  <c r="E66" i="96"/>
  <c r="F66" i="96"/>
  <c r="G66" i="96"/>
  <c r="H66" i="96"/>
  <c r="I66" i="96"/>
  <c r="J66" i="96"/>
  <c r="K66" i="96"/>
  <c r="L66" i="96"/>
  <c r="M66" i="96"/>
  <c r="N66" i="96"/>
  <c r="O66" i="96"/>
  <c r="P66" i="96"/>
  <c r="Q66" i="96"/>
  <c r="R66" i="96"/>
  <c r="S66" i="96"/>
  <c r="T66" i="96"/>
  <c r="U66" i="96"/>
  <c r="V66" i="96"/>
  <c r="W66" i="96"/>
  <c r="X66" i="96"/>
  <c r="Y66" i="96"/>
  <c r="Z66" i="96"/>
  <c r="AA66" i="96"/>
  <c r="AB66" i="96"/>
  <c r="AC66" i="96"/>
  <c r="AD66" i="96"/>
  <c r="AE66" i="96"/>
  <c r="AF66" i="96"/>
  <c r="AG66" i="96"/>
  <c r="C67" i="96"/>
  <c r="D67" i="96"/>
  <c r="E67" i="96"/>
  <c r="F67" i="96"/>
  <c r="G67" i="96"/>
  <c r="H67" i="96"/>
  <c r="I67" i="96"/>
  <c r="J67" i="96"/>
  <c r="K67" i="96"/>
  <c r="L67" i="96"/>
  <c r="M67" i="96"/>
  <c r="N67" i="96"/>
  <c r="O67" i="96"/>
  <c r="P67" i="96"/>
  <c r="Q67" i="96"/>
  <c r="R67" i="96"/>
  <c r="S67" i="96"/>
  <c r="T67" i="96"/>
  <c r="U67" i="96"/>
  <c r="V67" i="96"/>
  <c r="W67" i="96"/>
  <c r="X67" i="96"/>
  <c r="Y67" i="96"/>
  <c r="Z67" i="96"/>
  <c r="AA67" i="96"/>
  <c r="AB67" i="96"/>
  <c r="AC67" i="96"/>
  <c r="AD67" i="96"/>
  <c r="AE67" i="96"/>
  <c r="AF67" i="96"/>
  <c r="AG67" i="96"/>
  <c r="C68" i="96"/>
  <c r="D68" i="96"/>
  <c r="E68" i="96"/>
  <c r="F68" i="96"/>
  <c r="G68" i="96"/>
  <c r="H68" i="96"/>
  <c r="I68" i="96"/>
  <c r="J68" i="96"/>
  <c r="K68" i="96"/>
  <c r="L68" i="96"/>
  <c r="M68" i="96"/>
  <c r="N68" i="96"/>
  <c r="O68" i="96"/>
  <c r="P68" i="96"/>
  <c r="Q68" i="96"/>
  <c r="R68" i="96"/>
  <c r="S68" i="96"/>
  <c r="T68" i="96"/>
  <c r="U68" i="96"/>
  <c r="V68" i="96"/>
  <c r="W68" i="96"/>
  <c r="X68" i="96"/>
  <c r="Y68" i="96"/>
  <c r="Z68" i="96"/>
  <c r="AA68" i="96"/>
  <c r="AB68" i="96"/>
  <c r="AC68" i="96"/>
  <c r="AD68" i="96"/>
  <c r="AE68" i="96"/>
  <c r="AF68" i="96"/>
  <c r="AG68" i="96"/>
  <c r="C69" i="96"/>
  <c r="D69" i="96"/>
  <c r="E69" i="96"/>
  <c r="F69" i="96"/>
  <c r="G69" i="96"/>
  <c r="H69" i="96"/>
  <c r="I69" i="96"/>
  <c r="J69" i="96"/>
  <c r="K69" i="96"/>
  <c r="L69" i="96"/>
  <c r="M69" i="96"/>
  <c r="N69" i="96"/>
  <c r="O69" i="96"/>
  <c r="P69" i="96"/>
  <c r="Q69" i="96"/>
  <c r="R69" i="96"/>
  <c r="S69" i="96"/>
  <c r="T69" i="96"/>
  <c r="U69" i="96"/>
  <c r="V69" i="96"/>
  <c r="W69" i="96"/>
  <c r="X69" i="96"/>
  <c r="Y69" i="96"/>
  <c r="Z69" i="96"/>
  <c r="AA69" i="96"/>
  <c r="AB69" i="96"/>
  <c r="AC69" i="96"/>
  <c r="AD69" i="96"/>
  <c r="AE69" i="96"/>
  <c r="AF69" i="96"/>
  <c r="AG69" i="96"/>
  <c r="C70" i="96"/>
  <c r="D70" i="96"/>
  <c r="E70" i="96"/>
  <c r="F70" i="96"/>
  <c r="G70" i="96"/>
  <c r="H70" i="96"/>
  <c r="I70" i="96"/>
  <c r="J70" i="96"/>
  <c r="K70" i="96"/>
  <c r="L70" i="96"/>
  <c r="M70" i="96"/>
  <c r="N70" i="96"/>
  <c r="O70" i="96"/>
  <c r="P70" i="96"/>
  <c r="Q70" i="96"/>
  <c r="R70" i="96"/>
  <c r="S70" i="96"/>
  <c r="T70" i="96"/>
  <c r="U70" i="96"/>
  <c r="V70" i="96"/>
  <c r="W70" i="96"/>
  <c r="X70" i="96"/>
  <c r="Y70" i="96"/>
  <c r="Z70" i="96"/>
  <c r="AA70" i="96"/>
  <c r="AB70" i="96"/>
  <c r="AC70" i="96"/>
  <c r="AD70" i="96"/>
  <c r="AE70" i="96"/>
  <c r="AF70" i="96"/>
  <c r="AG70" i="96"/>
  <c r="C71" i="96"/>
  <c r="D71" i="96"/>
  <c r="E71" i="96"/>
  <c r="F71" i="96"/>
  <c r="G71" i="96"/>
  <c r="H71" i="96"/>
  <c r="I71" i="96"/>
  <c r="J71" i="96"/>
  <c r="K71" i="96"/>
  <c r="L71" i="96"/>
  <c r="M71" i="96"/>
  <c r="N71" i="96"/>
  <c r="O71" i="96"/>
  <c r="P71" i="96"/>
  <c r="Q71" i="96"/>
  <c r="R71" i="96"/>
  <c r="S71" i="96"/>
  <c r="T71" i="96"/>
  <c r="U71" i="96"/>
  <c r="V71" i="96"/>
  <c r="W71" i="96"/>
  <c r="X71" i="96"/>
  <c r="Y71" i="96"/>
  <c r="Z71" i="96"/>
  <c r="AA71" i="96"/>
  <c r="AB71" i="96"/>
  <c r="AC71" i="96"/>
  <c r="AD71" i="96"/>
  <c r="AE71" i="96"/>
  <c r="AF71" i="96"/>
  <c r="AG71" i="96"/>
  <c r="C72" i="96"/>
  <c r="D72" i="96"/>
  <c r="E72" i="96"/>
  <c r="F72" i="96"/>
  <c r="G72" i="96"/>
  <c r="H72" i="96"/>
  <c r="I72" i="96"/>
  <c r="J72" i="96"/>
  <c r="K72" i="96"/>
  <c r="L72" i="96"/>
  <c r="M72" i="96"/>
  <c r="N72" i="96"/>
  <c r="O72" i="96"/>
  <c r="P72" i="96"/>
  <c r="Q72" i="96"/>
  <c r="R72" i="96"/>
  <c r="S72" i="96"/>
  <c r="T72" i="96"/>
  <c r="U72" i="96"/>
  <c r="V72" i="96"/>
  <c r="W72" i="96"/>
  <c r="X72" i="96"/>
  <c r="Y72" i="96"/>
  <c r="Z72" i="96"/>
  <c r="AA72" i="96"/>
  <c r="AB72" i="96"/>
  <c r="AC72" i="96"/>
  <c r="AD72" i="96"/>
  <c r="AE72" i="96"/>
  <c r="AF72" i="96"/>
  <c r="AG72" i="96"/>
  <c r="C73" i="96"/>
  <c r="D73" i="96"/>
  <c r="E73" i="96"/>
  <c r="F73" i="96"/>
  <c r="G73" i="96"/>
  <c r="H73" i="96"/>
  <c r="I73" i="96"/>
  <c r="J73" i="96"/>
  <c r="K73" i="96"/>
  <c r="L73" i="96"/>
  <c r="M73" i="96"/>
  <c r="N73" i="96"/>
  <c r="O73" i="96"/>
  <c r="P73" i="96"/>
  <c r="Q73" i="96"/>
  <c r="R73" i="96"/>
  <c r="S73" i="96"/>
  <c r="T73" i="96"/>
  <c r="U73" i="96"/>
  <c r="V73" i="96"/>
  <c r="W73" i="96"/>
  <c r="X73" i="96"/>
  <c r="Y73" i="96"/>
  <c r="Z73" i="96"/>
  <c r="AA73" i="96"/>
  <c r="AB73" i="96"/>
  <c r="AC73" i="96"/>
  <c r="AD73" i="96"/>
  <c r="AE73" i="96"/>
  <c r="AF73" i="96"/>
  <c r="AG73" i="96"/>
  <c r="C74" i="96"/>
  <c r="D74" i="96"/>
  <c r="E74" i="96"/>
  <c r="F74" i="96"/>
  <c r="G74" i="96"/>
  <c r="H74" i="96"/>
  <c r="I74" i="96"/>
  <c r="J74" i="96"/>
  <c r="K74" i="96"/>
  <c r="L74" i="96"/>
  <c r="M74" i="96"/>
  <c r="N74" i="96"/>
  <c r="O74" i="96"/>
  <c r="P74" i="96"/>
  <c r="Q74" i="96"/>
  <c r="R74" i="96"/>
  <c r="S74" i="96"/>
  <c r="T74" i="96"/>
  <c r="U74" i="96"/>
  <c r="V74" i="96"/>
  <c r="W74" i="96"/>
  <c r="X74" i="96"/>
  <c r="Y74" i="96"/>
  <c r="Z74" i="96"/>
  <c r="AA74" i="96"/>
  <c r="AB74" i="96"/>
  <c r="AC74" i="96"/>
  <c r="AD74" i="96"/>
  <c r="AE74" i="96"/>
  <c r="AF74" i="96"/>
  <c r="AG74" i="96"/>
  <c r="C75" i="96"/>
  <c r="D75" i="96"/>
  <c r="E75" i="96"/>
  <c r="F75" i="96"/>
  <c r="G75" i="96"/>
  <c r="H75" i="96"/>
  <c r="I75" i="96"/>
  <c r="J75" i="96"/>
  <c r="K75" i="96"/>
  <c r="L75" i="96"/>
  <c r="M75" i="96"/>
  <c r="N75" i="96"/>
  <c r="O75" i="96"/>
  <c r="P75" i="96"/>
  <c r="Q75" i="96"/>
  <c r="R75" i="96"/>
  <c r="S75" i="96"/>
  <c r="T75" i="96"/>
  <c r="U75" i="96"/>
  <c r="V75" i="96"/>
  <c r="W75" i="96"/>
  <c r="X75" i="96"/>
  <c r="Y75" i="96"/>
  <c r="Z75" i="96"/>
  <c r="AA75" i="96"/>
  <c r="AB75" i="96"/>
  <c r="AC75" i="96"/>
  <c r="AD75" i="96"/>
  <c r="AE75" i="96"/>
  <c r="AF75" i="96"/>
  <c r="AG75" i="96"/>
  <c r="C76" i="96"/>
  <c r="D76" i="96"/>
  <c r="E76" i="96"/>
  <c r="F76" i="96"/>
  <c r="G76" i="96"/>
  <c r="H76" i="96"/>
  <c r="I76" i="96"/>
  <c r="J76" i="96"/>
  <c r="K76" i="96"/>
  <c r="L76" i="96"/>
  <c r="M76" i="96"/>
  <c r="N76" i="96"/>
  <c r="O76" i="96"/>
  <c r="P76" i="96"/>
  <c r="Q76" i="96"/>
  <c r="R76" i="96"/>
  <c r="S76" i="96"/>
  <c r="T76" i="96"/>
  <c r="U76" i="96"/>
  <c r="V76" i="96"/>
  <c r="W76" i="96"/>
  <c r="X76" i="96"/>
  <c r="Y76" i="96"/>
  <c r="Z76" i="96"/>
  <c r="AA76" i="96"/>
  <c r="AB76" i="96"/>
  <c r="AC76" i="96"/>
  <c r="AD76" i="96"/>
  <c r="AE76" i="96"/>
  <c r="AF76" i="96"/>
  <c r="AG76" i="96"/>
  <c r="C77" i="96"/>
  <c r="D77" i="96"/>
  <c r="E77" i="96"/>
  <c r="F77" i="96"/>
  <c r="G77" i="96"/>
  <c r="H77" i="96"/>
  <c r="I77" i="96"/>
  <c r="J77" i="96"/>
  <c r="K77" i="96"/>
  <c r="L77" i="96"/>
  <c r="M77" i="96"/>
  <c r="N77" i="96"/>
  <c r="O77" i="96"/>
  <c r="P77" i="96"/>
  <c r="Q77" i="96"/>
  <c r="R77" i="96"/>
  <c r="S77" i="96"/>
  <c r="T77" i="96"/>
  <c r="U77" i="96"/>
  <c r="V77" i="96"/>
  <c r="W77" i="96"/>
  <c r="X77" i="96"/>
  <c r="Y77" i="96"/>
  <c r="Z77" i="96"/>
  <c r="AA77" i="96"/>
  <c r="AB77" i="96"/>
  <c r="AC77" i="96"/>
  <c r="AD77" i="96"/>
  <c r="AE77" i="96"/>
  <c r="AF77" i="96"/>
  <c r="AG77" i="96"/>
  <c r="C78" i="96"/>
  <c r="D78" i="96"/>
  <c r="E78" i="96"/>
  <c r="F78" i="96"/>
  <c r="G78" i="96"/>
  <c r="H78" i="96"/>
  <c r="I78" i="96"/>
  <c r="J78" i="96"/>
  <c r="K78" i="96"/>
  <c r="L78" i="96"/>
  <c r="M78" i="96"/>
  <c r="N78" i="96"/>
  <c r="O78" i="96"/>
  <c r="P78" i="96"/>
  <c r="Q78" i="96"/>
  <c r="R78" i="96"/>
  <c r="S78" i="96"/>
  <c r="T78" i="96"/>
  <c r="U78" i="96"/>
  <c r="V78" i="96"/>
  <c r="W78" i="96"/>
  <c r="X78" i="96"/>
  <c r="Y78" i="96"/>
  <c r="Z78" i="96"/>
  <c r="AA78" i="96"/>
  <c r="AB78" i="96"/>
  <c r="AC78" i="96"/>
  <c r="AD78" i="96"/>
  <c r="AE78" i="96"/>
  <c r="AF78" i="96"/>
  <c r="AG78" i="96"/>
  <c r="C79" i="96"/>
  <c r="D79" i="96"/>
  <c r="E79" i="96"/>
  <c r="F79" i="96"/>
  <c r="G79" i="96"/>
  <c r="H79" i="96"/>
  <c r="I79" i="96"/>
  <c r="J79" i="96"/>
  <c r="K79" i="96"/>
  <c r="L79" i="96"/>
  <c r="M79" i="96"/>
  <c r="N79" i="96"/>
  <c r="O79" i="96"/>
  <c r="P79" i="96"/>
  <c r="Q79" i="96"/>
  <c r="R79" i="96"/>
  <c r="S79" i="96"/>
  <c r="T79" i="96"/>
  <c r="U79" i="96"/>
  <c r="V79" i="96"/>
  <c r="W79" i="96"/>
  <c r="X79" i="96"/>
  <c r="Y79" i="96"/>
  <c r="Z79" i="96"/>
  <c r="AA79" i="96"/>
  <c r="AB79" i="96"/>
  <c r="AC79" i="96"/>
  <c r="AD79" i="96"/>
  <c r="AE79" i="96"/>
  <c r="AF79" i="96"/>
  <c r="AG79" i="96"/>
  <c r="C80" i="96"/>
  <c r="D80" i="96"/>
  <c r="E80" i="96"/>
  <c r="F80" i="96"/>
  <c r="G80" i="96"/>
  <c r="H80" i="96"/>
  <c r="I80" i="96"/>
  <c r="J80" i="96"/>
  <c r="K80" i="96"/>
  <c r="L80" i="96"/>
  <c r="M80" i="96"/>
  <c r="N80" i="96"/>
  <c r="O80" i="96"/>
  <c r="P80" i="96"/>
  <c r="Q80" i="96"/>
  <c r="R80" i="96"/>
  <c r="S80" i="96"/>
  <c r="T80" i="96"/>
  <c r="U80" i="96"/>
  <c r="V80" i="96"/>
  <c r="W80" i="96"/>
  <c r="X80" i="96"/>
  <c r="Y80" i="96"/>
  <c r="Z80" i="96"/>
  <c r="AA80" i="96"/>
  <c r="AB80" i="96"/>
  <c r="AC80" i="96"/>
  <c r="AD80" i="96"/>
  <c r="AE80" i="96"/>
  <c r="AF80" i="96"/>
  <c r="AG80" i="96"/>
  <c r="C81" i="96"/>
  <c r="D81" i="96"/>
  <c r="E81" i="96"/>
  <c r="F81" i="96"/>
  <c r="G81" i="96"/>
  <c r="H81" i="96"/>
  <c r="I81" i="96"/>
  <c r="J81" i="96"/>
  <c r="K81" i="96"/>
  <c r="L81" i="96"/>
  <c r="M81" i="96"/>
  <c r="N81" i="96"/>
  <c r="O81" i="96"/>
  <c r="P81" i="96"/>
  <c r="Q81" i="96"/>
  <c r="R81" i="96"/>
  <c r="S81" i="96"/>
  <c r="T81" i="96"/>
  <c r="U81" i="96"/>
  <c r="V81" i="96"/>
  <c r="W81" i="96"/>
  <c r="X81" i="96"/>
  <c r="Y81" i="96"/>
  <c r="Z81" i="96"/>
  <c r="AA81" i="96"/>
  <c r="AB81" i="96"/>
  <c r="AC81" i="96"/>
  <c r="AD81" i="96"/>
  <c r="AE81" i="96"/>
  <c r="AF81" i="96"/>
  <c r="AG81" i="96"/>
  <c r="C82" i="96"/>
  <c r="D82" i="96"/>
  <c r="E82" i="96"/>
  <c r="F82" i="96"/>
  <c r="G82" i="96"/>
  <c r="H82" i="96"/>
  <c r="I82" i="96"/>
  <c r="J82" i="96"/>
  <c r="K82" i="96"/>
  <c r="L82" i="96"/>
  <c r="M82" i="96"/>
  <c r="N82" i="96"/>
  <c r="O82" i="96"/>
  <c r="P82" i="96"/>
  <c r="Q82" i="96"/>
  <c r="R82" i="96"/>
  <c r="S82" i="96"/>
  <c r="T82" i="96"/>
  <c r="U82" i="96"/>
  <c r="V82" i="96"/>
  <c r="W82" i="96"/>
  <c r="X82" i="96"/>
  <c r="Y82" i="96"/>
  <c r="Z82" i="96"/>
  <c r="AA82" i="96"/>
  <c r="AB82" i="96"/>
  <c r="AC82" i="96"/>
  <c r="AD82" i="96"/>
  <c r="AE82" i="96"/>
  <c r="AF82" i="96"/>
  <c r="AG82" i="96"/>
  <c r="C83" i="96"/>
  <c r="D83" i="96"/>
  <c r="E83" i="96"/>
  <c r="F83" i="96"/>
  <c r="G83" i="96"/>
  <c r="H83" i="96"/>
  <c r="I83" i="96"/>
  <c r="J83" i="96"/>
  <c r="K83" i="96"/>
  <c r="L83" i="96"/>
  <c r="M83" i="96"/>
  <c r="N83" i="96"/>
  <c r="O83" i="96"/>
  <c r="P83" i="96"/>
  <c r="Q83" i="96"/>
  <c r="R83" i="96"/>
  <c r="S83" i="96"/>
  <c r="T83" i="96"/>
  <c r="U83" i="96"/>
  <c r="V83" i="96"/>
  <c r="W83" i="96"/>
  <c r="X83" i="96"/>
  <c r="Y83" i="96"/>
  <c r="Z83" i="96"/>
  <c r="AA83" i="96"/>
  <c r="AB83" i="96"/>
  <c r="AC83" i="96"/>
  <c r="AD83" i="96"/>
  <c r="AE83" i="96"/>
  <c r="AF83" i="96"/>
  <c r="AG83" i="96"/>
  <c r="C84" i="96"/>
  <c r="D84" i="96"/>
  <c r="E84" i="96"/>
  <c r="F84" i="96"/>
  <c r="G84" i="96"/>
  <c r="H84" i="96"/>
  <c r="I84" i="96"/>
  <c r="J84" i="96"/>
  <c r="K84" i="96"/>
  <c r="L84" i="96"/>
  <c r="M84" i="96"/>
  <c r="N84" i="96"/>
  <c r="O84" i="96"/>
  <c r="P84" i="96"/>
  <c r="Q84" i="96"/>
  <c r="R84" i="96"/>
  <c r="S84" i="96"/>
  <c r="T84" i="96"/>
  <c r="U84" i="96"/>
  <c r="V84" i="96"/>
  <c r="W84" i="96"/>
  <c r="X84" i="96"/>
  <c r="Y84" i="96"/>
  <c r="Z84" i="96"/>
  <c r="AA84" i="96"/>
  <c r="AB84" i="96"/>
  <c r="AC84" i="96"/>
  <c r="AD84" i="96"/>
  <c r="AE84" i="96"/>
  <c r="AF84" i="96"/>
  <c r="AG84" i="96"/>
  <c r="C85" i="96"/>
  <c r="D85" i="96"/>
  <c r="E85" i="96"/>
  <c r="F85" i="96"/>
  <c r="G85" i="96"/>
  <c r="H85" i="96"/>
  <c r="I85" i="96"/>
  <c r="J85" i="96"/>
  <c r="K85" i="96"/>
  <c r="L85" i="96"/>
  <c r="M85" i="96"/>
  <c r="N85" i="96"/>
  <c r="O85" i="96"/>
  <c r="P85" i="96"/>
  <c r="Q85" i="96"/>
  <c r="R85" i="96"/>
  <c r="S85" i="96"/>
  <c r="T85" i="96"/>
  <c r="U85" i="96"/>
  <c r="V85" i="96"/>
  <c r="W85" i="96"/>
  <c r="X85" i="96"/>
  <c r="Y85" i="96"/>
  <c r="Z85" i="96"/>
  <c r="AA85" i="96"/>
  <c r="AB85" i="96"/>
  <c r="AC85" i="96"/>
  <c r="AD85" i="96"/>
  <c r="AE85" i="96"/>
  <c r="AF85" i="96"/>
  <c r="AG85" i="96"/>
  <c r="C86" i="96"/>
  <c r="D86" i="96"/>
  <c r="E86" i="96"/>
  <c r="F86" i="96"/>
  <c r="G86" i="96"/>
  <c r="H86" i="96"/>
  <c r="I86" i="96"/>
  <c r="J86" i="96"/>
  <c r="K86" i="96"/>
  <c r="L86" i="96"/>
  <c r="M86" i="96"/>
  <c r="N86" i="96"/>
  <c r="O86" i="96"/>
  <c r="P86" i="96"/>
  <c r="Q86" i="96"/>
  <c r="R86" i="96"/>
  <c r="S86" i="96"/>
  <c r="T86" i="96"/>
  <c r="U86" i="96"/>
  <c r="V86" i="96"/>
  <c r="W86" i="96"/>
  <c r="X86" i="96"/>
  <c r="Y86" i="96"/>
  <c r="Z86" i="96"/>
  <c r="AA86" i="96"/>
  <c r="AB86" i="96"/>
  <c r="AC86" i="96"/>
  <c r="AD86" i="96"/>
  <c r="AE86" i="96"/>
  <c r="AF86" i="96"/>
  <c r="AG86" i="96"/>
  <c r="C87" i="96"/>
  <c r="D87" i="96"/>
  <c r="E87" i="96"/>
  <c r="F87" i="96"/>
  <c r="G87" i="96"/>
  <c r="H87" i="96"/>
  <c r="I87" i="96"/>
  <c r="J87" i="96"/>
  <c r="K87" i="96"/>
  <c r="L87" i="96"/>
  <c r="M87" i="96"/>
  <c r="N87" i="96"/>
  <c r="O87" i="96"/>
  <c r="P87" i="96"/>
  <c r="Q87" i="96"/>
  <c r="R87" i="96"/>
  <c r="S87" i="96"/>
  <c r="T87" i="96"/>
  <c r="U87" i="96"/>
  <c r="V87" i="96"/>
  <c r="W87" i="96"/>
  <c r="X87" i="96"/>
  <c r="Y87" i="96"/>
  <c r="Z87" i="96"/>
  <c r="AA87" i="96"/>
  <c r="AB87" i="96"/>
  <c r="AC87" i="96"/>
  <c r="AD87" i="96"/>
  <c r="AE87" i="96"/>
  <c r="AF87" i="96"/>
  <c r="AG87" i="96"/>
  <c r="C88" i="96"/>
  <c r="D88" i="96"/>
  <c r="E88" i="96"/>
  <c r="F88" i="96"/>
  <c r="G88" i="96"/>
  <c r="H88" i="96"/>
  <c r="I88" i="96"/>
  <c r="J88" i="96"/>
  <c r="K88" i="96"/>
  <c r="L88" i="96"/>
  <c r="M88" i="96"/>
  <c r="N88" i="96"/>
  <c r="O88" i="96"/>
  <c r="P88" i="96"/>
  <c r="Q88" i="96"/>
  <c r="R88" i="96"/>
  <c r="S88" i="96"/>
  <c r="T88" i="96"/>
  <c r="U88" i="96"/>
  <c r="V88" i="96"/>
  <c r="W88" i="96"/>
  <c r="X88" i="96"/>
  <c r="Y88" i="96"/>
  <c r="Z88" i="96"/>
  <c r="AA88" i="96"/>
  <c r="AB88" i="96"/>
  <c r="AC88" i="96"/>
  <c r="AD88" i="96"/>
  <c r="AE88" i="96"/>
  <c r="AF88" i="96"/>
  <c r="AG88" i="96"/>
  <c r="C89" i="96"/>
  <c r="D89" i="96"/>
  <c r="E89" i="96"/>
  <c r="F89" i="96"/>
  <c r="G89" i="96"/>
  <c r="H89" i="96"/>
  <c r="I89" i="96"/>
  <c r="J89" i="96"/>
  <c r="K89" i="96"/>
  <c r="L89" i="96"/>
  <c r="M89" i="96"/>
  <c r="N89" i="96"/>
  <c r="O89" i="96"/>
  <c r="P89" i="96"/>
  <c r="Q89" i="96"/>
  <c r="R89" i="96"/>
  <c r="S89" i="96"/>
  <c r="T89" i="96"/>
  <c r="U89" i="96"/>
  <c r="V89" i="96"/>
  <c r="W89" i="96"/>
  <c r="X89" i="96"/>
  <c r="Y89" i="96"/>
  <c r="Z89" i="96"/>
  <c r="AA89" i="96"/>
  <c r="AB89" i="96"/>
  <c r="AC89" i="96"/>
  <c r="AD89" i="96"/>
  <c r="AE89" i="96"/>
  <c r="AF89" i="96"/>
  <c r="AG89" i="96"/>
  <c r="C90" i="96"/>
  <c r="D90" i="96"/>
  <c r="E90" i="96"/>
  <c r="F90" i="96"/>
  <c r="G90" i="96"/>
  <c r="H90" i="96"/>
  <c r="I90" i="96"/>
  <c r="J90" i="96"/>
  <c r="K90" i="96"/>
  <c r="L90" i="96"/>
  <c r="M90" i="96"/>
  <c r="N90" i="96"/>
  <c r="O90" i="96"/>
  <c r="P90" i="96"/>
  <c r="Q90" i="96"/>
  <c r="R90" i="96"/>
  <c r="S90" i="96"/>
  <c r="T90" i="96"/>
  <c r="U90" i="96"/>
  <c r="V90" i="96"/>
  <c r="W90" i="96"/>
  <c r="X90" i="96"/>
  <c r="Y90" i="96"/>
  <c r="Z90" i="96"/>
  <c r="AA90" i="96"/>
  <c r="AB90" i="96"/>
  <c r="AC90" i="96"/>
  <c r="AD90" i="96"/>
  <c r="AE90" i="96"/>
  <c r="AF90" i="96"/>
  <c r="AG90" i="96"/>
  <c r="C91" i="96"/>
  <c r="D91" i="96"/>
  <c r="E91" i="96"/>
  <c r="F91" i="96"/>
  <c r="G91" i="96"/>
  <c r="H91" i="96"/>
  <c r="I91" i="96"/>
  <c r="J91" i="96"/>
  <c r="K91" i="96"/>
  <c r="L91" i="96"/>
  <c r="M91" i="96"/>
  <c r="N91" i="96"/>
  <c r="O91" i="96"/>
  <c r="P91" i="96"/>
  <c r="Q91" i="96"/>
  <c r="R91" i="96"/>
  <c r="S91" i="96"/>
  <c r="T91" i="96"/>
  <c r="U91" i="96"/>
  <c r="V91" i="96"/>
  <c r="W91" i="96"/>
  <c r="X91" i="96"/>
  <c r="Y91" i="96"/>
  <c r="Z91" i="96"/>
  <c r="AA91" i="96"/>
  <c r="AB91" i="96"/>
  <c r="AC91" i="96"/>
  <c r="AD91" i="96"/>
  <c r="AE91" i="96"/>
  <c r="AF91" i="96"/>
  <c r="AG91" i="96"/>
  <c r="C92" i="96"/>
  <c r="D92" i="96"/>
  <c r="E92" i="96"/>
  <c r="F92" i="96"/>
  <c r="G92" i="96"/>
  <c r="H92" i="96"/>
  <c r="I92" i="96"/>
  <c r="J92" i="96"/>
  <c r="K92" i="96"/>
  <c r="L92" i="96"/>
  <c r="M92" i="96"/>
  <c r="N92" i="96"/>
  <c r="O92" i="96"/>
  <c r="P92" i="96"/>
  <c r="Q92" i="96"/>
  <c r="R92" i="96"/>
  <c r="S92" i="96"/>
  <c r="T92" i="96"/>
  <c r="U92" i="96"/>
  <c r="V92" i="96"/>
  <c r="W92" i="96"/>
  <c r="X92" i="96"/>
  <c r="Y92" i="96"/>
  <c r="Z92" i="96"/>
  <c r="AA92" i="96"/>
  <c r="AB92" i="96"/>
  <c r="AC92" i="96"/>
  <c r="AD92" i="96"/>
  <c r="AE92" i="96"/>
  <c r="AF92" i="96"/>
  <c r="AG92" i="96"/>
  <c r="C93" i="96"/>
  <c r="D93" i="96"/>
  <c r="E93" i="96"/>
  <c r="F93" i="96"/>
  <c r="G93" i="96"/>
  <c r="H93" i="96"/>
  <c r="I93" i="96"/>
  <c r="J93" i="96"/>
  <c r="K93" i="96"/>
  <c r="L93" i="96"/>
  <c r="M93" i="96"/>
  <c r="N93" i="96"/>
  <c r="O93" i="96"/>
  <c r="P93" i="96"/>
  <c r="Q93" i="96"/>
  <c r="R93" i="96"/>
  <c r="S93" i="96"/>
  <c r="T93" i="96"/>
  <c r="U93" i="96"/>
  <c r="V93" i="96"/>
  <c r="W93" i="96"/>
  <c r="X93" i="96"/>
  <c r="Y93" i="96"/>
  <c r="Z93" i="96"/>
  <c r="AA93" i="96"/>
  <c r="AB93" i="96"/>
  <c r="AC93" i="96"/>
  <c r="AD93" i="96"/>
  <c r="AE93" i="96"/>
  <c r="AF93" i="96"/>
  <c r="AG93" i="96"/>
  <c r="C94" i="96"/>
  <c r="D94" i="96"/>
  <c r="E94" i="96"/>
  <c r="F94" i="96"/>
  <c r="G94" i="96"/>
  <c r="H94" i="96"/>
  <c r="I94" i="96"/>
  <c r="J94" i="96"/>
  <c r="K94" i="96"/>
  <c r="L94" i="96"/>
  <c r="M94" i="96"/>
  <c r="N94" i="96"/>
  <c r="O94" i="96"/>
  <c r="P94" i="96"/>
  <c r="Q94" i="96"/>
  <c r="R94" i="96"/>
  <c r="S94" i="96"/>
  <c r="T94" i="96"/>
  <c r="U94" i="96"/>
  <c r="V94" i="96"/>
  <c r="W94" i="96"/>
  <c r="X94" i="96"/>
  <c r="Y94" i="96"/>
  <c r="Z94" i="96"/>
  <c r="AA94" i="96"/>
  <c r="AB94" i="96"/>
  <c r="AC94" i="96"/>
  <c r="AD94" i="96"/>
  <c r="AE94" i="96"/>
  <c r="AF94" i="96"/>
  <c r="AG94" i="96"/>
  <c r="C95" i="96"/>
  <c r="D95" i="96"/>
  <c r="E95" i="96"/>
  <c r="F95" i="96"/>
  <c r="G95" i="96"/>
  <c r="H95" i="96"/>
  <c r="I95" i="96"/>
  <c r="J95" i="96"/>
  <c r="K95" i="96"/>
  <c r="L95" i="96"/>
  <c r="M95" i="96"/>
  <c r="N95" i="96"/>
  <c r="O95" i="96"/>
  <c r="P95" i="96"/>
  <c r="Q95" i="96"/>
  <c r="R95" i="96"/>
  <c r="S95" i="96"/>
  <c r="T95" i="96"/>
  <c r="U95" i="96"/>
  <c r="V95" i="96"/>
  <c r="W95" i="96"/>
  <c r="X95" i="96"/>
  <c r="Y95" i="96"/>
  <c r="Z95" i="96"/>
  <c r="AA95" i="96"/>
  <c r="AB95" i="96"/>
  <c r="AC95" i="96"/>
  <c r="AD95" i="96"/>
  <c r="AE95" i="96"/>
  <c r="AF95" i="96"/>
  <c r="AG95" i="96"/>
  <c r="C96" i="96"/>
  <c r="D96" i="96"/>
  <c r="E96" i="96"/>
  <c r="F96" i="96"/>
  <c r="G96" i="96"/>
  <c r="H96" i="96"/>
  <c r="I96" i="96"/>
  <c r="J96" i="96"/>
  <c r="K96" i="96"/>
  <c r="L96" i="96"/>
  <c r="M96" i="96"/>
  <c r="N96" i="96"/>
  <c r="O96" i="96"/>
  <c r="P96" i="96"/>
  <c r="Q96" i="96"/>
  <c r="R96" i="96"/>
  <c r="S96" i="96"/>
  <c r="T96" i="96"/>
  <c r="U96" i="96"/>
  <c r="V96" i="96"/>
  <c r="W96" i="96"/>
  <c r="X96" i="96"/>
  <c r="Y96" i="96"/>
  <c r="Z96" i="96"/>
  <c r="AA96" i="96"/>
  <c r="AB96" i="96"/>
  <c r="AC96" i="96"/>
  <c r="AD96" i="96"/>
  <c r="AE96" i="96"/>
  <c r="AF96" i="96"/>
  <c r="AG96" i="96"/>
  <c r="C97" i="96"/>
  <c r="D97" i="96"/>
  <c r="E97" i="96"/>
  <c r="F97" i="96"/>
  <c r="G97" i="96"/>
  <c r="H97" i="96"/>
  <c r="I97" i="96"/>
  <c r="J97" i="96"/>
  <c r="K97" i="96"/>
  <c r="L97" i="96"/>
  <c r="M97" i="96"/>
  <c r="N97" i="96"/>
  <c r="O97" i="96"/>
  <c r="P97" i="96"/>
  <c r="Q97" i="96"/>
  <c r="R97" i="96"/>
  <c r="S97" i="96"/>
  <c r="T97" i="96"/>
  <c r="U97" i="96"/>
  <c r="V97" i="96"/>
  <c r="W97" i="96"/>
  <c r="X97" i="96"/>
  <c r="Y97" i="96"/>
  <c r="Z97" i="96"/>
  <c r="AA97" i="96"/>
  <c r="AB97" i="96"/>
  <c r="AC97" i="96"/>
  <c r="AD97" i="96"/>
  <c r="AE97" i="96"/>
  <c r="AF97" i="96"/>
  <c r="AG97" i="96"/>
  <c r="C99" i="96"/>
  <c r="D99" i="96"/>
  <c r="E99" i="96"/>
  <c r="F99" i="96"/>
  <c r="G99" i="96"/>
  <c r="H99" i="96"/>
  <c r="I99" i="96"/>
  <c r="J99" i="96"/>
  <c r="K99" i="96"/>
  <c r="L99" i="96"/>
  <c r="M99" i="96"/>
  <c r="N99" i="96"/>
  <c r="O99" i="96"/>
  <c r="P99" i="96"/>
  <c r="Q99" i="96"/>
  <c r="R99" i="96"/>
  <c r="S99" i="96"/>
  <c r="T99" i="96"/>
  <c r="U99" i="96"/>
  <c r="V99" i="96"/>
  <c r="W99" i="96"/>
  <c r="X99" i="96"/>
  <c r="Y99" i="96"/>
  <c r="Z99" i="96"/>
  <c r="AA99" i="96"/>
  <c r="AB99" i="96"/>
  <c r="AC99" i="96"/>
  <c r="AD99" i="96"/>
  <c r="AE99" i="96"/>
  <c r="AF99" i="96"/>
  <c r="AG99" i="96"/>
  <c r="C100" i="96"/>
  <c r="D100" i="96"/>
  <c r="E100" i="96"/>
  <c r="F100" i="96"/>
  <c r="G100" i="96"/>
  <c r="H100" i="96"/>
  <c r="I100" i="96"/>
  <c r="J100" i="96"/>
  <c r="K100" i="96"/>
  <c r="L100" i="96"/>
  <c r="M100" i="96"/>
  <c r="N100" i="96"/>
  <c r="O100" i="96"/>
  <c r="P100" i="96"/>
  <c r="Q100" i="96"/>
  <c r="R100" i="96"/>
  <c r="S100" i="96"/>
  <c r="T100" i="96"/>
  <c r="U100" i="96"/>
  <c r="V100" i="96"/>
  <c r="W100" i="96"/>
  <c r="X100" i="96"/>
  <c r="Y100" i="96"/>
  <c r="Z100" i="96"/>
  <c r="AA100" i="96"/>
  <c r="AB100" i="96"/>
  <c r="AC100" i="96"/>
  <c r="AD100" i="96"/>
  <c r="AE100" i="96"/>
  <c r="AF100" i="96"/>
  <c r="AG100" i="96"/>
  <c r="C101" i="96"/>
  <c r="D101" i="96"/>
  <c r="E101" i="96"/>
  <c r="F101" i="96"/>
  <c r="G101" i="96"/>
  <c r="H101" i="96"/>
  <c r="I101" i="96"/>
  <c r="J101" i="96"/>
  <c r="K101" i="96"/>
  <c r="L101" i="96"/>
  <c r="M101" i="96"/>
  <c r="N101" i="96"/>
  <c r="O101" i="96"/>
  <c r="P101" i="96"/>
  <c r="Q101" i="96"/>
  <c r="R101" i="96"/>
  <c r="S101" i="96"/>
  <c r="T101" i="96"/>
  <c r="U101" i="96"/>
  <c r="V101" i="96"/>
  <c r="W101" i="96"/>
  <c r="X101" i="96"/>
  <c r="Y101" i="96"/>
  <c r="Z101" i="96"/>
  <c r="AA101" i="96"/>
  <c r="AB101" i="96"/>
  <c r="AC101" i="96"/>
  <c r="AD101" i="96"/>
  <c r="AE101" i="96"/>
  <c r="AF101" i="96"/>
  <c r="AG101" i="96"/>
  <c r="C102" i="96"/>
  <c r="D102" i="96"/>
  <c r="E102" i="96"/>
  <c r="F102" i="96"/>
  <c r="G102" i="96"/>
  <c r="H102" i="96"/>
  <c r="I102" i="96"/>
  <c r="J102" i="96"/>
  <c r="K102" i="96"/>
  <c r="L102" i="96"/>
  <c r="M102" i="96"/>
  <c r="N102" i="96"/>
  <c r="O102" i="96"/>
  <c r="P102" i="96"/>
  <c r="Q102" i="96"/>
  <c r="R102" i="96"/>
  <c r="S102" i="96"/>
  <c r="T102" i="96"/>
  <c r="U102" i="96"/>
  <c r="V102" i="96"/>
  <c r="W102" i="96"/>
  <c r="X102" i="96"/>
  <c r="Y102" i="96"/>
  <c r="Z102" i="96"/>
  <c r="AA102" i="96"/>
  <c r="AB102" i="96"/>
  <c r="AC102" i="96"/>
  <c r="AD102" i="96"/>
  <c r="AE102" i="96"/>
  <c r="AF102" i="96"/>
  <c r="AG102" i="96"/>
  <c r="C103" i="96"/>
  <c r="D103" i="96"/>
  <c r="E103" i="96"/>
  <c r="F103" i="96"/>
  <c r="G103" i="96"/>
  <c r="H103" i="96"/>
  <c r="I103" i="96"/>
  <c r="J103" i="96"/>
  <c r="K103" i="96"/>
  <c r="L103" i="96"/>
  <c r="M103" i="96"/>
  <c r="N103" i="96"/>
  <c r="O103" i="96"/>
  <c r="P103" i="96"/>
  <c r="Q103" i="96"/>
  <c r="R103" i="96"/>
  <c r="S103" i="96"/>
  <c r="T103" i="96"/>
  <c r="U103" i="96"/>
  <c r="V103" i="96"/>
  <c r="W103" i="96"/>
  <c r="X103" i="96"/>
  <c r="Y103" i="96"/>
  <c r="Z103" i="96"/>
  <c r="AA103" i="96"/>
  <c r="AB103" i="96"/>
  <c r="AC103" i="96"/>
  <c r="AD103" i="96"/>
  <c r="AE103" i="96"/>
  <c r="AF103" i="96"/>
  <c r="AG103" i="96"/>
  <c r="C104" i="96"/>
  <c r="D104" i="96"/>
  <c r="E104" i="96"/>
  <c r="F104" i="96"/>
  <c r="G104" i="96"/>
  <c r="H104" i="96"/>
  <c r="I104" i="96"/>
  <c r="J104" i="96"/>
  <c r="K104" i="96"/>
  <c r="L104" i="96"/>
  <c r="M104" i="96"/>
  <c r="N104" i="96"/>
  <c r="O104" i="96"/>
  <c r="P104" i="96"/>
  <c r="Q104" i="96"/>
  <c r="R104" i="96"/>
  <c r="S104" i="96"/>
  <c r="T104" i="96"/>
  <c r="U104" i="96"/>
  <c r="V104" i="96"/>
  <c r="W104" i="96"/>
  <c r="X104" i="96"/>
  <c r="Y104" i="96"/>
  <c r="Z104" i="96"/>
  <c r="AA104" i="96"/>
  <c r="AB104" i="96"/>
  <c r="AC104" i="96"/>
  <c r="AD104" i="96"/>
  <c r="AE104" i="96"/>
  <c r="AF104" i="96"/>
  <c r="AG104" i="96"/>
  <c r="C105" i="96"/>
  <c r="D105" i="96"/>
  <c r="E105" i="96"/>
  <c r="F105" i="96"/>
  <c r="G105" i="96"/>
  <c r="H105" i="96"/>
  <c r="I105" i="96"/>
  <c r="J105" i="96"/>
  <c r="K105" i="96"/>
  <c r="L105" i="96"/>
  <c r="M105" i="96"/>
  <c r="N105" i="96"/>
  <c r="O105" i="96"/>
  <c r="P105" i="96"/>
  <c r="Q105" i="96"/>
  <c r="R105" i="96"/>
  <c r="S105" i="96"/>
  <c r="T105" i="96"/>
  <c r="U105" i="96"/>
  <c r="V105" i="96"/>
  <c r="W105" i="96"/>
  <c r="X105" i="96"/>
  <c r="Y105" i="96"/>
  <c r="Z105" i="96"/>
  <c r="AA105" i="96"/>
  <c r="AB105" i="96"/>
  <c r="AC105" i="96"/>
  <c r="AD105" i="96"/>
  <c r="AE105" i="96"/>
  <c r="AF105" i="96"/>
  <c r="AG105" i="96"/>
  <c r="C106" i="96"/>
  <c r="D106" i="96"/>
  <c r="E106" i="96"/>
  <c r="F106" i="96"/>
  <c r="G106" i="96"/>
  <c r="H106" i="96"/>
  <c r="I106" i="96"/>
  <c r="J106" i="96"/>
  <c r="K106" i="96"/>
  <c r="L106" i="96"/>
  <c r="M106" i="96"/>
  <c r="N106" i="96"/>
  <c r="O106" i="96"/>
  <c r="P106" i="96"/>
  <c r="Q106" i="96"/>
  <c r="R106" i="96"/>
  <c r="S106" i="96"/>
  <c r="T106" i="96"/>
  <c r="U106" i="96"/>
  <c r="V106" i="96"/>
  <c r="W106" i="96"/>
  <c r="X106" i="96"/>
  <c r="Y106" i="96"/>
  <c r="Z106" i="96"/>
  <c r="AA106" i="96"/>
  <c r="AB106" i="96"/>
  <c r="AC106" i="96"/>
  <c r="AD106" i="96"/>
  <c r="AE106" i="96"/>
  <c r="AF106" i="96"/>
  <c r="AG106" i="96"/>
  <c r="C107" i="96"/>
  <c r="D107" i="96"/>
  <c r="E107" i="96"/>
  <c r="F107" i="96"/>
  <c r="G107" i="96"/>
  <c r="H107" i="96"/>
  <c r="I107" i="96"/>
  <c r="J107" i="96"/>
  <c r="K107" i="96"/>
  <c r="L107" i="96"/>
  <c r="M107" i="96"/>
  <c r="N107" i="96"/>
  <c r="O107" i="96"/>
  <c r="P107" i="96"/>
  <c r="Q107" i="96"/>
  <c r="R107" i="96"/>
  <c r="S107" i="96"/>
  <c r="T107" i="96"/>
  <c r="U107" i="96"/>
  <c r="V107" i="96"/>
  <c r="W107" i="96"/>
  <c r="X107" i="96"/>
  <c r="Y107" i="96"/>
  <c r="Z107" i="96"/>
  <c r="AA107" i="96"/>
  <c r="AB107" i="96"/>
  <c r="AC107" i="96"/>
  <c r="AD107" i="96"/>
  <c r="AE107" i="96"/>
  <c r="AF107" i="96"/>
  <c r="AG107" i="96"/>
  <c r="C108" i="96"/>
  <c r="D108" i="96"/>
  <c r="E108" i="96"/>
  <c r="F108" i="96"/>
  <c r="G108" i="96"/>
  <c r="H108" i="96"/>
  <c r="I108" i="96"/>
  <c r="J108" i="96"/>
  <c r="K108" i="96"/>
  <c r="L108" i="96"/>
  <c r="M108" i="96"/>
  <c r="N108" i="96"/>
  <c r="O108" i="96"/>
  <c r="P108" i="96"/>
  <c r="Q108" i="96"/>
  <c r="R108" i="96"/>
  <c r="S108" i="96"/>
  <c r="T108" i="96"/>
  <c r="U108" i="96"/>
  <c r="V108" i="96"/>
  <c r="W108" i="96"/>
  <c r="X108" i="96"/>
  <c r="Y108" i="96"/>
  <c r="Z108" i="96"/>
  <c r="AA108" i="96"/>
  <c r="AB108" i="96"/>
  <c r="AC108" i="96"/>
  <c r="AD108" i="96"/>
  <c r="AE108" i="96"/>
  <c r="AF108" i="96"/>
  <c r="AG108" i="96"/>
  <c r="C109" i="96"/>
  <c r="D109" i="96"/>
  <c r="E109" i="96"/>
  <c r="F109" i="96"/>
  <c r="G109" i="96"/>
  <c r="H109" i="96"/>
  <c r="I109" i="96"/>
  <c r="J109" i="96"/>
  <c r="K109" i="96"/>
  <c r="L109" i="96"/>
  <c r="M109" i="96"/>
  <c r="N109" i="96"/>
  <c r="O109" i="96"/>
  <c r="P109" i="96"/>
  <c r="Q109" i="96"/>
  <c r="R109" i="96"/>
  <c r="S109" i="96"/>
  <c r="T109" i="96"/>
  <c r="U109" i="96"/>
  <c r="V109" i="96"/>
  <c r="W109" i="96"/>
  <c r="X109" i="96"/>
  <c r="Y109" i="96"/>
  <c r="Z109" i="96"/>
  <c r="AA109" i="96"/>
  <c r="AB109" i="96"/>
  <c r="AC109" i="96"/>
  <c r="AD109" i="96"/>
  <c r="AE109" i="96"/>
  <c r="AF109" i="96"/>
  <c r="AG109" i="96"/>
  <c r="C110" i="96"/>
  <c r="D110" i="96"/>
  <c r="E110" i="96"/>
  <c r="F110" i="96"/>
  <c r="G110" i="96"/>
  <c r="H110" i="96"/>
  <c r="I110" i="96"/>
  <c r="J110" i="96"/>
  <c r="K110" i="96"/>
  <c r="L110" i="96"/>
  <c r="M110" i="96"/>
  <c r="N110" i="96"/>
  <c r="O110" i="96"/>
  <c r="P110" i="96"/>
  <c r="Q110" i="96"/>
  <c r="R110" i="96"/>
  <c r="S110" i="96"/>
  <c r="T110" i="96"/>
  <c r="U110" i="96"/>
  <c r="V110" i="96"/>
  <c r="W110" i="96"/>
  <c r="X110" i="96"/>
  <c r="Y110" i="96"/>
  <c r="Z110" i="96"/>
  <c r="AA110" i="96"/>
  <c r="AB110" i="96"/>
  <c r="AC110" i="96"/>
  <c r="AD110" i="96"/>
  <c r="AE110" i="96"/>
  <c r="AF110" i="96"/>
  <c r="AG110" i="96"/>
  <c r="C111" i="96"/>
  <c r="D111" i="96"/>
  <c r="E111" i="96"/>
  <c r="F111" i="96"/>
  <c r="G111" i="96"/>
  <c r="H111" i="96"/>
  <c r="I111" i="96"/>
  <c r="J111" i="96"/>
  <c r="K111" i="96"/>
  <c r="L111" i="96"/>
  <c r="M111" i="96"/>
  <c r="N111" i="96"/>
  <c r="O111" i="96"/>
  <c r="P111" i="96"/>
  <c r="Q111" i="96"/>
  <c r="R111" i="96"/>
  <c r="S111" i="96"/>
  <c r="T111" i="96"/>
  <c r="U111" i="96"/>
  <c r="V111" i="96"/>
  <c r="W111" i="96"/>
  <c r="X111" i="96"/>
  <c r="Y111" i="96"/>
  <c r="Z111" i="96"/>
  <c r="AA111" i="96"/>
  <c r="AB111" i="96"/>
  <c r="AC111" i="96"/>
  <c r="AD111" i="96"/>
  <c r="AE111" i="96"/>
  <c r="AF111" i="96"/>
  <c r="AG111" i="96"/>
  <c r="C112" i="96"/>
  <c r="D112" i="96"/>
  <c r="E112" i="96"/>
  <c r="F112" i="96"/>
  <c r="G112" i="96"/>
  <c r="H112" i="96"/>
  <c r="I112" i="96"/>
  <c r="J112" i="96"/>
  <c r="K112" i="96"/>
  <c r="L112" i="96"/>
  <c r="M112" i="96"/>
  <c r="N112" i="96"/>
  <c r="O112" i="96"/>
  <c r="P112" i="96"/>
  <c r="Q112" i="96"/>
  <c r="R112" i="96"/>
  <c r="S112" i="96"/>
  <c r="T112" i="96"/>
  <c r="U112" i="96"/>
  <c r="V112" i="96"/>
  <c r="W112" i="96"/>
  <c r="X112" i="96"/>
  <c r="Y112" i="96"/>
  <c r="Z112" i="96"/>
  <c r="AA112" i="96"/>
  <c r="AB112" i="96"/>
  <c r="AC112" i="96"/>
  <c r="AD112" i="96"/>
  <c r="AE112" i="96"/>
  <c r="AF112" i="96"/>
  <c r="AG112" i="96"/>
  <c r="C113" i="96"/>
  <c r="D113" i="96"/>
  <c r="E113" i="96"/>
  <c r="F113" i="96"/>
  <c r="G113" i="96"/>
  <c r="H113" i="96"/>
  <c r="I113" i="96"/>
  <c r="J113" i="96"/>
  <c r="K113" i="96"/>
  <c r="L113" i="96"/>
  <c r="M113" i="96"/>
  <c r="N113" i="96"/>
  <c r="O113" i="96"/>
  <c r="P113" i="96"/>
  <c r="Q113" i="96"/>
  <c r="R113" i="96"/>
  <c r="S113" i="96"/>
  <c r="T113" i="96"/>
  <c r="U113" i="96"/>
  <c r="V113" i="96"/>
  <c r="W113" i="96"/>
  <c r="X113" i="96"/>
  <c r="Y113" i="96"/>
  <c r="Z113" i="96"/>
  <c r="AA113" i="96"/>
  <c r="AB113" i="96"/>
  <c r="AC113" i="96"/>
  <c r="AD113" i="96"/>
  <c r="AE113" i="96"/>
  <c r="AF113" i="96"/>
  <c r="AG113" i="96"/>
  <c r="C114" i="96"/>
  <c r="D114" i="96"/>
  <c r="E114" i="96"/>
  <c r="F114" i="96"/>
  <c r="G114" i="96"/>
  <c r="H114" i="96"/>
  <c r="I114" i="96"/>
  <c r="J114" i="96"/>
  <c r="K114" i="96"/>
  <c r="L114" i="96"/>
  <c r="M114" i="96"/>
  <c r="N114" i="96"/>
  <c r="O114" i="96"/>
  <c r="P114" i="96"/>
  <c r="Q114" i="96"/>
  <c r="R114" i="96"/>
  <c r="S114" i="96"/>
  <c r="T114" i="96"/>
  <c r="U114" i="96"/>
  <c r="V114" i="96"/>
  <c r="W114" i="96"/>
  <c r="X114" i="96"/>
  <c r="Y114" i="96"/>
  <c r="Z114" i="96"/>
  <c r="AA114" i="96"/>
  <c r="AB114" i="96"/>
  <c r="AC114" i="96"/>
  <c r="AD114" i="96"/>
  <c r="AE114" i="96"/>
  <c r="AF114" i="96"/>
  <c r="AG114" i="96"/>
  <c r="C115" i="96"/>
  <c r="D115" i="96"/>
  <c r="E115" i="96"/>
  <c r="F115" i="96"/>
  <c r="G115" i="96"/>
  <c r="H115" i="96"/>
  <c r="I115" i="96"/>
  <c r="J115" i="96"/>
  <c r="K115" i="96"/>
  <c r="L115" i="96"/>
  <c r="M115" i="96"/>
  <c r="N115" i="96"/>
  <c r="O115" i="96"/>
  <c r="P115" i="96"/>
  <c r="Q115" i="96"/>
  <c r="R115" i="96"/>
  <c r="S115" i="96"/>
  <c r="T115" i="96"/>
  <c r="U115" i="96"/>
  <c r="V115" i="96"/>
  <c r="W115" i="96"/>
  <c r="X115" i="96"/>
  <c r="Y115" i="96"/>
  <c r="Z115" i="96"/>
  <c r="AA115" i="96"/>
  <c r="AB115" i="96"/>
  <c r="AC115" i="96"/>
  <c r="AD115" i="96"/>
  <c r="AE115" i="96"/>
  <c r="AF115" i="96"/>
  <c r="AG115" i="96"/>
  <c r="C116" i="96"/>
  <c r="D116" i="96"/>
  <c r="E116" i="96"/>
  <c r="F116" i="96"/>
  <c r="G116" i="96"/>
  <c r="H116" i="96"/>
  <c r="I116" i="96"/>
  <c r="J116" i="96"/>
  <c r="K116" i="96"/>
  <c r="L116" i="96"/>
  <c r="M116" i="96"/>
  <c r="N116" i="96"/>
  <c r="O116" i="96"/>
  <c r="P116" i="96"/>
  <c r="Q116" i="96"/>
  <c r="R116" i="96"/>
  <c r="S116" i="96"/>
  <c r="T116" i="96"/>
  <c r="U116" i="96"/>
  <c r="V116" i="96"/>
  <c r="W116" i="96"/>
  <c r="X116" i="96"/>
  <c r="Y116" i="96"/>
  <c r="Z116" i="96"/>
  <c r="AA116" i="96"/>
  <c r="AB116" i="96"/>
  <c r="AC116" i="96"/>
  <c r="AD116" i="96"/>
  <c r="AE116" i="96"/>
  <c r="AF116" i="96"/>
  <c r="AG116" i="96"/>
  <c r="C117" i="96"/>
  <c r="D117" i="96"/>
  <c r="E117" i="96"/>
  <c r="F117" i="96"/>
  <c r="G117" i="96"/>
  <c r="H117" i="96"/>
  <c r="I117" i="96"/>
  <c r="J117" i="96"/>
  <c r="K117" i="96"/>
  <c r="L117" i="96"/>
  <c r="M117" i="96"/>
  <c r="N117" i="96"/>
  <c r="O117" i="96"/>
  <c r="P117" i="96"/>
  <c r="Q117" i="96"/>
  <c r="R117" i="96"/>
  <c r="S117" i="96"/>
  <c r="T117" i="96"/>
  <c r="U117" i="96"/>
  <c r="V117" i="96"/>
  <c r="W117" i="96"/>
  <c r="X117" i="96"/>
  <c r="Y117" i="96"/>
  <c r="Z117" i="96"/>
  <c r="AA117" i="96"/>
  <c r="AB117" i="96"/>
  <c r="AC117" i="96"/>
  <c r="AD117" i="96"/>
  <c r="AE117" i="96"/>
  <c r="AF117" i="96"/>
  <c r="AG117" i="96"/>
  <c r="C118" i="96"/>
  <c r="D118" i="96"/>
  <c r="E118" i="96"/>
  <c r="F118" i="96"/>
  <c r="G118" i="96"/>
  <c r="H118" i="96"/>
  <c r="I118" i="96"/>
  <c r="J118" i="96"/>
  <c r="K118" i="96"/>
  <c r="L118" i="96"/>
  <c r="M118" i="96"/>
  <c r="N118" i="96"/>
  <c r="O118" i="96"/>
  <c r="P118" i="96"/>
  <c r="Q118" i="96"/>
  <c r="R118" i="96"/>
  <c r="S118" i="96"/>
  <c r="T118" i="96"/>
  <c r="U118" i="96"/>
  <c r="V118" i="96"/>
  <c r="W118" i="96"/>
  <c r="X118" i="96"/>
  <c r="Y118" i="96"/>
  <c r="Z118" i="96"/>
  <c r="AA118" i="96"/>
  <c r="AB118" i="96"/>
  <c r="AC118" i="96"/>
  <c r="AD118" i="96"/>
  <c r="AE118" i="96"/>
  <c r="AF118" i="96"/>
  <c r="AG118" i="96"/>
  <c r="C119" i="96"/>
  <c r="D119" i="96"/>
  <c r="E119" i="96"/>
  <c r="F119" i="96"/>
  <c r="G119" i="96"/>
  <c r="H119" i="96"/>
  <c r="I119" i="96"/>
  <c r="J119" i="96"/>
  <c r="K119" i="96"/>
  <c r="L119" i="96"/>
  <c r="M119" i="96"/>
  <c r="N119" i="96"/>
  <c r="O119" i="96"/>
  <c r="P119" i="96"/>
  <c r="Q119" i="96"/>
  <c r="R119" i="96"/>
  <c r="S119" i="96"/>
  <c r="T119" i="96"/>
  <c r="U119" i="96"/>
  <c r="V119" i="96"/>
  <c r="W119" i="96"/>
  <c r="X119" i="96"/>
  <c r="Y119" i="96"/>
  <c r="Z119" i="96"/>
  <c r="AA119" i="96"/>
  <c r="AB119" i="96"/>
  <c r="AC119" i="96"/>
  <c r="AD119" i="96"/>
  <c r="AE119" i="96"/>
  <c r="AF119" i="96"/>
  <c r="AG119" i="96"/>
  <c r="C120" i="96"/>
  <c r="D120" i="96"/>
  <c r="E120" i="96"/>
  <c r="F120" i="96"/>
  <c r="G120" i="96"/>
  <c r="H120" i="96"/>
  <c r="I120" i="96"/>
  <c r="J120" i="96"/>
  <c r="K120" i="96"/>
  <c r="L120" i="96"/>
  <c r="M120" i="96"/>
  <c r="N120" i="96"/>
  <c r="O120" i="96"/>
  <c r="P120" i="96"/>
  <c r="Q120" i="96"/>
  <c r="R120" i="96"/>
  <c r="S120" i="96"/>
  <c r="T120" i="96"/>
  <c r="U120" i="96"/>
  <c r="V120" i="96"/>
  <c r="W120" i="96"/>
  <c r="X120" i="96"/>
  <c r="Y120" i="96"/>
  <c r="Z120" i="96"/>
  <c r="AA120" i="96"/>
  <c r="AB120" i="96"/>
  <c r="AC120" i="96"/>
  <c r="AD120" i="96"/>
  <c r="AE120" i="96"/>
  <c r="AF120" i="96"/>
  <c r="AG120" i="96"/>
  <c r="C121" i="96"/>
  <c r="D121" i="96"/>
  <c r="E121" i="96"/>
  <c r="F121" i="96"/>
  <c r="G121" i="96"/>
  <c r="H121" i="96"/>
  <c r="I121" i="96"/>
  <c r="J121" i="96"/>
  <c r="K121" i="96"/>
  <c r="L121" i="96"/>
  <c r="M121" i="96"/>
  <c r="N121" i="96"/>
  <c r="O121" i="96"/>
  <c r="P121" i="96"/>
  <c r="Q121" i="96"/>
  <c r="R121" i="96"/>
  <c r="S121" i="96"/>
  <c r="T121" i="96"/>
  <c r="U121" i="96"/>
  <c r="V121" i="96"/>
  <c r="W121" i="96"/>
  <c r="X121" i="96"/>
  <c r="Y121" i="96"/>
  <c r="Z121" i="96"/>
  <c r="AA121" i="96"/>
  <c r="AB121" i="96"/>
  <c r="AC121" i="96"/>
  <c r="AD121" i="96"/>
  <c r="AE121" i="96"/>
  <c r="AF121" i="96"/>
  <c r="AG121" i="96"/>
  <c r="C122" i="96"/>
  <c r="D122" i="96"/>
  <c r="E122" i="96"/>
  <c r="F122" i="96"/>
  <c r="G122" i="96"/>
  <c r="H122" i="96"/>
  <c r="I122" i="96"/>
  <c r="J122" i="96"/>
  <c r="K122" i="96"/>
  <c r="L122" i="96"/>
  <c r="M122" i="96"/>
  <c r="N122" i="96"/>
  <c r="O122" i="96"/>
  <c r="P122" i="96"/>
  <c r="Q122" i="96"/>
  <c r="R122" i="96"/>
  <c r="S122" i="96"/>
  <c r="T122" i="96"/>
  <c r="U122" i="96"/>
  <c r="V122" i="96"/>
  <c r="W122" i="96"/>
  <c r="X122" i="96"/>
  <c r="Y122" i="96"/>
  <c r="Z122" i="96"/>
  <c r="AA122" i="96"/>
  <c r="AB122" i="96"/>
  <c r="AC122" i="96"/>
  <c r="AD122" i="96"/>
  <c r="AE122" i="96"/>
  <c r="AF122" i="96"/>
  <c r="AG122" i="96"/>
  <c r="C123" i="96"/>
  <c r="D123" i="96"/>
  <c r="E123" i="96"/>
  <c r="F123" i="96"/>
  <c r="G123" i="96"/>
  <c r="H123" i="96"/>
  <c r="I123" i="96"/>
  <c r="J123" i="96"/>
  <c r="K123" i="96"/>
  <c r="L123" i="96"/>
  <c r="M123" i="96"/>
  <c r="N123" i="96"/>
  <c r="O123" i="96"/>
  <c r="P123" i="96"/>
  <c r="Q123" i="96"/>
  <c r="R123" i="96"/>
  <c r="S123" i="96"/>
  <c r="T123" i="96"/>
  <c r="U123" i="96"/>
  <c r="V123" i="96"/>
  <c r="W123" i="96"/>
  <c r="X123" i="96"/>
  <c r="Y123" i="96"/>
  <c r="Z123" i="96"/>
  <c r="AA123" i="96"/>
  <c r="AB123" i="96"/>
  <c r="AC123" i="96"/>
  <c r="AD123" i="96"/>
  <c r="AE123" i="96"/>
  <c r="AF123" i="96"/>
  <c r="AG123" i="96"/>
  <c r="C124" i="96"/>
  <c r="D124" i="96"/>
  <c r="E124" i="96"/>
  <c r="F124" i="96"/>
  <c r="G124" i="96"/>
  <c r="H124" i="96"/>
  <c r="I124" i="96"/>
  <c r="J124" i="96"/>
  <c r="K124" i="96"/>
  <c r="L124" i="96"/>
  <c r="M124" i="96"/>
  <c r="N124" i="96"/>
  <c r="O124" i="96"/>
  <c r="P124" i="96"/>
  <c r="Q124" i="96"/>
  <c r="R124" i="96"/>
  <c r="S124" i="96"/>
  <c r="T124" i="96"/>
  <c r="U124" i="96"/>
  <c r="V124" i="96"/>
  <c r="W124" i="96"/>
  <c r="X124" i="96"/>
  <c r="Y124" i="96"/>
  <c r="Z124" i="96"/>
  <c r="AA124" i="96"/>
  <c r="AB124" i="96"/>
  <c r="AC124" i="96"/>
  <c r="AD124" i="96"/>
  <c r="AE124" i="96"/>
  <c r="AF124" i="96"/>
  <c r="AG124" i="96"/>
  <c r="C125" i="96"/>
  <c r="D125" i="96"/>
  <c r="E125" i="96"/>
  <c r="F125" i="96"/>
  <c r="G125" i="96"/>
  <c r="H125" i="96"/>
  <c r="I125" i="96"/>
  <c r="J125" i="96"/>
  <c r="K125" i="96"/>
  <c r="L125" i="96"/>
  <c r="M125" i="96"/>
  <c r="N125" i="96"/>
  <c r="O125" i="96"/>
  <c r="P125" i="96"/>
  <c r="Q125" i="96"/>
  <c r="R125" i="96"/>
  <c r="S125" i="96"/>
  <c r="T125" i="96"/>
  <c r="U125" i="96"/>
  <c r="V125" i="96"/>
  <c r="W125" i="96"/>
  <c r="X125" i="96"/>
  <c r="Y125" i="96"/>
  <c r="Z125" i="96"/>
  <c r="AA125" i="96"/>
  <c r="AB125" i="96"/>
  <c r="AC125" i="96"/>
  <c r="AD125" i="96"/>
  <c r="AE125" i="96"/>
  <c r="AF125" i="96"/>
  <c r="AG125" i="96"/>
  <c r="C126" i="96"/>
  <c r="D126" i="96"/>
  <c r="E126" i="96"/>
  <c r="F126" i="96"/>
  <c r="G126" i="96"/>
  <c r="H126" i="96"/>
  <c r="I126" i="96"/>
  <c r="J126" i="96"/>
  <c r="K126" i="96"/>
  <c r="L126" i="96"/>
  <c r="M126" i="96"/>
  <c r="N126" i="96"/>
  <c r="O126" i="96"/>
  <c r="P126" i="96"/>
  <c r="Q126" i="96"/>
  <c r="R126" i="96"/>
  <c r="S126" i="96"/>
  <c r="T126" i="96"/>
  <c r="U126" i="96"/>
  <c r="V126" i="96"/>
  <c r="W126" i="96"/>
  <c r="X126" i="96"/>
  <c r="Y126" i="96"/>
  <c r="Z126" i="96"/>
  <c r="AA126" i="96"/>
  <c r="AB126" i="96"/>
  <c r="AC126" i="96"/>
  <c r="AD126" i="96"/>
  <c r="AE126" i="96"/>
  <c r="AF126" i="96"/>
  <c r="AG126" i="96"/>
  <c r="C127" i="96"/>
  <c r="D127" i="96"/>
  <c r="E127" i="96"/>
  <c r="F127" i="96"/>
  <c r="G127" i="96"/>
  <c r="H127" i="96"/>
  <c r="I127" i="96"/>
  <c r="J127" i="96"/>
  <c r="K127" i="96"/>
  <c r="L127" i="96"/>
  <c r="M127" i="96"/>
  <c r="N127" i="96"/>
  <c r="O127" i="96"/>
  <c r="P127" i="96"/>
  <c r="Q127" i="96"/>
  <c r="R127" i="96"/>
  <c r="S127" i="96"/>
  <c r="T127" i="96"/>
  <c r="U127" i="96"/>
  <c r="V127" i="96"/>
  <c r="W127" i="96"/>
  <c r="X127" i="96"/>
  <c r="Y127" i="96"/>
  <c r="Z127" i="96"/>
  <c r="AA127" i="96"/>
  <c r="AB127" i="96"/>
  <c r="AC127" i="96"/>
  <c r="AD127" i="96"/>
  <c r="AE127" i="96"/>
  <c r="AF127" i="96"/>
  <c r="AG127" i="96"/>
  <c r="B3" i="97"/>
  <c r="B4" i="97"/>
  <c r="B5" i="97"/>
  <c r="B6" i="97"/>
  <c r="B7" i="97"/>
  <c r="B8" i="97"/>
  <c r="B9" i="97"/>
  <c r="B10" i="97"/>
  <c r="B11" i="97"/>
  <c r="B12" i="97"/>
  <c r="B13" i="97"/>
  <c r="B14" i="97"/>
  <c r="B15" i="97"/>
  <c r="B16" i="97"/>
  <c r="B17" i="97"/>
  <c r="B18" i="97"/>
  <c r="B19" i="97"/>
  <c r="B20" i="97"/>
  <c r="B21" i="97"/>
  <c r="B22" i="97"/>
  <c r="B23" i="97"/>
  <c r="B24" i="97"/>
  <c r="B25" i="97"/>
  <c r="B26" i="97"/>
  <c r="B27" i="97"/>
  <c r="B28" i="97"/>
  <c r="B29" i="97"/>
  <c r="B30" i="97"/>
  <c r="B31" i="97"/>
  <c r="B32" i="97"/>
  <c r="B33" i="97"/>
  <c r="B34" i="97"/>
  <c r="B35" i="97"/>
  <c r="B36" i="97"/>
  <c r="B37" i="97"/>
  <c r="B38" i="97"/>
  <c r="B39" i="97"/>
  <c r="B40" i="97"/>
  <c r="B41" i="97"/>
  <c r="B42" i="97"/>
  <c r="B43" i="97"/>
  <c r="B44" i="97"/>
  <c r="B45" i="97"/>
  <c r="B46" i="97"/>
  <c r="B47" i="97"/>
  <c r="B48" i="97"/>
  <c r="B49" i="97"/>
  <c r="B50" i="97"/>
  <c r="B51" i="97"/>
  <c r="B52" i="97"/>
  <c r="B53" i="97"/>
  <c r="B54" i="97"/>
  <c r="B55" i="97"/>
  <c r="B56" i="97"/>
  <c r="B57" i="97"/>
  <c r="B58" i="97"/>
  <c r="B59" i="97"/>
  <c r="B60" i="97"/>
  <c r="B61" i="97"/>
  <c r="B62" i="97"/>
  <c r="B63" i="97"/>
  <c r="B64" i="97"/>
  <c r="B65" i="97"/>
  <c r="B66" i="97"/>
  <c r="B67" i="97"/>
  <c r="B68" i="97"/>
  <c r="B69" i="97"/>
  <c r="B70" i="97"/>
  <c r="B71" i="97"/>
  <c r="B72" i="97"/>
  <c r="B73" i="97"/>
  <c r="B74" i="97"/>
  <c r="B75" i="97"/>
  <c r="B76" i="97"/>
  <c r="B77" i="97"/>
  <c r="B78" i="97"/>
  <c r="B79" i="97"/>
  <c r="B80" i="97"/>
  <c r="B81" i="97"/>
  <c r="B82" i="97"/>
  <c r="B83" i="97"/>
  <c r="B84" i="97"/>
  <c r="B85" i="97"/>
  <c r="B86" i="97"/>
  <c r="B87" i="97"/>
  <c r="B88" i="97"/>
  <c r="B89" i="97"/>
  <c r="B90" i="97"/>
  <c r="B91" i="97"/>
  <c r="B92" i="97"/>
  <c r="B93" i="97"/>
  <c r="B94" i="97"/>
  <c r="B95" i="97"/>
  <c r="B96" i="97"/>
  <c r="B97" i="97"/>
  <c r="B99" i="97"/>
  <c r="B100" i="97"/>
  <c r="B101" i="97"/>
  <c r="B102" i="97"/>
  <c r="B103" i="97"/>
  <c r="B104" i="97"/>
  <c r="B105" i="97"/>
  <c r="B106" i="97"/>
  <c r="B107" i="97"/>
  <c r="B108" i="97"/>
  <c r="B109" i="97"/>
  <c r="B110" i="97"/>
  <c r="B111" i="97"/>
  <c r="B112" i="97"/>
  <c r="B113" i="97"/>
  <c r="B114" i="97"/>
  <c r="B115" i="97"/>
  <c r="B116" i="97"/>
  <c r="B117" i="97"/>
  <c r="B118" i="97"/>
  <c r="B119" i="97"/>
  <c r="B120" i="97"/>
  <c r="B121" i="97"/>
  <c r="B122" i="97"/>
  <c r="B123" i="97"/>
  <c r="B124" i="97"/>
  <c r="B125" i="97"/>
  <c r="B126" i="97"/>
  <c r="B127" i="97"/>
  <c r="B3" i="96"/>
  <c r="B4" i="96"/>
  <c r="B5" i="96"/>
  <c r="B6" i="96"/>
  <c r="B7" i="96"/>
  <c r="B8" i="96"/>
  <c r="B9" i="96"/>
  <c r="B10" i="96"/>
  <c r="B11" i="96"/>
  <c r="B12" i="96"/>
  <c r="B13" i="96"/>
  <c r="B14" i="96"/>
  <c r="B15" i="96"/>
  <c r="B16" i="96"/>
  <c r="B17" i="96"/>
  <c r="B18" i="96"/>
  <c r="B19" i="96"/>
  <c r="B20" i="96"/>
  <c r="B21" i="96"/>
  <c r="B22" i="96"/>
  <c r="B23" i="96"/>
  <c r="B24" i="96"/>
  <c r="B25" i="96"/>
  <c r="B26" i="96"/>
  <c r="B27" i="96"/>
  <c r="B28" i="96"/>
  <c r="B29" i="96"/>
  <c r="B30" i="96"/>
  <c r="B31" i="96"/>
  <c r="B32" i="96"/>
  <c r="B33" i="96"/>
  <c r="B34" i="96"/>
  <c r="B35" i="96"/>
  <c r="B36" i="96"/>
  <c r="B37" i="96"/>
  <c r="B38" i="96"/>
  <c r="B39" i="96"/>
  <c r="B40" i="96"/>
  <c r="B41" i="96"/>
  <c r="B42" i="96"/>
  <c r="B43" i="96"/>
  <c r="B44" i="96"/>
  <c r="B45" i="96"/>
  <c r="B46" i="96"/>
  <c r="B47" i="96"/>
  <c r="B48" i="96"/>
  <c r="B49" i="96"/>
  <c r="B50" i="96"/>
  <c r="B51" i="96"/>
  <c r="B52" i="96"/>
  <c r="B53" i="96"/>
  <c r="B54" i="96"/>
  <c r="B55" i="96"/>
  <c r="B56" i="96"/>
  <c r="B57" i="96"/>
  <c r="B58" i="96"/>
  <c r="B59" i="96"/>
  <c r="B60" i="96"/>
  <c r="B61" i="96"/>
  <c r="B62" i="96"/>
  <c r="B63" i="96"/>
  <c r="B64" i="96"/>
  <c r="B65" i="96"/>
  <c r="B66" i="96"/>
  <c r="B67" i="96"/>
  <c r="B68" i="96"/>
  <c r="B69" i="96"/>
  <c r="B70" i="96"/>
  <c r="B71" i="96"/>
  <c r="B72" i="96"/>
  <c r="B73" i="96"/>
  <c r="B74" i="96"/>
  <c r="B75" i="96"/>
  <c r="B76" i="96"/>
  <c r="B77" i="96"/>
  <c r="B78" i="96"/>
  <c r="B79" i="96"/>
  <c r="B80" i="96"/>
  <c r="B81" i="96"/>
  <c r="B82" i="96"/>
  <c r="B83" i="96"/>
  <c r="B84" i="96"/>
  <c r="B85" i="96"/>
  <c r="B86" i="96"/>
  <c r="B87" i="96"/>
  <c r="B88" i="96"/>
  <c r="B89" i="96"/>
  <c r="B90" i="96"/>
  <c r="B91" i="96"/>
  <c r="B92" i="96"/>
  <c r="B93" i="96"/>
  <c r="B94" i="96"/>
  <c r="B95" i="96"/>
  <c r="B96" i="96"/>
  <c r="B97" i="96"/>
  <c r="B99" i="96"/>
  <c r="B100" i="96"/>
  <c r="B101" i="96"/>
  <c r="B102" i="96"/>
  <c r="B103" i="96"/>
  <c r="B104" i="96"/>
  <c r="B105" i="96"/>
  <c r="B106" i="96"/>
  <c r="B107" i="96"/>
  <c r="B108" i="96"/>
  <c r="B109" i="96"/>
  <c r="B110" i="96"/>
  <c r="B111" i="96"/>
  <c r="B112" i="96"/>
  <c r="B113" i="96"/>
  <c r="B114" i="96"/>
  <c r="B115" i="96"/>
  <c r="B116" i="96"/>
  <c r="B117" i="96"/>
  <c r="B118" i="96"/>
  <c r="B119" i="96"/>
  <c r="B120" i="96"/>
  <c r="B121" i="96"/>
  <c r="B122" i="96"/>
  <c r="B123" i="96"/>
  <c r="B124" i="96"/>
  <c r="B125" i="96"/>
  <c r="B126" i="96"/>
  <c r="B127" i="96"/>
  <c r="B2" i="97"/>
  <c r="AI127" i="97"/>
  <c r="AI126" i="97"/>
  <c r="AI125" i="97"/>
  <c r="AI124" i="97"/>
  <c r="AI123" i="97"/>
  <c r="AI122" i="97"/>
  <c r="AI121" i="97"/>
  <c r="AI120" i="97"/>
  <c r="AI119" i="97"/>
  <c r="AI118" i="97"/>
  <c r="AI117" i="97"/>
  <c r="AI116" i="97"/>
  <c r="AI115" i="97"/>
  <c r="AI114" i="97"/>
  <c r="AI113" i="97"/>
  <c r="AI112" i="97"/>
  <c r="AI111" i="97"/>
  <c r="AI110" i="97"/>
  <c r="AI109" i="97"/>
  <c r="AI108" i="97"/>
  <c r="AI107" i="97"/>
  <c r="AI106" i="97"/>
  <c r="AI105" i="97"/>
  <c r="AI104" i="97"/>
  <c r="AI103" i="97"/>
  <c r="AI102" i="97"/>
  <c r="AI101" i="97"/>
  <c r="AI100" i="97"/>
  <c r="AI99" i="97"/>
  <c r="AI97" i="97"/>
  <c r="AI96" i="97"/>
  <c r="AI95" i="97"/>
  <c r="AI94" i="97"/>
  <c r="AI93" i="97"/>
  <c r="AI92" i="97"/>
  <c r="AI91" i="97"/>
  <c r="AI90" i="97"/>
  <c r="AI89" i="97"/>
  <c r="AI88" i="97"/>
  <c r="AI87" i="97"/>
  <c r="AI86" i="97"/>
  <c r="AI85" i="97"/>
  <c r="AI84" i="97"/>
  <c r="AI83" i="97"/>
  <c r="AI82" i="97"/>
  <c r="AI81" i="97"/>
  <c r="AI80" i="97"/>
  <c r="AI79" i="97"/>
  <c r="AI78" i="97"/>
  <c r="AI77" i="97"/>
  <c r="AI76" i="97"/>
  <c r="AI75" i="97"/>
  <c r="AI74" i="97"/>
  <c r="AI73" i="97"/>
  <c r="AI72" i="97"/>
  <c r="AI71" i="97"/>
  <c r="AI70" i="97"/>
  <c r="AI69" i="97"/>
  <c r="AI68" i="97"/>
  <c r="AI67" i="97"/>
  <c r="AI66" i="97"/>
  <c r="AI65" i="97"/>
  <c r="AI64" i="97"/>
  <c r="AI63" i="97"/>
  <c r="AI62" i="97"/>
  <c r="AI61" i="97"/>
  <c r="AI60" i="97"/>
  <c r="AI59" i="97"/>
  <c r="AI58" i="97"/>
  <c r="AI57" i="97"/>
  <c r="AI56" i="97"/>
  <c r="AI55" i="97"/>
  <c r="AI54" i="97"/>
  <c r="AI53" i="97"/>
  <c r="AI52" i="97"/>
  <c r="AI51" i="97"/>
  <c r="AI50" i="97"/>
  <c r="AI49" i="97"/>
  <c r="AI48" i="97"/>
  <c r="AI47" i="97"/>
  <c r="AI46" i="97"/>
  <c r="AI45" i="97"/>
  <c r="AI44" i="97"/>
  <c r="AI43" i="97"/>
  <c r="AI42" i="97"/>
  <c r="AI41" i="97"/>
  <c r="AI40" i="97"/>
  <c r="AI39" i="97"/>
  <c r="AI38" i="97"/>
  <c r="AI37" i="97"/>
  <c r="AI36" i="97"/>
  <c r="AI35" i="97"/>
  <c r="AI34" i="97"/>
  <c r="AI33" i="97"/>
  <c r="AI32" i="97"/>
  <c r="AI31" i="97"/>
  <c r="AI30" i="97"/>
  <c r="AI29" i="97"/>
  <c r="AI28" i="97"/>
  <c r="AI27" i="97"/>
  <c r="AI26" i="97"/>
  <c r="AI25" i="97"/>
  <c r="AI24" i="97"/>
  <c r="AI23" i="97"/>
  <c r="AI22" i="97"/>
  <c r="AI21" i="97"/>
  <c r="AI20" i="97"/>
  <c r="AI19" i="97"/>
  <c r="AI18" i="97"/>
  <c r="AI17" i="97"/>
  <c r="AI16" i="97"/>
  <c r="AI15" i="97"/>
  <c r="AI14" i="97"/>
  <c r="AI13" i="97"/>
  <c r="AI12" i="97"/>
  <c r="AI11" i="97"/>
  <c r="AI10" i="97"/>
  <c r="AI9" i="97"/>
  <c r="AI8" i="97"/>
  <c r="AI7" i="97"/>
  <c r="AI6" i="97"/>
  <c r="AI5" i="97"/>
  <c r="AI4" i="97"/>
  <c r="AI3" i="97"/>
  <c r="AI2" i="97"/>
  <c r="AG1" i="97"/>
  <c r="AF1" i="97"/>
  <c r="AE1" i="97"/>
  <c r="AD1" i="97"/>
  <c r="AC1" i="97"/>
  <c r="AB1" i="97"/>
  <c r="AA1" i="97"/>
  <c r="Z1" i="97"/>
  <c r="Y1" i="97"/>
  <c r="X1" i="97"/>
  <c r="W1" i="97"/>
  <c r="V1" i="97"/>
  <c r="U1" i="97"/>
  <c r="T1" i="97"/>
  <c r="S1" i="97"/>
  <c r="R1" i="97"/>
  <c r="Q1" i="97"/>
  <c r="P1" i="97"/>
  <c r="O1" i="97"/>
  <c r="N1" i="97"/>
  <c r="M1" i="97"/>
  <c r="L1" i="97"/>
  <c r="K1" i="97"/>
  <c r="J1" i="97"/>
  <c r="I1" i="97"/>
  <c r="H1" i="97"/>
  <c r="G1" i="97"/>
  <c r="F1" i="97"/>
  <c r="E1" i="97"/>
  <c r="D1" i="97"/>
  <c r="C1" i="97"/>
  <c r="B1" i="97"/>
  <c r="AK30" i="97" l="1"/>
  <c r="AJ30" i="97"/>
  <c r="E38" i="98" s="1"/>
  <c r="AK46" i="97"/>
  <c r="AJ46" i="97"/>
  <c r="E57" i="98" s="1"/>
  <c r="AK62" i="97"/>
  <c r="AJ62" i="97"/>
  <c r="E75" i="98" s="1"/>
  <c r="AK111" i="97"/>
  <c r="AJ111" i="97"/>
  <c r="E131" i="98" s="1"/>
  <c r="AK63" i="97"/>
  <c r="AJ63" i="97"/>
  <c r="E76" i="98" s="1"/>
  <c r="AK120" i="97"/>
  <c r="AJ120" i="97"/>
  <c r="E140" i="98" s="1"/>
  <c r="AJ121" i="97"/>
  <c r="E141" i="98" s="1"/>
  <c r="AK121" i="97"/>
  <c r="AK72" i="97"/>
  <c r="AJ72" i="97"/>
  <c r="AK110" i="97"/>
  <c r="AJ110" i="97"/>
  <c r="E130" i="98" s="1"/>
  <c r="F128" i="97"/>
  <c r="AH35" i="97"/>
  <c r="AJ35" i="97" s="1"/>
  <c r="E44" i="98" s="1"/>
  <c r="D128" i="97"/>
  <c r="AH108" i="97"/>
  <c r="AJ108" i="97" s="1"/>
  <c r="E127" i="98" s="1"/>
  <c r="AH23" i="97"/>
  <c r="AJ23" i="97" s="1"/>
  <c r="E30" i="98" s="1"/>
  <c r="T128" i="97"/>
  <c r="P128" i="97"/>
  <c r="L128" i="97"/>
  <c r="H128" i="97"/>
  <c r="AH91" i="97"/>
  <c r="AK91" i="97" s="1"/>
  <c r="AH122" i="97"/>
  <c r="AJ122" i="97" s="1"/>
  <c r="E142" i="98" s="1"/>
  <c r="AH116" i="97"/>
  <c r="AJ116" i="97" s="1"/>
  <c r="E136" i="98" s="1"/>
  <c r="AH75" i="97"/>
  <c r="AJ75" i="97" s="1"/>
  <c r="E90" i="98" s="1"/>
  <c r="AH71" i="97"/>
  <c r="AJ71" i="97" s="1"/>
  <c r="E85" i="98" s="1"/>
  <c r="AH51" i="97"/>
  <c r="AJ51" i="97" s="1"/>
  <c r="E62" i="98" s="1"/>
  <c r="AH126" i="97"/>
  <c r="AK126" i="97" s="1"/>
  <c r="AH124" i="97"/>
  <c r="AK124" i="97" s="1"/>
  <c r="AH120" i="97"/>
  <c r="AH114" i="97"/>
  <c r="AJ114" i="97" s="1"/>
  <c r="E134" i="98" s="1"/>
  <c r="AH112" i="97"/>
  <c r="AJ112" i="97" s="1"/>
  <c r="E132" i="98" s="1"/>
  <c r="AH106" i="97"/>
  <c r="AJ106" i="97" s="1"/>
  <c r="E125" i="98" s="1"/>
  <c r="AH104" i="97"/>
  <c r="AJ104" i="97" s="1"/>
  <c r="E123" i="98" s="1"/>
  <c r="AH100" i="97"/>
  <c r="AK100" i="97" s="1"/>
  <c r="AH95" i="97"/>
  <c r="AK95" i="97" s="1"/>
  <c r="AH87" i="97"/>
  <c r="AK87" i="97" s="1"/>
  <c r="AH83" i="97"/>
  <c r="AK83" i="97" s="1"/>
  <c r="AH79" i="97"/>
  <c r="AJ79" i="97" s="1"/>
  <c r="E94" i="98" s="1"/>
  <c r="AH67" i="97"/>
  <c r="AK67" i="97" s="1"/>
  <c r="AH63" i="97"/>
  <c r="AH59" i="97"/>
  <c r="AK59" i="97" s="1"/>
  <c r="AH55" i="97"/>
  <c r="AJ55" i="97" s="1"/>
  <c r="E67" i="98" s="1"/>
  <c r="AH47" i="97"/>
  <c r="AK47" i="97" s="1"/>
  <c r="AH43" i="97"/>
  <c r="AK43" i="97" s="1"/>
  <c r="AH39" i="97"/>
  <c r="AJ39" i="97" s="1"/>
  <c r="E48" i="98" s="1"/>
  <c r="AH31" i="97"/>
  <c r="AJ31" i="97" s="1"/>
  <c r="E39" i="98" s="1"/>
  <c r="AH27" i="97"/>
  <c r="AK27" i="97" s="1"/>
  <c r="AH19" i="97"/>
  <c r="AK19" i="97" s="1"/>
  <c r="AH15" i="97"/>
  <c r="AJ15" i="97" s="1"/>
  <c r="E21" i="98" s="1"/>
  <c r="AH11" i="97"/>
  <c r="AK11" i="97" s="1"/>
  <c r="AH7" i="97"/>
  <c r="AK7" i="97" s="1"/>
  <c r="AH6" i="97"/>
  <c r="AH118" i="97"/>
  <c r="AK118" i="97" s="1"/>
  <c r="AH110" i="97"/>
  <c r="AH3" i="97"/>
  <c r="AH8" i="97"/>
  <c r="AJ8" i="97" s="1"/>
  <c r="E13" i="98" s="1"/>
  <c r="AH12" i="97"/>
  <c r="AK12" i="97" s="1"/>
  <c r="AH16" i="97"/>
  <c r="AJ16" i="97" s="1"/>
  <c r="E22" i="98" s="1"/>
  <c r="AH20" i="97"/>
  <c r="AK20" i="97" s="1"/>
  <c r="AH24" i="97"/>
  <c r="AK24" i="97" s="1"/>
  <c r="AH28" i="97"/>
  <c r="AJ28" i="97" s="1"/>
  <c r="AH32" i="97"/>
  <c r="AK32" i="97" s="1"/>
  <c r="AH36" i="97"/>
  <c r="AK36" i="97" s="1"/>
  <c r="AH40" i="97"/>
  <c r="AJ40" i="97" s="1"/>
  <c r="AH44" i="97"/>
  <c r="AK44" i="97" s="1"/>
  <c r="AH48" i="97"/>
  <c r="AJ48" i="97" s="1"/>
  <c r="E59" i="98" s="1"/>
  <c r="AH52" i="97"/>
  <c r="AK52" i="97" s="1"/>
  <c r="AH56" i="97"/>
  <c r="AK56" i="97" s="1"/>
  <c r="AH60" i="97"/>
  <c r="AJ60" i="97" s="1"/>
  <c r="E73" i="98" s="1"/>
  <c r="AH64" i="97"/>
  <c r="AJ64" i="97" s="1"/>
  <c r="E77" i="98" s="1"/>
  <c r="AH68" i="97"/>
  <c r="AK68" i="97" s="1"/>
  <c r="AH72" i="97"/>
  <c r="AH76" i="97"/>
  <c r="AK76" i="97" s="1"/>
  <c r="AH80" i="97"/>
  <c r="AK80" i="97" s="1"/>
  <c r="AH84" i="97"/>
  <c r="AK84" i="97" s="1"/>
  <c r="AH88" i="97"/>
  <c r="AK88" i="97" s="1"/>
  <c r="AH92" i="97"/>
  <c r="AJ92" i="97" s="1"/>
  <c r="E110" i="98" s="1"/>
  <c r="AH96" i="97"/>
  <c r="AJ96" i="97" s="1"/>
  <c r="E114" i="98" s="1"/>
  <c r="AH101" i="97"/>
  <c r="AJ101" i="97" s="1"/>
  <c r="E120" i="98" s="1"/>
  <c r="AH105" i="97"/>
  <c r="AJ105" i="97" s="1"/>
  <c r="E124" i="98" s="1"/>
  <c r="AH109" i="97"/>
  <c r="AK109" i="97" s="1"/>
  <c r="AH113" i="97"/>
  <c r="AJ113" i="97" s="1"/>
  <c r="E133" i="98" s="1"/>
  <c r="AH117" i="97"/>
  <c r="AJ117" i="97" s="1"/>
  <c r="E137" i="98" s="1"/>
  <c r="AH121" i="97"/>
  <c r="AH125" i="97"/>
  <c r="AJ125" i="97" s="1"/>
  <c r="E145" i="98" s="1"/>
  <c r="X128" i="97"/>
  <c r="AB128" i="97"/>
  <c r="AF128" i="97"/>
  <c r="AH4" i="97"/>
  <c r="AH5" i="97"/>
  <c r="AH128" i="97"/>
  <c r="AH9" i="97"/>
  <c r="AJ9" i="97" s="1"/>
  <c r="E14" i="98" s="1"/>
  <c r="AH13" i="97"/>
  <c r="AK13" i="97" s="1"/>
  <c r="AH17" i="97"/>
  <c r="AJ17" i="97" s="1"/>
  <c r="E23" i="98" s="1"/>
  <c r="AH21" i="97"/>
  <c r="AK21" i="97" s="1"/>
  <c r="AH25" i="97"/>
  <c r="AJ25" i="97" s="1"/>
  <c r="E32" i="98" s="1"/>
  <c r="AH29" i="97"/>
  <c r="AK29" i="97" s="1"/>
  <c r="AH33" i="97"/>
  <c r="AJ33" i="97" s="1"/>
  <c r="E41" i="98" s="1"/>
  <c r="AH37" i="97"/>
  <c r="AK37" i="97" s="1"/>
  <c r="AH41" i="97"/>
  <c r="AJ41" i="97" s="1"/>
  <c r="E51" i="98" s="1"/>
  <c r="AH45" i="97"/>
  <c r="AK45" i="97" s="1"/>
  <c r="AH49" i="97"/>
  <c r="AJ49" i="97" s="1"/>
  <c r="E60" i="98" s="1"/>
  <c r="AH53" i="97"/>
  <c r="AK53" i="97" s="1"/>
  <c r="AH57" i="97"/>
  <c r="AJ57" i="97" s="1"/>
  <c r="E69" i="98" s="1"/>
  <c r="AH61" i="97"/>
  <c r="AK61" i="97" s="1"/>
  <c r="AH65" i="97"/>
  <c r="AJ65" i="97" s="1"/>
  <c r="AH69" i="97"/>
  <c r="AK69" i="97" s="1"/>
  <c r="AH73" i="97"/>
  <c r="AJ73" i="97" s="1"/>
  <c r="E88" i="98" s="1"/>
  <c r="AH77" i="97"/>
  <c r="AK77" i="97" s="1"/>
  <c r="AH81" i="97"/>
  <c r="AJ81" i="97" s="1"/>
  <c r="E97" i="98" s="1"/>
  <c r="AH85" i="97"/>
  <c r="AK85" i="97" s="1"/>
  <c r="AH89" i="97"/>
  <c r="AK89" i="97" s="1"/>
  <c r="AH93" i="97"/>
  <c r="AJ93" i="97" s="1"/>
  <c r="E111" i="98" s="1"/>
  <c r="AH97" i="97"/>
  <c r="AK97" i="97" s="1"/>
  <c r="AH102" i="97"/>
  <c r="AK102" i="97" s="1"/>
  <c r="G128" i="97"/>
  <c r="K128" i="97"/>
  <c r="O128" i="97"/>
  <c r="S128" i="97"/>
  <c r="W128" i="97"/>
  <c r="AA128" i="97"/>
  <c r="AE128" i="97"/>
  <c r="E128" i="97"/>
  <c r="I128" i="97"/>
  <c r="M128" i="97"/>
  <c r="Q128" i="97"/>
  <c r="U128" i="97"/>
  <c r="Y128" i="97"/>
  <c r="AC128" i="97"/>
  <c r="AG128" i="97"/>
  <c r="AH10" i="97"/>
  <c r="AK10" i="97" s="1"/>
  <c r="AH14" i="97"/>
  <c r="AK14" i="97" s="1"/>
  <c r="AH18" i="97"/>
  <c r="AJ18" i="97" s="1"/>
  <c r="E24" i="98" s="1"/>
  <c r="AH22" i="97"/>
  <c r="AK22" i="97" s="1"/>
  <c r="AH26" i="97"/>
  <c r="AK26" i="97" s="1"/>
  <c r="AH30" i="97"/>
  <c r="AH34" i="97"/>
  <c r="AJ34" i="97" s="1"/>
  <c r="AH38" i="97"/>
  <c r="AK38" i="97" s="1"/>
  <c r="AH42" i="97"/>
  <c r="AK42" i="97" s="1"/>
  <c r="AH46" i="97"/>
  <c r="AH50" i="97"/>
  <c r="AJ50" i="97" s="1"/>
  <c r="E61" i="98" s="1"/>
  <c r="AH54" i="97"/>
  <c r="AK54" i="97" s="1"/>
  <c r="AH58" i="97"/>
  <c r="AK58" i="97" s="1"/>
  <c r="AH62" i="97"/>
  <c r="AH66" i="97"/>
  <c r="AJ66" i="97" s="1"/>
  <c r="E80" i="98" s="1"/>
  <c r="AH70" i="97"/>
  <c r="AK70" i="97" s="1"/>
  <c r="AH74" i="97"/>
  <c r="AK74" i="97" s="1"/>
  <c r="AH78" i="97"/>
  <c r="AK78" i="97" s="1"/>
  <c r="AH82" i="97"/>
  <c r="AJ82" i="97" s="1"/>
  <c r="E98" i="98" s="1"/>
  <c r="AH86" i="97"/>
  <c r="AK86" i="97" s="1"/>
  <c r="AH90" i="97"/>
  <c r="AK90" i="97" s="1"/>
  <c r="AH94" i="97"/>
  <c r="AK94" i="97" s="1"/>
  <c r="AH99" i="97"/>
  <c r="AJ99" i="97" s="1"/>
  <c r="AH103" i="97"/>
  <c r="AK103" i="97" s="1"/>
  <c r="AH107" i="97"/>
  <c r="AK107" i="97" s="1"/>
  <c r="AH111" i="97"/>
  <c r="AH115" i="97"/>
  <c r="AJ115" i="97" s="1"/>
  <c r="E135" i="98" s="1"/>
  <c r="AH119" i="97"/>
  <c r="AK119" i="97" s="1"/>
  <c r="AH123" i="97"/>
  <c r="AK123" i="97" s="1"/>
  <c r="AH127" i="97"/>
  <c r="AK127" i="97" s="1"/>
  <c r="AH2" i="97"/>
  <c r="AJ2" i="97" s="1"/>
  <c r="E6" i="98" s="1"/>
  <c r="C128" i="97"/>
  <c r="B128" i="97"/>
  <c r="AD128" i="97"/>
  <c r="Z128" i="97"/>
  <c r="V128" i="97"/>
  <c r="R128" i="97"/>
  <c r="N128" i="97"/>
  <c r="J128" i="97"/>
  <c r="AI128" i="97"/>
  <c r="AG129" i="96"/>
  <c r="AG128" i="96"/>
  <c r="U129" i="96"/>
  <c r="M128" i="96"/>
  <c r="F128" i="96"/>
  <c r="E129" i="96"/>
  <c r="AI115" i="96"/>
  <c r="B2" i="96"/>
  <c r="AI99" i="96"/>
  <c r="AI66" i="96"/>
  <c r="AI63" i="96"/>
  <c r="AH58" i="96"/>
  <c r="AI55" i="96"/>
  <c r="AH54" i="96"/>
  <c r="AH50" i="96"/>
  <c r="AH46" i="96"/>
  <c r="AH42" i="96"/>
  <c r="AH38" i="96"/>
  <c r="AH34" i="96"/>
  <c r="AH30" i="96"/>
  <c r="AH26" i="96"/>
  <c r="AH22" i="96"/>
  <c r="AH18" i="96"/>
  <c r="AH14" i="96"/>
  <c r="AH10" i="96"/>
  <c r="AH6" i="96"/>
  <c r="AK127" i="96"/>
  <c r="AK126" i="96"/>
  <c r="AK125" i="96"/>
  <c r="AK124" i="96"/>
  <c r="AK123" i="96"/>
  <c r="AK122" i="96"/>
  <c r="AK121" i="96"/>
  <c r="AK120" i="96"/>
  <c r="AK119" i="96"/>
  <c r="AK118" i="96"/>
  <c r="AK117" i="96"/>
  <c r="AK116" i="96"/>
  <c r="AK115" i="96"/>
  <c r="AK114" i="96"/>
  <c r="AK113" i="96"/>
  <c r="AK112" i="96"/>
  <c r="AK111" i="96"/>
  <c r="AK110" i="96"/>
  <c r="AK109" i="96"/>
  <c r="AK108" i="96"/>
  <c r="AK107" i="96"/>
  <c r="AK106" i="96"/>
  <c r="AK105" i="96"/>
  <c r="AK104" i="96"/>
  <c r="AK103" i="96"/>
  <c r="AK102" i="96"/>
  <c r="AK101" i="96"/>
  <c r="AK100" i="96"/>
  <c r="AK99" i="96"/>
  <c r="AK97" i="96"/>
  <c r="AK96" i="96"/>
  <c r="AK95" i="96"/>
  <c r="AK94" i="96"/>
  <c r="AK93" i="96"/>
  <c r="AK92" i="96"/>
  <c r="AK91" i="96"/>
  <c r="AK90" i="96"/>
  <c r="AK89" i="96"/>
  <c r="AK88" i="96"/>
  <c r="AK87" i="96"/>
  <c r="AK86" i="96"/>
  <c r="AK85" i="96"/>
  <c r="AI85" i="96"/>
  <c r="AK84" i="96"/>
  <c r="AK83" i="96"/>
  <c r="AK82" i="96"/>
  <c r="AI82" i="96"/>
  <c r="AK81" i="96"/>
  <c r="AK80" i="96"/>
  <c r="AK79" i="96"/>
  <c r="AI79" i="96"/>
  <c r="AK78" i="96"/>
  <c r="AK77" i="96"/>
  <c r="AK76" i="96"/>
  <c r="AK75" i="96"/>
  <c r="AK74" i="96"/>
  <c r="AK73" i="96"/>
  <c r="AK72" i="96"/>
  <c r="AK71" i="96"/>
  <c r="AK70" i="96"/>
  <c r="AK69" i="96"/>
  <c r="AK68" i="96"/>
  <c r="AK67" i="96"/>
  <c r="AK66" i="96"/>
  <c r="AK65" i="96"/>
  <c r="AK64" i="96"/>
  <c r="AK63" i="96"/>
  <c r="AK62" i="96"/>
  <c r="AK61" i="96"/>
  <c r="AK60" i="96"/>
  <c r="AK59" i="96"/>
  <c r="AK58" i="96"/>
  <c r="AK57" i="96"/>
  <c r="AK56" i="96"/>
  <c r="AK55" i="96"/>
  <c r="AK54" i="96"/>
  <c r="AK53" i="96"/>
  <c r="AK52" i="96"/>
  <c r="AK51" i="96"/>
  <c r="AK50" i="96"/>
  <c r="AK49" i="96"/>
  <c r="AK48" i="96"/>
  <c r="AK47" i="96"/>
  <c r="AK46" i="96"/>
  <c r="AK45" i="96"/>
  <c r="AK44" i="96"/>
  <c r="AK43" i="96"/>
  <c r="AK42" i="96"/>
  <c r="AK41" i="96"/>
  <c r="AK40" i="96"/>
  <c r="AK39" i="96"/>
  <c r="AK38" i="96"/>
  <c r="AK37" i="96"/>
  <c r="AK36" i="96"/>
  <c r="AK35" i="96"/>
  <c r="AK34" i="96"/>
  <c r="AK33" i="96"/>
  <c r="AK32" i="96"/>
  <c r="AK31" i="96"/>
  <c r="AK30" i="96"/>
  <c r="AK29" i="96"/>
  <c r="AK28" i="96"/>
  <c r="AK27" i="96"/>
  <c r="AK26" i="96"/>
  <c r="AK25" i="96"/>
  <c r="AK24" i="96"/>
  <c r="AK23" i="96"/>
  <c r="AK22" i="96"/>
  <c r="AK21" i="96"/>
  <c r="AK20" i="96"/>
  <c r="AK19" i="96"/>
  <c r="AK18" i="96"/>
  <c r="AK17" i="96"/>
  <c r="AK16" i="96"/>
  <c r="AK15" i="96"/>
  <c r="AK14" i="96"/>
  <c r="AK13" i="96"/>
  <c r="AK12" i="96"/>
  <c r="AK11" i="96"/>
  <c r="AK10" i="96"/>
  <c r="AK9" i="96"/>
  <c r="AK8" i="96"/>
  <c r="AK7" i="96"/>
  <c r="AK6" i="96"/>
  <c r="AK5" i="96"/>
  <c r="AK4" i="96"/>
  <c r="AK3" i="96"/>
  <c r="AK2" i="96"/>
  <c r="AC128" i="96"/>
  <c r="AG1" i="96"/>
  <c r="AF1" i="96"/>
  <c r="AE1" i="96"/>
  <c r="AD1" i="96"/>
  <c r="AC1" i="96"/>
  <c r="AB1" i="96"/>
  <c r="AA1" i="96"/>
  <c r="Z1" i="96"/>
  <c r="Y1" i="96"/>
  <c r="X1" i="96"/>
  <c r="W1" i="96"/>
  <c r="V1" i="96"/>
  <c r="U1" i="96"/>
  <c r="T1" i="96"/>
  <c r="S1" i="96"/>
  <c r="R1" i="96"/>
  <c r="Q1" i="96"/>
  <c r="P1" i="96"/>
  <c r="O1" i="96"/>
  <c r="N1" i="96"/>
  <c r="M1" i="96"/>
  <c r="L1" i="96"/>
  <c r="K1" i="96"/>
  <c r="J1" i="96"/>
  <c r="I1" i="96"/>
  <c r="H1" i="96"/>
  <c r="G1" i="96"/>
  <c r="F1" i="96"/>
  <c r="E1" i="96"/>
  <c r="D1" i="96"/>
  <c r="C1" i="96"/>
  <c r="B1" i="96"/>
  <c r="AG1" i="63"/>
  <c r="AF1" i="63"/>
  <c r="AE1" i="63"/>
  <c r="AD1" i="63"/>
  <c r="AC1" i="63"/>
  <c r="AB1" i="63"/>
  <c r="AA1" i="63"/>
  <c r="Z1" i="63"/>
  <c r="Y1" i="63"/>
  <c r="X1" i="63"/>
  <c r="W1" i="63"/>
  <c r="V1" i="63"/>
  <c r="U1" i="63"/>
  <c r="T1" i="63"/>
  <c r="S1" i="63"/>
  <c r="R1" i="63"/>
  <c r="Q1" i="63"/>
  <c r="P1" i="63"/>
  <c r="O1" i="63"/>
  <c r="N1" i="63"/>
  <c r="M1" i="63"/>
  <c r="L1" i="63"/>
  <c r="K1" i="63"/>
  <c r="J1" i="63"/>
  <c r="I1" i="63"/>
  <c r="H1" i="63"/>
  <c r="G1" i="63"/>
  <c r="F1" i="63"/>
  <c r="E1" i="63"/>
  <c r="D1" i="63"/>
  <c r="D177" i="95"/>
  <c r="D176" i="95"/>
  <c r="D175" i="95"/>
  <c r="D174" i="95"/>
  <c r="D173" i="95"/>
  <c r="D172" i="95"/>
  <c r="B172" i="95"/>
  <c r="D171" i="95"/>
  <c r="B171" i="95"/>
  <c r="D170" i="95"/>
  <c r="B170" i="95"/>
  <c r="D169" i="95"/>
  <c r="B169" i="95"/>
  <c r="D168" i="95"/>
  <c r="B168" i="95"/>
  <c r="D167" i="95"/>
  <c r="B167" i="95"/>
  <c r="D166" i="95"/>
  <c r="B166" i="95"/>
  <c r="D165" i="95"/>
  <c r="B165" i="95"/>
  <c r="D164" i="95"/>
  <c r="B164" i="95"/>
  <c r="D163" i="95"/>
  <c r="B163" i="95"/>
  <c r="D162" i="95"/>
  <c r="B162" i="95"/>
  <c r="D161" i="95"/>
  <c r="B161" i="95"/>
  <c r="D160" i="95"/>
  <c r="B160" i="95"/>
  <c r="D159" i="95"/>
  <c r="B159" i="95"/>
  <c r="D158" i="95"/>
  <c r="B158" i="95"/>
  <c r="D157" i="95"/>
  <c r="B157" i="95"/>
  <c r="D156" i="95"/>
  <c r="B156" i="95"/>
  <c r="F155" i="95"/>
  <c r="E155" i="95"/>
  <c r="D155" i="95"/>
  <c r="C155" i="95"/>
  <c r="B155" i="95"/>
  <c r="A155" i="95"/>
  <c r="A154" i="95"/>
  <c r="B149" i="95"/>
  <c r="B145" i="95"/>
  <c r="A145" i="95"/>
  <c r="B144" i="95"/>
  <c r="A144" i="95"/>
  <c r="B143" i="95"/>
  <c r="A143" i="95"/>
  <c r="B142" i="95"/>
  <c r="A142" i="95"/>
  <c r="B141" i="95"/>
  <c r="A141" i="95"/>
  <c r="B140" i="95"/>
  <c r="A140" i="95"/>
  <c r="B139" i="95"/>
  <c r="A139" i="95"/>
  <c r="B138" i="95"/>
  <c r="A138" i="95"/>
  <c r="B137" i="95"/>
  <c r="A137" i="95"/>
  <c r="B136" i="95"/>
  <c r="A136" i="95"/>
  <c r="B135" i="95"/>
  <c r="A135" i="95"/>
  <c r="B134" i="95"/>
  <c r="A134" i="95"/>
  <c r="B133" i="95"/>
  <c r="A133" i="95"/>
  <c r="B132" i="95"/>
  <c r="A132" i="95"/>
  <c r="B131" i="95"/>
  <c r="A131" i="95"/>
  <c r="B130" i="95"/>
  <c r="A130" i="95"/>
  <c r="B129" i="95"/>
  <c r="A129" i="95"/>
  <c r="B128" i="95"/>
  <c r="A128" i="95"/>
  <c r="B127" i="95"/>
  <c r="A127" i="95"/>
  <c r="B126" i="95"/>
  <c r="A126" i="95"/>
  <c r="B125" i="95"/>
  <c r="A125" i="95"/>
  <c r="B124" i="95"/>
  <c r="A124" i="95"/>
  <c r="B123" i="95"/>
  <c r="A123" i="95"/>
  <c r="B122" i="95"/>
  <c r="A122" i="95"/>
  <c r="B121" i="95"/>
  <c r="A121" i="95"/>
  <c r="B120" i="95"/>
  <c r="A120" i="95"/>
  <c r="B119" i="95"/>
  <c r="A119" i="95"/>
  <c r="B118" i="95"/>
  <c r="A118" i="95"/>
  <c r="B117" i="95"/>
  <c r="A117" i="95"/>
  <c r="B116" i="95"/>
  <c r="A116" i="95"/>
  <c r="B115" i="95"/>
  <c r="A115" i="95"/>
  <c r="B114" i="95"/>
  <c r="A114" i="95"/>
  <c r="B113" i="95"/>
  <c r="A113" i="95"/>
  <c r="B112" i="95"/>
  <c r="A112" i="95"/>
  <c r="B111" i="95"/>
  <c r="A111" i="95"/>
  <c r="B110" i="95"/>
  <c r="A110" i="95"/>
  <c r="B109" i="95"/>
  <c r="A109" i="95"/>
  <c r="B108" i="95"/>
  <c r="A108" i="95"/>
  <c r="B107" i="95"/>
  <c r="A107" i="95"/>
  <c r="B106" i="95"/>
  <c r="A106" i="95"/>
  <c r="B105" i="95"/>
  <c r="A105" i="95"/>
  <c r="B104" i="95"/>
  <c r="A104" i="95"/>
  <c r="B103" i="95"/>
  <c r="A103" i="95"/>
  <c r="B102" i="95"/>
  <c r="A102" i="95"/>
  <c r="B101" i="95"/>
  <c r="A101" i="95"/>
  <c r="B100" i="95"/>
  <c r="A100" i="95"/>
  <c r="B99" i="95"/>
  <c r="A99" i="95"/>
  <c r="B98" i="95"/>
  <c r="A98" i="95"/>
  <c r="B97" i="95"/>
  <c r="A97" i="95"/>
  <c r="B96" i="95"/>
  <c r="A96" i="95"/>
  <c r="B95" i="95"/>
  <c r="A95" i="95"/>
  <c r="B94" i="95"/>
  <c r="A94" i="95"/>
  <c r="B93" i="95"/>
  <c r="A93" i="95"/>
  <c r="B92" i="95"/>
  <c r="A92" i="95"/>
  <c r="B91" i="95"/>
  <c r="A91" i="95"/>
  <c r="B90" i="95"/>
  <c r="A90" i="95"/>
  <c r="B89" i="95"/>
  <c r="A89" i="95"/>
  <c r="B88" i="95"/>
  <c r="A88" i="95"/>
  <c r="B87" i="95"/>
  <c r="A87" i="95"/>
  <c r="B86" i="95"/>
  <c r="A86" i="95"/>
  <c r="B85" i="95"/>
  <c r="A85" i="95"/>
  <c r="B84" i="95"/>
  <c r="A84" i="95"/>
  <c r="B83" i="95"/>
  <c r="A83" i="95"/>
  <c r="B82" i="95"/>
  <c r="A82" i="95"/>
  <c r="B81" i="95"/>
  <c r="A81" i="95"/>
  <c r="B80" i="95"/>
  <c r="A80" i="95"/>
  <c r="B79" i="95"/>
  <c r="A79" i="95"/>
  <c r="B78" i="95"/>
  <c r="A78" i="95"/>
  <c r="B77" i="95"/>
  <c r="A77" i="95"/>
  <c r="B76" i="95"/>
  <c r="A76" i="95"/>
  <c r="B75" i="95"/>
  <c r="A75" i="95"/>
  <c r="B74" i="95"/>
  <c r="A74" i="95"/>
  <c r="B73" i="95"/>
  <c r="A73" i="95"/>
  <c r="B72" i="95"/>
  <c r="A72" i="95"/>
  <c r="B71" i="95"/>
  <c r="A71" i="95"/>
  <c r="B70" i="95"/>
  <c r="A70" i="95"/>
  <c r="B69" i="95"/>
  <c r="A69" i="95"/>
  <c r="B68" i="95"/>
  <c r="A68" i="95"/>
  <c r="B67" i="95"/>
  <c r="A67" i="95"/>
  <c r="B66" i="95"/>
  <c r="A66" i="95"/>
  <c r="B65" i="95"/>
  <c r="A65" i="95"/>
  <c r="B64" i="95"/>
  <c r="A64" i="95"/>
  <c r="B63" i="95"/>
  <c r="A63" i="95"/>
  <c r="B62" i="95"/>
  <c r="A62" i="95"/>
  <c r="B61" i="95"/>
  <c r="A61" i="95"/>
  <c r="B60" i="95"/>
  <c r="A60" i="95"/>
  <c r="B59" i="95"/>
  <c r="A59" i="95"/>
  <c r="B58" i="95"/>
  <c r="A58" i="95"/>
  <c r="B57" i="95"/>
  <c r="A57" i="95"/>
  <c r="B56" i="95"/>
  <c r="A56" i="95"/>
  <c r="B55" i="95"/>
  <c r="A55" i="95"/>
  <c r="B54" i="95"/>
  <c r="A54" i="95"/>
  <c r="B53" i="95"/>
  <c r="A53" i="95"/>
  <c r="B52" i="95"/>
  <c r="A52" i="95"/>
  <c r="B51" i="95"/>
  <c r="A51" i="95"/>
  <c r="B50" i="95"/>
  <c r="A50" i="95"/>
  <c r="B49" i="95"/>
  <c r="A49" i="95"/>
  <c r="B48" i="95"/>
  <c r="A48" i="95"/>
  <c r="B47" i="95"/>
  <c r="A47" i="95"/>
  <c r="B46" i="95"/>
  <c r="A46" i="95"/>
  <c r="B45" i="95"/>
  <c r="A45" i="95"/>
  <c r="B44" i="95"/>
  <c r="A44" i="95"/>
  <c r="B43" i="95"/>
  <c r="A43" i="95"/>
  <c r="B42" i="95"/>
  <c r="A42" i="95"/>
  <c r="B41" i="95"/>
  <c r="A41" i="95"/>
  <c r="B40" i="95"/>
  <c r="A40" i="95"/>
  <c r="B39" i="95"/>
  <c r="A39" i="95"/>
  <c r="B38" i="95"/>
  <c r="A38" i="95"/>
  <c r="B37" i="95"/>
  <c r="A37" i="95"/>
  <c r="B36" i="95"/>
  <c r="A36" i="95"/>
  <c r="B35" i="95"/>
  <c r="A35" i="95"/>
  <c r="B34" i="95"/>
  <c r="A34" i="95"/>
  <c r="B33" i="95"/>
  <c r="A33" i="95"/>
  <c r="B32" i="95"/>
  <c r="A32" i="95"/>
  <c r="B31" i="95"/>
  <c r="A31" i="95"/>
  <c r="B30" i="95"/>
  <c r="A30" i="95"/>
  <c r="B29" i="95"/>
  <c r="A29" i="95"/>
  <c r="B28" i="95"/>
  <c r="A28" i="95"/>
  <c r="B27" i="95"/>
  <c r="A27" i="95"/>
  <c r="B26" i="95"/>
  <c r="A26" i="95"/>
  <c r="B25" i="95"/>
  <c r="A25" i="95"/>
  <c r="B24" i="95"/>
  <c r="A24" i="95"/>
  <c r="B23" i="95"/>
  <c r="A23" i="95"/>
  <c r="B22" i="95"/>
  <c r="A22" i="95"/>
  <c r="B21" i="95"/>
  <c r="A21" i="95"/>
  <c r="B20" i="95"/>
  <c r="A20" i="95"/>
  <c r="B19" i="95"/>
  <c r="A19" i="95"/>
  <c r="B18" i="95"/>
  <c r="A18" i="95"/>
  <c r="B17" i="95"/>
  <c r="A17" i="95"/>
  <c r="B16" i="95"/>
  <c r="A16" i="95"/>
  <c r="B15" i="95"/>
  <c r="A15" i="95"/>
  <c r="B14" i="95"/>
  <c r="A14" i="95"/>
  <c r="B13" i="95"/>
  <c r="A13" i="95"/>
  <c r="B12" i="95"/>
  <c r="A12" i="95"/>
  <c r="B11" i="95"/>
  <c r="A11" i="95"/>
  <c r="B10" i="95"/>
  <c r="A10" i="95"/>
  <c r="B9" i="95"/>
  <c r="A9" i="95"/>
  <c r="B8" i="95"/>
  <c r="A8" i="95"/>
  <c r="B7" i="95"/>
  <c r="A7" i="95"/>
  <c r="B6" i="95"/>
  <c r="A6" i="95"/>
  <c r="B5" i="95"/>
  <c r="A5" i="95"/>
  <c r="B4" i="95"/>
  <c r="A4" i="95"/>
  <c r="B3" i="95"/>
  <c r="A3" i="95"/>
  <c r="I2" i="95"/>
  <c r="H2" i="95"/>
  <c r="G2" i="95"/>
  <c r="F2" i="95"/>
  <c r="E2" i="95"/>
  <c r="D2" i="95"/>
  <c r="C2" i="95"/>
  <c r="A2" i="95"/>
  <c r="D177" i="94"/>
  <c r="D176" i="94"/>
  <c r="D175" i="94"/>
  <c r="D174" i="94"/>
  <c r="D173" i="94"/>
  <c r="D172" i="94"/>
  <c r="B172" i="94"/>
  <c r="D171" i="94"/>
  <c r="B171" i="94"/>
  <c r="D170" i="94"/>
  <c r="B170" i="94"/>
  <c r="D169" i="94"/>
  <c r="B169" i="94"/>
  <c r="D168" i="94"/>
  <c r="B168" i="94"/>
  <c r="D167" i="94"/>
  <c r="B167" i="94"/>
  <c r="D166" i="94"/>
  <c r="B166" i="94"/>
  <c r="D165" i="94"/>
  <c r="B165" i="94"/>
  <c r="D164" i="94"/>
  <c r="B164" i="94"/>
  <c r="D163" i="94"/>
  <c r="B163" i="94"/>
  <c r="D162" i="94"/>
  <c r="B162" i="94"/>
  <c r="D161" i="94"/>
  <c r="B161" i="94"/>
  <c r="D160" i="94"/>
  <c r="B160" i="94"/>
  <c r="D159" i="94"/>
  <c r="B159" i="94"/>
  <c r="D158" i="94"/>
  <c r="B158" i="94"/>
  <c r="D157" i="94"/>
  <c r="B157" i="94"/>
  <c r="D156" i="94"/>
  <c r="B156" i="94"/>
  <c r="F155" i="94"/>
  <c r="E155" i="94"/>
  <c r="D155" i="94"/>
  <c r="C155" i="94"/>
  <c r="B155" i="94"/>
  <c r="A155" i="94"/>
  <c r="A154" i="94"/>
  <c r="B149" i="94"/>
  <c r="B145" i="94"/>
  <c r="A145" i="94"/>
  <c r="B144" i="94"/>
  <c r="A144" i="94"/>
  <c r="B143" i="94"/>
  <c r="A143" i="94"/>
  <c r="B142" i="94"/>
  <c r="A142" i="94"/>
  <c r="B141" i="94"/>
  <c r="A141" i="94"/>
  <c r="B140" i="94"/>
  <c r="A140" i="94"/>
  <c r="B139" i="94"/>
  <c r="A139" i="94"/>
  <c r="B138" i="94"/>
  <c r="A138" i="94"/>
  <c r="B137" i="94"/>
  <c r="A137" i="94"/>
  <c r="B136" i="94"/>
  <c r="A136" i="94"/>
  <c r="B135" i="94"/>
  <c r="A135" i="94"/>
  <c r="B134" i="94"/>
  <c r="A134" i="94"/>
  <c r="B133" i="94"/>
  <c r="A133" i="94"/>
  <c r="B132" i="94"/>
  <c r="A132" i="94"/>
  <c r="B131" i="94"/>
  <c r="A131" i="94"/>
  <c r="B130" i="94"/>
  <c r="A130" i="94"/>
  <c r="B129" i="94"/>
  <c r="A129" i="94"/>
  <c r="B128" i="94"/>
  <c r="A128" i="94"/>
  <c r="B127" i="94"/>
  <c r="A127" i="94"/>
  <c r="B126" i="94"/>
  <c r="A126" i="94"/>
  <c r="B125" i="94"/>
  <c r="A125" i="94"/>
  <c r="B124" i="94"/>
  <c r="A124" i="94"/>
  <c r="B123" i="94"/>
  <c r="A123" i="94"/>
  <c r="B122" i="94"/>
  <c r="A122" i="94"/>
  <c r="B121" i="94"/>
  <c r="A121" i="94"/>
  <c r="B120" i="94"/>
  <c r="A120" i="94"/>
  <c r="B119" i="94"/>
  <c r="A119" i="94"/>
  <c r="B118" i="94"/>
  <c r="A118" i="94"/>
  <c r="B117" i="94"/>
  <c r="A117" i="94"/>
  <c r="B116" i="94"/>
  <c r="A116" i="94"/>
  <c r="B115" i="94"/>
  <c r="A115" i="94"/>
  <c r="B114" i="94"/>
  <c r="A114" i="94"/>
  <c r="B113" i="94"/>
  <c r="A113" i="94"/>
  <c r="B112" i="94"/>
  <c r="A112" i="94"/>
  <c r="B111" i="94"/>
  <c r="A111" i="94"/>
  <c r="B110" i="94"/>
  <c r="A110" i="94"/>
  <c r="B109" i="94"/>
  <c r="A109" i="94"/>
  <c r="B108" i="94"/>
  <c r="A108" i="94"/>
  <c r="B107" i="94"/>
  <c r="A107" i="94"/>
  <c r="B106" i="94"/>
  <c r="A106" i="94"/>
  <c r="B105" i="94"/>
  <c r="A105" i="94"/>
  <c r="B104" i="94"/>
  <c r="A104" i="94"/>
  <c r="B103" i="94"/>
  <c r="A103" i="94"/>
  <c r="B102" i="94"/>
  <c r="A102" i="94"/>
  <c r="B101" i="94"/>
  <c r="A101" i="94"/>
  <c r="B100" i="94"/>
  <c r="A100" i="94"/>
  <c r="B99" i="94"/>
  <c r="A99" i="94"/>
  <c r="B98" i="94"/>
  <c r="A98" i="94"/>
  <c r="B97" i="94"/>
  <c r="A97" i="94"/>
  <c r="B96" i="94"/>
  <c r="A96" i="94"/>
  <c r="B95" i="94"/>
  <c r="A95" i="94"/>
  <c r="B94" i="94"/>
  <c r="A94" i="94"/>
  <c r="B93" i="94"/>
  <c r="A93" i="94"/>
  <c r="B92" i="94"/>
  <c r="A92" i="94"/>
  <c r="B91" i="94"/>
  <c r="A91" i="94"/>
  <c r="B90" i="94"/>
  <c r="A90" i="94"/>
  <c r="B89" i="94"/>
  <c r="A89" i="94"/>
  <c r="B88" i="94"/>
  <c r="A88" i="94"/>
  <c r="B87" i="94"/>
  <c r="A87" i="94"/>
  <c r="B86" i="94"/>
  <c r="A86" i="94"/>
  <c r="B85" i="94"/>
  <c r="A85" i="94"/>
  <c r="B84" i="94"/>
  <c r="A84" i="94"/>
  <c r="B83" i="94"/>
  <c r="A83" i="94"/>
  <c r="B82" i="94"/>
  <c r="A82" i="94"/>
  <c r="B81" i="94"/>
  <c r="A81" i="94"/>
  <c r="B80" i="94"/>
  <c r="A80" i="94"/>
  <c r="B79" i="94"/>
  <c r="A79" i="94"/>
  <c r="B78" i="94"/>
  <c r="A78" i="94"/>
  <c r="B77" i="94"/>
  <c r="A77" i="94"/>
  <c r="B76" i="94"/>
  <c r="A76" i="94"/>
  <c r="B75" i="94"/>
  <c r="A75" i="94"/>
  <c r="B74" i="94"/>
  <c r="A74" i="94"/>
  <c r="B73" i="94"/>
  <c r="A73" i="94"/>
  <c r="B72" i="94"/>
  <c r="A72" i="94"/>
  <c r="B71" i="94"/>
  <c r="A71" i="94"/>
  <c r="B70" i="94"/>
  <c r="A70" i="94"/>
  <c r="B69" i="94"/>
  <c r="A69" i="94"/>
  <c r="B68" i="94"/>
  <c r="A68" i="94"/>
  <c r="B67" i="94"/>
  <c r="A67" i="94"/>
  <c r="B66" i="94"/>
  <c r="A66" i="94"/>
  <c r="B65" i="94"/>
  <c r="A65" i="94"/>
  <c r="B64" i="94"/>
  <c r="A64" i="94"/>
  <c r="B63" i="94"/>
  <c r="A63" i="94"/>
  <c r="B62" i="94"/>
  <c r="A62" i="94"/>
  <c r="B61" i="94"/>
  <c r="A61" i="94"/>
  <c r="B60" i="94"/>
  <c r="A60" i="94"/>
  <c r="B59" i="94"/>
  <c r="A59" i="94"/>
  <c r="B58" i="94"/>
  <c r="A58" i="94"/>
  <c r="B57" i="94"/>
  <c r="A57" i="94"/>
  <c r="B56" i="94"/>
  <c r="A56" i="94"/>
  <c r="B55" i="94"/>
  <c r="A55" i="94"/>
  <c r="B54" i="94"/>
  <c r="A54" i="94"/>
  <c r="B53" i="94"/>
  <c r="A53" i="94"/>
  <c r="B52" i="94"/>
  <c r="A52" i="94"/>
  <c r="B51" i="94"/>
  <c r="A51" i="94"/>
  <c r="B50" i="94"/>
  <c r="A50" i="94"/>
  <c r="B49" i="94"/>
  <c r="A49" i="94"/>
  <c r="B48" i="94"/>
  <c r="A48" i="94"/>
  <c r="B47" i="94"/>
  <c r="A47" i="94"/>
  <c r="B46" i="94"/>
  <c r="A46" i="94"/>
  <c r="B45" i="94"/>
  <c r="A45" i="94"/>
  <c r="B44" i="94"/>
  <c r="A44" i="94"/>
  <c r="B43" i="94"/>
  <c r="A43" i="94"/>
  <c r="B42" i="94"/>
  <c r="A42" i="94"/>
  <c r="B41" i="94"/>
  <c r="A41" i="94"/>
  <c r="B40" i="94"/>
  <c r="A40" i="94"/>
  <c r="B39" i="94"/>
  <c r="A39" i="94"/>
  <c r="B38" i="94"/>
  <c r="A38" i="94"/>
  <c r="B37" i="94"/>
  <c r="A37" i="94"/>
  <c r="B36" i="94"/>
  <c r="A36" i="94"/>
  <c r="B35" i="94"/>
  <c r="A35" i="94"/>
  <c r="B34" i="94"/>
  <c r="A34" i="94"/>
  <c r="B33" i="94"/>
  <c r="A33" i="94"/>
  <c r="B32" i="94"/>
  <c r="A32" i="94"/>
  <c r="B31" i="94"/>
  <c r="A31" i="94"/>
  <c r="B30" i="94"/>
  <c r="A30" i="94"/>
  <c r="B29" i="94"/>
  <c r="A29" i="94"/>
  <c r="B28" i="94"/>
  <c r="A28" i="94"/>
  <c r="B27" i="94"/>
  <c r="A27" i="94"/>
  <c r="B26" i="94"/>
  <c r="A26" i="94"/>
  <c r="B25" i="94"/>
  <c r="A25" i="94"/>
  <c r="B24" i="94"/>
  <c r="A24" i="94"/>
  <c r="B23" i="94"/>
  <c r="A23" i="94"/>
  <c r="B22" i="94"/>
  <c r="A22" i="94"/>
  <c r="B21" i="94"/>
  <c r="A21" i="94"/>
  <c r="B20" i="94"/>
  <c r="A20" i="94"/>
  <c r="B19" i="94"/>
  <c r="A19" i="94"/>
  <c r="B18" i="94"/>
  <c r="A18" i="94"/>
  <c r="B17" i="94"/>
  <c r="A17" i="94"/>
  <c r="B16" i="94"/>
  <c r="A16" i="94"/>
  <c r="B15" i="94"/>
  <c r="A15" i="94"/>
  <c r="B14" i="94"/>
  <c r="A14" i="94"/>
  <c r="B13" i="94"/>
  <c r="A13" i="94"/>
  <c r="B12" i="94"/>
  <c r="A12" i="94"/>
  <c r="B11" i="94"/>
  <c r="A11" i="94"/>
  <c r="B10" i="94"/>
  <c r="A10" i="94"/>
  <c r="B9" i="94"/>
  <c r="A9" i="94"/>
  <c r="B8" i="94"/>
  <c r="A8" i="94"/>
  <c r="B7" i="94"/>
  <c r="A7" i="94"/>
  <c r="B6" i="94"/>
  <c r="A6" i="94"/>
  <c r="B5" i="94"/>
  <c r="A5" i="94"/>
  <c r="B4" i="94"/>
  <c r="A4" i="94"/>
  <c r="B3" i="94"/>
  <c r="A3" i="94"/>
  <c r="I2" i="94"/>
  <c r="H2" i="94"/>
  <c r="G2" i="94"/>
  <c r="F2" i="94"/>
  <c r="E2" i="94"/>
  <c r="D2" i="94"/>
  <c r="C2" i="94"/>
  <c r="A2" i="94"/>
  <c r="D177" i="93"/>
  <c r="D176" i="93"/>
  <c r="D175" i="93"/>
  <c r="D174" i="93"/>
  <c r="D173" i="93"/>
  <c r="D172" i="93"/>
  <c r="B172" i="93"/>
  <c r="D171" i="93"/>
  <c r="B171" i="93"/>
  <c r="D170" i="93"/>
  <c r="B170" i="93"/>
  <c r="D169" i="93"/>
  <c r="B169" i="93"/>
  <c r="D168" i="93"/>
  <c r="B168" i="93"/>
  <c r="D167" i="93"/>
  <c r="B167" i="93"/>
  <c r="D166" i="93"/>
  <c r="B166" i="93"/>
  <c r="D165" i="93"/>
  <c r="B165" i="93"/>
  <c r="D164" i="93"/>
  <c r="B164" i="93"/>
  <c r="D163" i="93"/>
  <c r="B163" i="93"/>
  <c r="D162" i="93"/>
  <c r="B162" i="93"/>
  <c r="D161" i="93"/>
  <c r="B161" i="93"/>
  <c r="D160" i="93"/>
  <c r="B160" i="93"/>
  <c r="D159" i="93"/>
  <c r="B159" i="93"/>
  <c r="D158" i="93"/>
  <c r="B158" i="93"/>
  <c r="D157" i="93"/>
  <c r="B157" i="93"/>
  <c r="D156" i="93"/>
  <c r="B156" i="93"/>
  <c r="F155" i="93"/>
  <c r="E155" i="93"/>
  <c r="D155" i="93"/>
  <c r="C155" i="93"/>
  <c r="B155" i="93"/>
  <c r="A155" i="93"/>
  <c r="A154" i="93"/>
  <c r="B149" i="93"/>
  <c r="B145" i="93"/>
  <c r="A145" i="93"/>
  <c r="B144" i="93"/>
  <c r="A144" i="93"/>
  <c r="B143" i="93"/>
  <c r="A143" i="93"/>
  <c r="B142" i="93"/>
  <c r="A142" i="93"/>
  <c r="B141" i="93"/>
  <c r="A141" i="93"/>
  <c r="B140" i="93"/>
  <c r="A140" i="93"/>
  <c r="B139" i="93"/>
  <c r="A139" i="93"/>
  <c r="B138" i="93"/>
  <c r="A138" i="93"/>
  <c r="B137" i="93"/>
  <c r="A137" i="93"/>
  <c r="B136" i="93"/>
  <c r="A136" i="93"/>
  <c r="B135" i="93"/>
  <c r="A135" i="93"/>
  <c r="B134" i="93"/>
  <c r="A134" i="93"/>
  <c r="B133" i="93"/>
  <c r="A133" i="93"/>
  <c r="B132" i="93"/>
  <c r="A132" i="93"/>
  <c r="B131" i="93"/>
  <c r="A131" i="93"/>
  <c r="B130" i="93"/>
  <c r="A130" i="93"/>
  <c r="B129" i="93"/>
  <c r="A129" i="93"/>
  <c r="B128" i="93"/>
  <c r="A128" i="93"/>
  <c r="B127" i="93"/>
  <c r="A127" i="93"/>
  <c r="B126" i="93"/>
  <c r="A126" i="93"/>
  <c r="B125" i="93"/>
  <c r="A125" i="93"/>
  <c r="B124" i="93"/>
  <c r="A124" i="93"/>
  <c r="B123" i="93"/>
  <c r="A123" i="93"/>
  <c r="B122" i="93"/>
  <c r="A122" i="93"/>
  <c r="B121" i="93"/>
  <c r="A121" i="93"/>
  <c r="B120" i="93"/>
  <c r="A120" i="93"/>
  <c r="B119" i="93"/>
  <c r="A119" i="93"/>
  <c r="B118" i="93"/>
  <c r="A118" i="93"/>
  <c r="B117" i="93"/>
  <c r="A117" i="93"/>
  <c r="B116" i="93"/>
  <c r="A116" i="93"/>
  <c r="B115" i="93"/>
  <c r="A115" i="93"/>
  <c r="B114" i="93"/>
  <c r="A114" i="93"/>
  <c r="B113" i="93"/>
  <c r="A113" i="93"/>
  <c r="B112" i="93"/>
  <c r="A112" i="93"/>
  <c r="B111" i="93"/>
  <c r="A111" i="93"/>
  <c r="B110" i="93"/>
  <c r="A110" i="93"/>
  <c r="B109" i="93"/>
  <c r="A109" i="93"/>
  <c r="B108" i="93"/>
  <c r="A108" i="93"/>
  <c r="B107" i="93"/>
  <c r="A107" i="93"/>
  <c r="B106" i="93"/>
  <c r="A106" i="93"/>
  <c r="B105" i="93"/>
  <c r="A105" i="93"/>
  <c r="B104" i="93"/>
  <c r="A104" i="93"/>
  <c r="B103" i="93"/>
  <c r="A103" i="93"/>
  <c r="B102" i="93"/>
  <c r="A102" i="93"/>
  <c r="B101" i="93"/>
  <c r="A101" i="93"/>
  <c r="B100" i="93"/>
  <c r="A100" i="93"/>
  <c r="B99" i="93"/>
  <c r="A99" i="93"/>
  <c r="B98" i="93"/>
  <c r="A98" i="93"/>
  <c r="B97" i="93"/>
  <c r="A97" i="93"/>
  <c r="B96" i="93"/>
  <c r="A96" i="93"/>
  <c r="B95" i="93"/>
  <c r="A95" i="93"/>
  <c r="B94" i="93"/>
  <c r="A94" i="93"/>
  <c r="B93" i="93"/>
  <c r="A93" i="93"/>
  <c r="B92" i="93"/>
  <c r="A92" i="93"/>
  <c r="B91" i="93"/>
  <c r="A91" i="93"/>
  <c r="B90" i="93"/>
  <c r="A90" i="93"/>
  <c r="B89" i="93"/>
  <c r="A89" i="93"/>
  <c r="B88" i="93"/>
  <c r="A88" i="93"/>
  <c r="B87" i="93"/>
  <c r="A87" i="93"/>
  <c r="B86" i="93"/>
  <c r="A86" i="93"/>
  <c r="B85" i="93"/>
  <c r="A85" i="93"/>
  <c r="B84" i="93"/>
  <c r="A84" i="93"/>
  <c r="B83" i="93"/>
  <c r="A83" i="93"/>
  <c r="B82" i="93"/>
  <c r="A82" i="93"/>
  <c r="B81" i="93"/>
  <c r="A81" i="93"/>
  <c r="B80" i="93"/>
  <c r="A80" i="93"/>
  <c r="B79" i="93"/>
  <c r="A79" i="93"/>
  <c r="B78" i="93"/>
  <c r="A78" i="93"/>
  <c r="B77" i="93"/>
  <c r="A77" i="93"/>
  <c r="B76" i="93"/>
  <c r="A76" i="93"/>
  <c r="B75" i="93"/>
  <c r="A75" i="93"/>
  <c r="B74" i="93"/>
  <c r="A74" i="93"/>
  <c r="B73" i="93"/>
  <c r="A73" i="93"/>
  <c r="B72" i="93"/>
  <c r="A72" i="93"/>
  <c r="B71" i="93"/>
  <c r="A71" i="93"/>
  <c r="B70" i="93"/>
  <c r="A70" i="93"/>
  <c r="B69" i="93"/>
  <c r="A69" i="93"/>
  <c r="B68" i="93"/>
  <c r="A68" i="93"/>
  <c r="B67" i="93"/>
  <c r="A67" i="93"/>
  <c r="B66" i="93"/>
  <c r="A66" i="93"/>
  <c r="B65" i="93"/>
  <c r="A65" i="93"/>
  <c r="B64" i="93"/>
  <c r="A64" i="93"/>
  <c r="B63" i="93"/>
  <c r="A63" i="93"/>
  <c r="B62" i="93"/>
  <c r="A62" i="93"/>
  <c r="B61" i="93"/>
  <c r="A61" i="93"/>
  <c r="B60" i="93"/>
  <c r="A60" i="93"/>
  <c r="B59" i="93"/>
  <c r="A59" i="93"/>
  <c r="B58" i="93"/>
  <c r="A58" i="93"/>
  <c r="B57" i="93"/>
  <c r="A57" i="93"/>
  <c r="B56" i="93"/>
  <c r="A56" i="93"/>
  <c r="B55" i="93"/>
  <c r="A55" i="93"/>
  <c r="B54" i="93"/>
  <c r="A54" i="93"/>
  <c r="B53" i="93"/>
  <c r="A53" i="93"/>
  <c r="B52" i="93"/>
  <c r="A52" i="93"/>
  <c r="B51" i="93"/>
  <c r="A51" i="93"/>
  <c r="B50" i="93"/>
  <c r="A50" i="93"/>
  <c r="B49" i="93"/>
  <c r="A49" i="93"/>
  <c r="B48" i="93"/>
  <c r="A48" i="93"/>
  <c r="B47" i="93"/>
  <c r="A47" i="93"/>
  <c r="B46" i="93"/>
  <c r="A46" i="93"/>
  <c r="B45" i="93"/>
  <c r="A45" i="93"/>
  <c r="B44" i="93"/>
  <c r="A44" i="93"/>
  <c r="B43" i="93"/>
  <c r="A43" i="93"/>
  <c r="B42" i="93"/>
  <c r="A42" i="93"/>
  <c r="B41" i="93"/>
  <c r="A41" i="93"/>
  <c r="B40" i="93"/>
  <c r="A40" i="93"/>
  <c r="B39" i="93"/>
  <c r="A39" i="93"/>
  <c r="B38" i="93"/>
  <c r="A38" i="93"/>
  <c r="B37" i="93"/>
  <c r="A37" i="93"/>
  <c r="B36" i="93"/>
  <c r="A36" i="93"/>
  <c r="B35" i="93"/>
  <c r="A35" i="93"/>
  <c r="B34" i="93"/>
  <c r="A34" i="93"/>
  <c r="B33" i="93"/>
  <c r="A33" i="93"/>
  <c r="B32" i="93"/>
  <c r="A32" i="93"/>
  <c r="B31" i="93"/>
  <c r="A31" i="93"/>
  <c r="B30" i="93"/>
  <c r="A30" i="93"/>
  <c r="B29" i="93"/>
  <c r="A29" i="93"/>
  <c r="B28" i="93"/>
  <c r="A28" i="93"/>
  <c r="B27" i="93"/>
  <c r="A27" i="93"/>
  <c r="B26" i="93"/>
  <c r="A26" i="93"/>
  <c r="B25" i="93"/>
  <c r="A25" i="93"/>
  <c r="B24" i="93"/>
  <c r="A24" i="93"/>
  <c r="B23" i="93"/>
  <c r="A23" i="93"/>
  <c r="B22" i="93"/>
  <c r="A22" i="93"/>
  <c r="B21" i="93"/>
  <c r="A21" i="93"/>
  <c r="B20" i="93"/>
  <c r="A20" i="93"/>
  <c r="B19" i="93"/>
  <c r="A19" i="93"/>
  <c r="B18" i="93"/>
  <c r="A18" i="93"/>
  <c r="B17" i="93"/>
  <c r="A17" i="93"/>
  <c r="B16" i="93"/>
  <c r="A16" i="93"/>
  <c r="B15" i="93"/>
  <c r="A15" i="93"/>
  <c r="B14" i="93"/>
  <c r="A14" i="93"/>
  <c r="B13" i="93"/>
  <c r="A13" i="93"/>
  <c r="B12" i="93"/>
  <c r="A12" i="93"/>
  <c r="B11" i="93"/>
  <c r="A11" i="93"/>
  <c r="B10" i="93"/>
  <c r="A10" i="93"/>
  <c r="B9" i="93"/>
  <c r="A9" i="93"/>
  <c r="B8" i="93"/>
  <c r="A8" i="93"/>
  <c r="B7" i="93"/>
  <c r="A7" i="93"/>
  <c r="B6" i="93"/>
  <c r="A6" i="93"/>
  <c r="B5" i="93"/>
  <c r="A5" i="93"/>
  <c r="B4" i="93"/>
  <c r="A4" i="93"/>
  <c r="B3" i="93"/>
  <c r="A3" i="93"/>
  <c r="I2" i="93"/>
  <c r="H2" i="93"/>
  <c r="G2" i="93"/>
  <c r="F2" i="93"/>
  <c r="E2" i="93"/>
  <c r="D2" i="93"/>
  <c r="C2" i="93"/>
  <c r="A2" i="93"/>
  <c r="D177" i="92"/>
  <c r="D176" i="92"/>
  <c r="D175" i="92"/>
  <c r="D174" i="92"/>
  <c r="D173" i="92"/>
  <c r="D172" i="92"/>
  <c r="B172" i="92"/>
  <c r="D171" i="92"/>
  <c r="B171" i="92"/>
  <c r="D170" i="92"/>
  <c r="B170" i="92"/>
  <c r="D169" i="92"/>
  <c r="B169" i="92"/>
  <c r="D168" i="92"/>
  <c r="B168" i="92"/>
  <c r="D167" i="92"/>
  <c r="B167" i="92"/>
  <c r="D166" i="92"/>
  <c r="B166" i="92"/>
  <c r="D165" i="92"/>
  <c r="B165" i="92"/>
  <c r="D164" i="92"/>
  <c r="B164" i="92"/>
  <c r="D163" i="92"/>
  <c r="B163" i="92"/>
  <c r="D162" i="92"/>
  <c r="B162" i="92"/>
  <c r="D161" i="92"/>
  <c r="B161" i="92"/>
  <c r="D160" i="92"/>
  <c r="B160" i="92"/>
  <c r="D159" i="92"/>
  <c r="B159" i="92"/>
  <c r="D158" i="92"/>
  <c r="B158" i="92"/>
  <c r="D157" i="92"/>
  <c r="B157" i="92"/>
  <c r="D156" i="92"/>
  <c r="B156" i="92"/>
  <c r="F155" i="92"/>
  <c r="E155" i="92"/>
  <c r="D155" i="92"/>
  <c r="C155" i="92"/>
  <c r="B155" i="92"/>
  <c r="A155" i="92"/>
  <c r="A154" i="92"/>
  <c r="B149" i="92"/>
  <c r="B145" i="92"/>
  <c r="A145" i="92"/>
  <c r="B144" i="92"/>
  <c r="A144" i="92"/>
  <c r="B143" i="92"/>
  <c r="A143" i="92"/>
  <c r="B142" i="92"/>
  <c r="A142" i="92"/>
  <c r="B141" i="92"/>
  <c r="A141" i="92"/>
  <c r="B140" i="92"/>
  <c r="A140" i="92"/>
  <c r="B139" i="92"/>
  <c r="A139" i="92"/>
  <c r="B138" i="92"/>
  <c r="A138" i="92"/>
  <c r="B137" i="92"/>
  <c r="A137" i="92"/>
  <c r="B136" i="92"/>
  <c r="A136" i="92"/>
  <c r="B135" i="92"/>
  <c r="A135" i="92"/>
  <c r="B134" i="92"/>
  <c r="A134" i="92"/>
  <c r="B133" i="92"/>
  <c r="A133" i="92"/>
  <c r="B132" i="92"/>
  <c r="A132" i="92"/>
  <c r="B131" i="92"/>
  <c r="A131" i="92"/>
  <c r="B130" i="92"/>
  <c r="A130" i="92"/>
  <c r="B129" i="92"/>
  <c r="A129" i="92"/>
  <c r="B128" i="92"/>
  <c r="A128" i="92"/>
  <c r="B127" i="92"/>
  <c r="A127" i="92"/>
  <c r="B126" i="92"/>
  <c r="A126" i="92"/>
  <c r="B125" i="92"/>
  <c r="A125" i="92"/>
  <c r="B124" i="92"/>
  <c r="A124" i="92"/>
  <c r="B123" i="92"/>
  <c r="A123" i="92"/>
  <c r="B122" i="92"/>
  <c r="A122" i="92"/>
  <c r="B121" i="92"/>
  <c r="A121" i="92"/>
  <c r="B120" i="92"/>
  <c r="A120" i="92"/>
  <c r="B119" i="92"/>
  <c r="A119" i="92"/>
  <c r="B118" i="92"/>
  <c r="A118" i="92"/>
  <c r="B117" i="92"/>
  <c r="A117" i="92"/>
  <c r="B116" i="92"/>
  <c r="A116" i="92"/>
  <c r="B115" i="92"/>
  <c r="A115" i="92"/>
  <c r="B114" i="92"/>
  <c r="A114" i="92"/>
  <c r="B113" i="92"/>
  <c r="A113" i="92"/>
  <c r="B112" i="92"/>
  <c r="A112" i="92"/>
  <c r="B111" i="92"/>
  <c r="A111" i="92"/>
  <c r="B110" i="92"/>
  <c r="A110" i="92"/>
  <c r="B109" i="92"/>
  <c r="A109" i="92"/>
  <c r="B108" i="92"/>
  <c r="A108" i="92"/>
  <c r="B107" i="92"/>
  <c r="A107" i="92"/>
  <c r="B106" i="92"/>
  <c r="A106" i="92"/>
  <c r="B105" i="92"/>
  <c r="A105" i="92"/>
  <c r="B104" i="92"/>
  <c r="A104" i="92"/>
  <c r="B103" i="92"/>
  <c r="A103" i="92"/>
  <c r="B102" i="92"/>
  <c r="A102" i="92"/>
  <c r="B101" i="92"/>
  <c r="A101" i="92"/>
  <c r="B100" i="92"/>
  <c r="A100" i="92"/>
  <c r="B99" i="92"/>
  <c r="A99" i="92"/>
  <c r="B98" i="92"/>
  <c r="A98" i="92"/>
  <c r="B97" i="92"/>
  <c r="A97" i="92"/>
  <c r="B96" i="92"/>
  <c r="A96" i="92"/>
  <c r="B95" i="92"/>
  <c r="A95" i="92"/>
  <c r="B94" i="92"/>
  <c r="A94" i="92"/>
  <c r="B93" i="92"/>
  <c r="A93" i="92"/>
  <c r="B92" i="92"/>
  <c r="A92" i="92"/>
  <c r="B91" i="92"/>
  <c r="A91" i="92"/>
  <c r="B90" i="92"/>
  <c r="A90" i="92"/>
  <c r="B89" i="92"/>
  <c r="A89" i="92"/>
  <c r="B88" i="92"/>
  <c r="A88" i="92"/>
  <c r="B87" i="92"/>
  <c r="A87" i="92"/>
  <c r="B86" i="92"/>
  <c r="A86" i="92"/>
  <c r="B85" i="92"/>
  <c r="A85" i="92"/>
  <c r="B84" i="92"/>
  <c r="A84" i="92"/>
  <c r="B83" i="92"/>
  <c r="A83" i="92"/>
  <c r="B82" i="92"/>
  <c r="A82" i="92"/>
  <c r="B81" i="92"/>
  <c r="A81" i="92"/>
  <c r="B80" i="92"/>
  <c r="A80" i="92"/>
  <c r="B79" i="92"/>
  <c r="A79" i="92"/>
  <c r="B78" i="92"/>
  <c r="A78" i="92"/>
  <c r="B77" i="92"/>
  <c r="A77" i="92"/>
  <c r="B76" i="92"/>
  <c r="A76" i="92"/>
  <c r="B75" i="92"/>
  <c r="A75" i="92"/>
  <c r="B74" i="92"/>
  <c r="A74" i="92"/>
  <c r="B73" i="92"/>
  <c r="A73" i="92"/>
  <c r="B72" i="92"/>
  <c r="A72" i="92"/>
  <c r="B71" i="92"/>
  <c r="A71" i="92"/>
  <c r="B70" i="92"/>
  <c r="A70" i="92"/>
  <c r="B69" i="92"/>
  <c r="A69" i="92"/>
  <c r="B68" i="92"/>
  <c r="A68" i="92"/>
  <c r="B67" i="92"/>
  <c r="A67" i="92"/>
  <c r="B66" i="92"/>
  <c r="A66" i="92"/>
  <c r="B65" i="92"/>
  <c r="A65" i="92"/>
  <c r="B64" i="92"/>
  <c r="A64" i="92"/>
  <c r="B63" i="92"/>
  <c r="A63" i="92"/>
  <c r="B62" i="92"/>
  <c r="A62" i="92"/>
  <c r="B61" i="92"/>
  <c r="A61" i="92"/>
  <c r="B60" i="92"/>
  <c r="A60" i="92"/>
  <c r="B59" i="92"/>
  <c r="A59" i="92"/>
  <c r="B58" i="92"/>
  <c r="A58" i="92"/>
  <c r="B57" i="92"/>
  <c r="A57" i="92"/>
  <c r="B56" i="92"/>
  <c r="A56" i="92"/>
  <c r="B55" i="92"/>
  <c r="A55" i="92"/>
  <c r="B54" i="92"/>
  <c r="A54" i="92"/>
  <c r="B53" i="92"/>
  <c r="A53" i="92"/>
  <c r="B52" i="92"/>
  <c r="A52" i="92"/>
  <c r="B51" i="92"/>
  <c r="A51" i="92"/>
  <c r="B50" i="92"/>
  <c r="A50" i="92"/>
  <c r="B49" i="92"/>
  <c r="A49" i="92"/>
  <c r="B48" i="92"/>
  <c r="A48" i="92"/>
  <c r="B47" i="92"/>
  <c r="A47" i="92"/>
  <c r="B46" i="92"/>
  <c r="A46" i="92"/>
  <c r="B45" i="92"/>
  <c r="A45" i="92"/>
  <c r="B44" i="92"/>
  <c r="A44" i="92"/>
  <c r="B43" i="92"/>
  <c r="A43" i="92"/>
  <c r="B42" i="92"/>
  <c r="A42" i="92"/>
  <c r="B41" i="92"/>
  <c r="A41" i="92"/>
  <c r="B40" i="92"/>
  <c r="A40" i="92"/>
  <c r="B39" i="92"/>
  <c r="A39" i="92"/>
  <c r="B38" i="92"/>
  <c r="A38" i="92"/>
  <c r="B37" i="92"/>
  <c r="A37" i="92"/>
  <c r="B36" i="92"/>
  <c r="A36" i="92"/>
  <c r="B35" i="92"/>
  <c r="A35" i="92"/>
  <c r="B34" i="92"/>
  <c r="A34" i="92"/>
  <c r="B33" i="92"/>
  <c r="A33" i="92"/>
  <c r="B32" i="92"/>
  <c r="A32" i="92"/>
  <c r="B31" i="92"/>
  <c r="A31" i="92"/>
  <c r="B30" i="92"/>
  <c r="A30" i="92"/>
  <c r="B29" i="92"/>
  <c r="A29" i="92"/>
  <c r="B28" i="92"/>
  <c r="A28" i="92"/>
  <c r="B27" i="92"/>
  <c r="A27" i="92"/>
  <c r="B26" i="92"/>
  <c r="A26" i="92"/>
  <c r="B25" i="92"/>
  <c r="A25" i="92"/>
  <c r="B24" i="92"/>
  <c r="A24" i="92"/>
  <c r="B23" i="92"/>
  <c r="A23" i="92"/>
  <c r="B22" i="92"/>
  <c r="A22" i="92"/>
  <c r="B21" i="92"/>
  <c r="A21" i="92"/>
  <c r="B20" i="92"/>
  <c r="A20" i="92"/>
  <c r="B19" i="92"/>
  <c r="A19" i="92"/>
  <c r="B18" i="92"/>
  <c r="A18" i="92"/>
  <c r="B17" i="92"/>
  <c r="A17" i="92"/>
  <c r="B16" i="92"/>
  <c r="A16" i="92"/>
  <c r="B15" i="92"/>
  <c r="A15" i="92"/>
  <c r="B14" i="92"/>
  <c r="A14" i="92"/>
  <c r="B13" i="92"/>
  <c r="A13" i="92"/>
  <c r="B12" i="92"/>
  <c r="A12" i="92"/>
  <c r="B11" i="92"/>
  <c r="A11" i="92"/>
  <c r="B10" i="92"/>
  <c r="A10" i="92"/>
  <c r="B9" i="92"/>
  <c r="A9" i="92"/>
  <c r="B8" i="92"/>
  <c r="A8" i="92"/>
  <c r="B7" i="92"/>
  <c r="A7" i="92"/>
  <c r="B6" i="92"/>
  <c r="A6" i="92"/>
  <c r="B5" i="92"/>
  <c r="A5" i="92"/>
  <c r="B4" i="92"/>
  <c r="A4" i="92"/>
  <c r="B3" i="92"/>
  <c r="A3" i="92"/>
  <c r="I2" i="92"/>
  <c r="H2" i="92"/>
  <c r="G2" i="92"/>
  <c r="F2" i="92"/>
  <c r="E2" i="92"/>
  <c r="D2" i="92"/>
  <c r="C2" i="92"/>
  <c r="A2" i="92"/>
  <c r="D177" i="91"/>
  <c r="D176" i="91"/>
  <c r="D175" i="91"/>
  <c r="D174" i="91"/>
  <c r="D173" i="91"/>
  <c r="D172" i="91"/>
  <c r="B172" i="91"/>
  <c r="D171" i="91"/>
  <c r="B171" i="91"/>
  <c r="D170" i="91"/>
  <c r="B170" i="91"/>
  <c r="D169" i="91"/>
  <c r="B169" i="91"/>
  <c r="D168" i="91"/>
  <c r="B168" i="91"/>
  <c r="D167" i="91"/>
  <c r="B167" i="91"/>
  <c r="D166" i="91"/>
  <c r="B166" i="91"/>
  <c r="D165" i="91"/>
  <c r="B165" i="91"/>
  <c r="D164" i="91"/>
  <c r="B164" i="91"/>
  <c r="D163" i="91"/>
  <c r="B163" i="91"/>
  <c r="D162" i="91"/>
  <c r="B162" i="91"/>
  <c r="D161" i="91"/>
  <c r="B161" i="91"/>
  <c r="D160" i="91"/>
  <c r="B160" i="91"/>
  <c r="D159" i="91"/>
  <c r="B159" i="91"/>
  <c r="D158" i="91"/>
  <c r="B158" i="91"/>
  <c r="D157" i="91"/>
  <c r="B157" i="91"/>
  <c r="D156" i="91"/>
  <c r="B156" i="91"/>
  <c r="F155" i="91"/>
  <c r="E155" i="91"/>
  <c r="D155" i="91"/>
  <c r="C155" i="91"/>
  <c r="B155" i="91"/>
  <c r="A155" i="91"/>
  <c r="A154" i="91"/>
  <c r="B149" i="91"/>
  <c r="B145" i="91"/>
  <c r="A145" i="91"/>
  <c r="B144" i="91"/>
  <c r="A144" i="91"/>
  <c r="B143" i="91"/>
  <c r="A143" i="91"/>
  <c r="B142" i="91"/>
  <c r="A142" i="91"/>
  <c r="B141" i="91"/>
  <c r="A141" i="91"/>
  <c r="B140" i="91"/>
  <c r="A140" i="91"/>
  <c r="B139" i="91"/>
  <c r="A139" i="91"/>
  <c r="B138" i="91"/>
  <c r="A138" i="91"/>
  <c r="B137" i="91"/>
  <c r="A137" i="91"/>
  <c r="B136" i="91"/>
  <c r="A136" i="91"/>
  <c r="B135" i="91"/>
  <c r="A135" i="91"/>
  <c r="B134" i="91"/>
  <c r="A134" i="91"/>
  <c r="B133" i="91"/>
  <c r="A133" i="91"/>
  <c r="B132" i="91"/>
  <c r="A132" i="91"/>
  <c r="B131" i="91"/>
  <c r="A131" i="91"/>
  <c r="B130" i="91"/>
  <c r="A130" i="91"/>
  <c r="B129" i="91"/>
  <c r="A129" i="91"/>
  <c r="B128" i="91"/>
  <c r="A128" i="91"/>
  <c r="B127" i="91"/>
  <c r="A127" i="91"/>
  <c r="B126" i="91"/>
  <c r="A126" i="91"/>
  <c r="B125" i="91"/>
  <c r="A125" i="91"/>
  <c r="B124" i="91"/>
  <c r="A124" i="91"/>
  <c r="B123" i="91"/>
  <c r="A123" i="91"/>
  <c r="B122" i="91"/>
  <c r="A122" i="91"/>
  <c r="B121" i="91"/>
  <c r="A121" i="91"/>
  <c r="B120" i="91"/>
  <c r="A120" i="91"/>
  <c r="B119" i="91"/>
  <c r="A119" i="91"/>
  <c r="B118" i="91"/>
  <c r="A118" i="91"/>
  <c r="B117" i="91"/>
  <c r="A117" i="91"/>
  <c r="B116" i="91"/>
  <c r="A116" i="91"/>
  <c r="B115" i="91"/>
  <c r="A115" i="91"/>
  <c r="B114" i="91"/>
  <c r="A114" i="91"/>
  <c r="B113" i="91"/>
  <c r="A113" i="91"/>
  <c r="B112" i="91"/>
  <c r="A112" i="91"/>
  <c r="B111" i="91"/>
  <c r="A111" i="91"/>
  <c r="B110" i="91"/>
  <c r="A110" i="91"/>
  <c r="B109" i="91"/>
  <c r="A109" i="91"/>
  <c r="B108" i="91"/>
  <c r="A108" i="91"/>
  <c r="B107" i="91"/>
  <c r="A107" i="91"/>
  <c r="B106" i="91"/>
  <c r="A106" i="91"/>
  <c r="B105" i="91"/>
  <c r="A105" i="91"/>
  <c r="B104" i="91"/>
  <c r="A104" i="91"/>
  <c r="B103" i="91"/>
  <c r="A103" i="91"/>
  <c r="B102" i="91"/>
  <c r="A102" i="91"/>
  <c r="B101" i="91"/>
  <c r="A101" i="91"/>
  <c r="B100" i="91"/>
  <c r="A100" i="91"/>
  <c r="B99" i="91"/>
  <c r="A99" i="91"/>
  <c r="B98" i="91"/>
  <c r="A98" i="91"/>
  <c r="B97" i="91"/>
  <c r="A97" i="91"/>
  <c r="B96" i="91"/>
  <c r="A96" i="91"/>
  <c r="B95" i="91"/>
  <c r="A95" i="91"/>
  <c r="B94" i="91"/>
  <c r="A94" i="91"/>
  <c r="B93" i="91"/>
  <c r="A93" i="91"/>
  <c r="B92" i="91"/>
  <c r="A92" i="91"/>
  <c r="B91" i="91"/>
  <c r="A91" i="91"/>
  <c r="B90" i="91"/>
  <c r="A90" i="91"/>
  <c r="B89" i="91"/>
  <c r="A89" i="91"/>
  <c r="B88" i="91"/>
  <c r="A88" i="91"/>
  <c r="B87" i="91"/>
  <c r="A87" i="91"/>
  <c r="B86" i="91"/>
  <c r="A86" i="91"/>
  <c r="B85" i="91"/>
  <c r="A85" i="91"/>
  <c r="B84" i="91"/>
  <c r="A84" i="91"/>
  <c r="B83" i="91"/>
  <c r="A83" i="91"/>
  <c r="B82" i="91"/>
  <c r="A82" i="91"/>
  <c r="B81" i="91"/>
  <c r="A81" i="91"/>
  <c r="B80" i="91"/>
  <c r="A80" i="91"/>
  <c r="B79" i="91"/>
  <c r="A79" i="91"/>
  <c r="B78" i="91"/>
  <c r="A78" i="91"/>
  <c r="B77" i="91"/>
  <c r="A77" i="91"/>
  <c r="B76" i="91"/>
  <c r="A76" i="91"/>
  <c r="B75" i="91"/>
  <c r="A75" i="91"/>
  <c r="B74" i="91"/>
  <c r="A74" i="91"/>
  <c r="B73" i="91"/>
  <c r="A73" i="91"/>
  <c r="B72" i="91"/>
  <c r="A72" i="91"/>
  <c r="B71" i="91"/>
  <c r="A71" i="91"/>
  <c r="B70" i="91"/>
  <c r="A70" i="91"/>
  <c r="B69" i="91"/>
  <c r="A69" i="91"/>
  <c r="B68" i="91"/>
  <c r="A68" i="91"/>
  <c r="B67" i="91"/>
  <c r="A67" i="91"/>
  <c r="B66" i="91"/>
  <c r="A66" i="91"/>
  <c r="B65" i="91"/>
  <c r="A65" i="91"/>
  <c r="B64" i="91"/>
  <c r="A64" i="91"/>
  <c r="B63" i="91"/>
  <c r="A63" i="91"/>
  <c r="B62" i="91"/>
  <c r="A62" i="91"/>
  <c r="B61" i="91"/>
  <c r="A61" i="91"/>
  <c r="B60" i="91"/>
  <c r="A60" i="91"/>
  <c r="B59" i="91"/>
  <c r="A59" i="91"/>
  <c r="B58" i="91"/>
  <c r="A58" i="91"/>
  <c r="B57" i="91"/>
  <c r="A57" i="91"/>
  <c r="B56" i="91"/>
  <c r="A56" i="91"/>
  <c r="B55" i="91"/>
  <c r="A55" i="91"/>
  <c r="B54" i="91"/>
  <c r="A54" i="91"/>
  <c r="B53" i="91"/>
  <c r="A53" i="91"/>
  <c r="B52" i="91"/>
  <c r="A52" i="91"/>
  <c r="B51" i="91"/>
  <c r="A51" i="91"/>
  <c r="B50" i="91"/>
  <c r="A50" i="91"/>
  <c r="B49" i="91"/>
  <c r="A49" i="91"/>
  <c r="B48" i="91"/>
  <c r="A48" i="91"/>
  <c r="B47" i="91"/>
  <c r="A47" i="91"/>
  <c r="B46" i="91"/>
  <c r="A46" i="91"/>
  <c r="B45" i="91"/>
  <c r="A45" i="91"/>
  <c r="B44" i="91"/>
  <c r="A44" i="91"/>
  <c r="B43" i="91"/>
  <c r="A43" i="91"/>
  <c r="B42" i="91"/>
  <c r="A42" i="91"/>
  <c r="B41" i="91"/>
  <c r="A41" i="91"/>
  <c r="B40" i="91"/>
  <c r="A40" i="91"/>
  <c r="B39" i="91"/>
  <c r="A39" i="91"/>
  <c r="B38" i="91"/>
  <c r="A38" i="91"/>
  <c r="B37" i="91"/>
  <c r="A37" i="91"/>
  <c r="B36" i="91"/>
  <c r="A36" i="91"/>
  <c r="B35" i="91"/>
  <c r="A35" i="91"/>
  <c r="B34" i="91"/>
  <c r="A34" i="91"/>
  <c r="B33" i="91"/>
  <c r="A33" i="91"/>
  <c r="B32" i="91"/>
  <c r="A32" i="91"/>
  <c r="B31" i="91"/>
  <c r="A31" i="91"/>
  <c r="B30" i="91"/>
  <c r="A30" i="91"/>
  <c r="B29" i="91"/>
  <c r="A29" i="91"/>
  <c r="B28" i="91"/>
  <c r="A28" i="91"/>
  <c r="B27" i="91"/>
  <c r="A27" i="91"/>
  <c r="B26" i="91"/>
  <c r="A26" i="91"/>
  <c r="B25" i="91"/>
  <c r="A25" i="91"/>
  <c r="B24" i="91"/>
  <c r="A24" i="91"/>
  <c r="B23" i="91"/>
  <c r="A23" i="91"/>
  <c r="B22" i="91"/>
  <c r="A22" i="91"/>
  <c r="B21" i="91"/>
  <c r="A21" i="91"/>
  <c r="B20" i="91"/>
  <c r="A20" i="91"/>
  <c r="B19" i="91"/>
  <c r="A19" i="91"/>
  <c r="B18" i="91"/>
  <c r="A18" i="91"/>
  <c r="B17" i="91"/>
  <c r="A17" i="91"/>
  <c r="B16" i="91"/>
  <c r="A16" i="91"/>
  <c r="B15" i="91"/>
  <c r="A15" i="91"/>
  <c r="B14" i="91"/>
  <c r="A14" i="91"/>
  <c r="B13" i="91"/>
  <c r="A13" i="91"/>
  <c r="B12" i="91"/>
  <c r="A12" i="91"/>
  <c r="B11" i="91"/>
  <c r="A11" i="91"/>
  <c r="B10" i="91"/>
  <c r="A10" i="91"/>
  <c r="B9" i="91"/>
  <c r="A9" i="91"/>
  <c r="B8" i="91"/>
  <c r="A8" i="91"/>
  <c r="B7" i="91"/>
  <c r="A7" i="91"/>
  <c r="B6" i="91"/>
  <c r="A6" i="91"/>
  <c r="B5" i="91"/>
  <c r="A5" i="91"/>
  <c r="B4" i="91"/>
  <c r="A4" i="91"/>
  <c r="B3" i="91"/>
  <c r="A3" i="91"/>
  <c r="I2" i="91"/>
  <c r="H2" i="91"/>
  <c r="G2" i="91"/>
  <c r="F2" i="91"/>
  <c r="E2" i="91"/>
  <c r="D2" i="91"/>
  <c r="C2" i="91"/>
  <c r="A2" i="91"/>
  <c r="D177" i="90"/>
  <c r="D176" i="90"/>
  <c r="D175" i="90"/>
  <c r="D174" i="90"/>
  <c r="D173" i="90"/>
  <c r="D172" i="90"/>
  <c r="B172" i="90"/>
  <c r="D171" i="90"/>
  <c r="B171" i="90"/>
  <c r="D170" i="90"/>
  <c r="B170" i="90"/>
  <c r="D169" i="90"/>
  <c r="B169" i="90"/>
  <c r="D168" i="90"/>
  <c r="B168" i="90"/>
  <c r="D167" i="90"/>
  <c r="B167" i="90"/>
  <c r="D166" i="90"/>
  <c r="B166" i="90"/>
  <c r="D165" i="90"/>
  <c r="B165" i="90"/>
  <c r="D164" i="90"/>
  <c r="B164" i="90"/>
  <c r="D163" i="90"/>
  <c r="B163" i="90"/>
  <c r="D162" i="90"/>
  <c r="B162" i="90"/>
  <c r="D161" i="90"/>
  <c r="B161" i="90"/>
  <c r="D160" i="90"/>
  <c r="B160" i="90"/>
  <c r="D159" i="90"/>
  <c r="B159" i="90"/>
  <c r="D158" i="90"/>
  <c r="B158" i="90"/>
  <c r="D157" i="90"/>
  <c r="B157" i="90"/>
  <c r="D156" i="90"/>
  <c r="B156" i="90"/>
  <c r="F155" i="90"/>
  <c r="E155" i="90"/>
  <c r="D155" i="90"/>
  <c r="C155" i="90"/>
  <c r="B155" i="90"/>
  <c r="A155" i="90"/>
  <c r="A154" i="90"/>
  <c r="B149" i="90"/>
  <c r="B145" i="90"/>
  <c r="A145" i="90"/>
  <c r="B144" i="90"/>
  <c r="A144" i="90"/>
  <c r="B143" i="90"/>
  <c r="A143" i="90"/>
  <c r="B142" i="90"/>
  <c r="A142" i="90"/>
  <c r="B141" i="90"/>
  <c r="A141" i="90"/>
  <c r="B140" i="90"/>
  <c r="A140" i="90"/>
  <c r="B139" i="90"/>
  <c r="A139" i="90"/>
  <c r="B138" i="90"/>
  <c r="A138" i="90"/>
  <c r="B137" i="90"/>
  <c r="A137" i="90"/>
  <c r="B136" i="90"/>
  <c r="A136" i="90"/>
  <c r="B135" i="90"/>
  <c r="A135" i="90"/>
  <c r="B134" i="90"/>
  <c r="A134" i="90"/>
  <c r="B133" i="90"/>
  <c r="A133" i="90"/>
  <c r="B132" i="90"/>
  <c r="A132" i="90"/>
  <c r="B131" i="90"/>
  <c r="A131" i="90"/>
  <c r="B130" i="90"/>
  <c r="A130" i="90"/>
  <c r="B129" i="90"/>
  <c r="A129" i="90"/>
  <c r="B128" i="90"/>
  <c r="A128" i="90"/>
  <c r="B127" i="90"/>
  <c r="A127" i="90"/>
  <c r="B126" i="90"/>
  <c r="A126" i="90"/>
  <c r="B125" i="90"/>
  <c r="A125" i="90"/>
  <c r="B124" i="90"/>
  <c r="A124" i="90"/>
  <c r="B123" i="90"/>
  <c r="A123" i="90"/>
  <c r="B122" i="90"/>
  <c r="A122" i="90"/>
  <c r="B121" i="90"/>
  <c r="A121" i="90"/>
  <c r="B120" i="90"/>
  <c r="A120" i="90"/>
  <c r="B119" i="90"/>
  <c r="A119" i="90"/>
  <c r="B118" i="90"/>
  <c r="A118" i="90"/>
  <c r="B117" i="90"/>
  <c r="A117" i="90"/>
  <c r="B116" i="90"/>
  <c r="A116" i="90"/>
  <c r="B115" i="90"/>
  <c r="A115" i="90"/>
  <c r="B114" i="90"/>
  <c r="A114" i="90"/>
  <c r="B113" i="90"/>
  <c r="A113" i="90"/>
  <c r="B112" i="90"/>
  <c r="A112" i="90"/>
  <c r="B111" i="90"/>
  <c r="A111" i="90"/>
  <c r="B110" i="90"/>
  <c r="A110" i="90"/>
  <c r="B109" i="90"/>
  <c r="A109" i="90"/>
  <c r="B108" i="90"/>
  <c r="A108" i="90"/>
  <c r="B107" i="90"/>
  <c r="A107" i="90"/>
  <c r="B106" i="90"/>
  <c r="A106" i="90"/>
  <c r="B105" i="90"/>
  <c r="A105" i="90"/>
  <c r="B104" i="90"/>
  <c r="A104" i="90"/>
  <c r="B103" i="90"/>
  <c r="A103" i="90"/>
  <c r="B102" i="90"/>
  <c r="A102" i="90"/>
  <c r="B101" i="90"/>
  <c r="A101" i="90"/>
  <c r="B100" i="90"/>
  <c r="A100" i="90"/>
  <c r="B99" i="90"/>
  <c r="A99" i="90"/>
  <c r="B98" i="90"/>
  <c r="A98" i="90"/>
  <c r="B97" i="90"/>
  <c r="A97" i="90"/>
  <c r="B96" i="90"/>
  <c r="A96" i="90"/>
  <c r="B95" i="90"/>
  <c r="A95" i="90"/>
  <c r="B94" i="90"/>
  <c r="A94" i="90"/>
  <c r="B93" i="90"/>
  <c r="A93" i="90"/>
  <c r="B92" i="90"/>
  <c r="A92" i="90"/>
  <c r="B91" i="90"/>
  <c r="A91" i="90"/>
  <c r="B90" i="90"/>
  <c r="A90" i="90"/>
  <c r="B89" i="90"/>
  <c r="A89" i="90"/>
  <c r="B88" i="90"/>
  <c r="A88" i="90"/>
  <c r="B87" i="90"/>
  <c r="A87" i="90"/>
  <c r="B86" i="90"/>
  <c r="A86" i="90"/>
  <c r="B85" i="90"/>
  <c r="A85" i="90"/>
  <c r="B84" i="90"/>
  <c r="A84" i="90"/>
  <c r="B83" i="90"/>
  <c r="A83" i="90"/>
  <c r="B82" i="90"/>
  <c r="A82" i="90"/>
  <c r="B81" i="90"/>
  <c r="A81" i="90"/>
  <c r="B80" i="90"/>
  <c r="A80" i="90"/>
  <c r="B79" i="90"/>
  <c r="A79" i="90"/>
  <c r="B78" i="90"/>
  <c r="A78" i="90"/>
  <c r="B77" i="90"/>
  <c r="A77" i="90"/>
  <c r="B76" i="90"/>
  <c r="A76" i="90"/>
  <c r="B75" i="90"/>
  <c r="A75" i="90"/>
  <c r="B74" i="90"/>
  <c r="A74" i="90"/>
  <c r="B73" i="90"/>
  <c r="A73" i="90"/>
  <c r="B72" i="90"/>
  <c r="A72" i="90"/>
  <c r="B71" i="90"/>
  <c r="A71" i="90"/>
  <c r="B70" i="90"/>
  <c r="A70" i="90"/>
  <c r="B69" i="90"/>
  <c r="A69" i="90"/>
  <c r="B68" i="90"/>
  <c r="A68" i="90"/>
  <c r="B67" i="90"/>
  <c r="A67" i="90"/>
  <c r="B66" i="90"/>
  <c r="A66" i="90"/>
  <c r="B65" i="90"/>
  <c r="A65" i="90"/>
  <c r="B64" i="90"/>
  <c r="A64" i="90"/>
  <c r="B63" i="90"/>
  <c r="A63" i="90"/>
  <c r="B62" i="90"/>
  <c r="A62" i="90"/>
  <c r="B61" i="90"/>
  <c r="A61" i="90"/>
  <c r="B60" i="90"/>
  <c r="A60" i="90"/>
  <c r="B59" i="90"/>
  <c r="A59" i="90"/>
  <c r="B58" i="90"/>
  <c r="A58" i="90"/>
  <c r="B57" i="90"/>
  <c r="A57" i="90"/>
  <c r="B56" i="90"/>
  <c r="A56" i="90"/>
  <c r="B55" i="90"/>
  <c r="A55" i="90"/>
  <c r="B54" i="90"/>
  <c r="A54" i="90"/>
  <c r="B53" i="90"/>
  <c r="A53" i="90"/>
  <c r="B52" i="90"/>
  <c r="A52" i="90"/>
  <c r="B51" i="90"/>
  <c r="A51" i="90"/>
  <c r="B50" i="90"/>
  <c r="A50" i="90"/>
  <c r="B49" i="90"/>
  <c r="A49" i="90"/>
  <c r="B48" i="90"/>
  <c r="A48" i="90"/>
  <c r="B47" i="90"/>
  <c r="A47" i="90"/>
  <c r="B46" i="90"/>
  <c r="A46" i="90"/>
  <c r="B45" i="90"/>
  <c r="A45" i="90"/>
  <c r="B44" i="90"/>
  <c r="A44" i="90"/>
  <c r="B43" i="90"/>
  <c r="A43" i="90"/>
  <c r="B42" i="90"/>
  <c r="A42" i="90"/>
  <c r="B41" i="90"/>
  <c r="A41" i="90"/>
  <c r="B40" i="90"/>
  <c r="A40" i="90"/>
  <c r="B39" i="90"/>
  <c r="A39" i="90"/>
  <c r="B38" i="90"/>
  <c r="A38" i="90"/>
  <c r="B37" i="90"/>
  <c r="A37" i="90"/>
  <c r="B36" i="90"/>
  <c r="A36" i="90"/>
  <c r="B35" i="90"/>
  <c r="A35" i="90"/>
  <c r="B34" i="90"/>
  <c r="A34" i="90"/>
  <c r="B33" i="90"/>
  <c r="A33" i="90"/>
  <c r="B32" i="90"/>
  <c r="A32" i="90"/>
  <c r="B31" i="90"/>
  <c r="A31" i="90"/>
  <c r="B30" i="90"/>
  <c r="A30" i="90"/>
  <c r="B29" i="90"/>
  <c r="A29" i="90"/>
  <c r="B28" i="90"/>
  <c r="A28" i="90"/>
  <c r="B27" i="90"/>
  <c r="A27" i="90"/>
  <c r="B26" i="90"/>
  <c r="A26" i="90"/>
  <c r="B25" i="90"/>
  <c r="A25" i="90"/>
  <c r="B24" i="90"/>
  <c r="A24" i="90"/>
  <c r="B23" i="90"/>
  <c r="A23" i="90"/>
  <c r="B22" i="90"/>
  <c r="A22" i="90"/>
  <c r="B21" i="90"/>
  <c r="A21" i="90"/>
  <c r="B20" i="90"/>
  <c r="A20" i="90"/>
  <c r="B19" i="90"/>
  <c r="A19" i="90"/>
  <c r="B18" i="90"/>
  <c r="A18" i="90"/>
  <c r="B17" i="90"/>
  <c r="A17" i="90"/>
  <c r="B16" i="90"/>
  <c r="A16" i="90"/>
  <c r="B15" i="90"/>
  <c r="A15" i="90"/>
  <c r="B14" i="90"/>
  <c r="A14" i="90"/>
  <c r="B13" i="90"/>
  <c r="A13" i="90"/>
  <c r="B12" i="90"/>
  <c r="A12" i="90"/>
  <c r="B11" i="90"/>
  <c r="A11" i="90"/>
  <c r="B10" i="90"/>
  <c r="A10" i="90"/>
  <c r="B9" i="90"/>
  <c r="A9" i="90"/>
  <c r="B8" i="90"/>
  <c r="A8" i="90"/>
  <c r="B7" i="90"/>
  <c r="A7" i="90"/>
  <c r="B6" i="90"/>
  <c r="A6" i="90"/>
  <c r="B5" i="90"/>
  <c r="A5" i="90"/>
  <c r="B4" i="90"/>
  <c r="A4" i="90"/>
  <c r="B3" i="90"/>
  <c r="A3" i="90"/>
  <c r="I2" i="90"/>
  <c r="H2" i="90"/>
  <c r="G2" i="90"/>
  <c r="F2" i="90"/>
  <c r="E2" i="90"/>
  <c r="D2" i="90"/>
  <c r="C2" i="90"/>
  <c r="A2" i="90"/>
  <c r="D177" i="89"/>
  <c r="D176" i="89"/>
  <c r="D175" i="89"/>
  <c r="D174" i="89"/>
  <c r="D173" i="89"/>
  <c r="D172" i="89"/>
  <c r="B172" i="89"/>
  <c r="D171" i="89"/>
  <c r="B171" i="89"/>
  <c r="D170" i="89"/>
  <c r="B170" i="89"/>
  <c r="D169" i="89"/>
  <c r="B169" i="89"/>
  <c r="D168" i="89"/>
  <c r="B168" i="89"/>
  <c r="D167" i="89"/>
  <c r="B167" i="89"/>
  <c r="D166" i="89"/>
  <c r="B166" i="89"/>
  <c r="D165" i="89"/>
  <c r="B165" i="89"/>
  <c r="D164" i="89"/>
  <c r="B164" i="89"/>
  <c r="D163" i="89"/>
  <c r="B163" i="89"/>
  <c r="D162" i="89"/>
  <c r="B162" i="89"/>
  <c r="D161" i="89"/>
  <c r="B161" i="89"/>
  <c r="D160" i="89"/>
  <c r="B160" i="89"/>
  <c r="D159" i="89"/>
  <c r="B159" i="89"/>
  <c r="D158" i="89"/>
  <c r="B158" i="89"/>
  <c r="D157" i="89"/>
  <c r="B157" i="89"/>
  <c r="D156" i="89"/>
  <c r="B156" i="89"/>
  <c r="F155" i="89"/>
  <c r="E155" i="89"/>
  <c r="D155" i="89"/>
  <c r="C155" i="89"/>
  <c r="B155" i="89"/>
  <c r="A155" i="89"/>
  <c r="A154" i="89"/>
  <c r="B149" i="89"/>
  <c r="B145" i="89"/>
  <c r="A145" i="89"/>
  <c r="B144" i="89"/>
  <c r="A144" i="89"/>
  <c r="B143" i="89"/>
  <c r="A143" i="89"/>
  <c r="B142" i="89"/>
  <c r="A142" i="89"/>
  <c r="B141" i="89"/>
  <c r="A141" i="89"/>
  <c r="B140" i="89"/>
  <c r="A140" i="89"/>
  <c r="B139" i="89"/>
  <c r="A139" i="89"/>
  <c r="B138" i="89"/>
  <c r="A138" i="89"/>
  <c r="B137" i="89"/>
  <c r="A137" i="89"/>
  <c r="B136" i="89"/>
  <c r="A136" i="89"/>
  <c r="B135" i="89"/>
  <c r="A135" i="89"/>
  <c r="B134" i="89"/>
  <c r="A134" i="89"/>
  <c r="B133" i="89"/>
  <c r="A133" i="89"/>
  <c r="B132" i="89"/>
  <c r="A132" i="89"/>
  <c r="B131" i="89"/>
  <c r="A131" i="89"/>
  <c r="B130" i="89"/>
  <c r="A130" i="89"/>
  <c r="B129" i="89"/>
  <c r="A129" i="89"/>
  <c r="B128" i="89"/>
  <c r="A128" i="89"/>
  <c r="B127" i="89"/>
  <c r="A127" i="89"/>
  <c r="B126" i="89"/>
  <c r="A126" i="89"/>
  <c r="B125" i="89"/>
  <c r="A125" i="89"/>
  <c r="B124" i="89"/>
  <c r="A124" i="89"/>
  <c r="B123" i="89"/>
  <c r="A123" i="89"/>
  <c r="B122" i="89"/>
  <c r="A122" i="89"/>
  <c r="B121" i="89"/>
  <c r="A121" i="89"/>
  <c r="B120" i="89"/>
  <c r="A120" i="89"/>
  <c r="B119" i="89"/>
  <c r="A119" i="89"/>
  <c r="B118" i="89"/>
  <c r="A118" i="89"/>
  <c r="B117" i="89"/>
  <c r="A117" i="89"/>
  <c r="B116" i="89"/>
  <c r="A116" i="89"/>
  <c r="B115" i="89"/>
  <c r="A115" i="89"/>
  <c r="B114" i="89"/>
  <c r="A114" i="89"/>
  <c r="B113" i="89"/>
  <c r="A113" i="89"/>
  <c r="B112" i="89"/>
  <c r="A112" i="89"/>
  <c r="B111" i="89"/>
  <c r="A111" i="89"/>
  <c r="B110" i="89"/>
  <c r="A110" i="89"/>
  <c r="B109" i="89"/>
  <c r="A109" i="89"/>
  <c r="B108" i="89"/>
  <c r="A108" i="89"/>
  <c r="B107" i="89"/>
  <c r="A107" i="89"/>
  <c r="B106" i="89"/>
  <c r="A106" i="89"/>
  <c r="B105" i="89"/>
  <c r="A105" i="89"/>
  <c r="B104" i="89"/>
  <c r="A104" i="89"/>
  <c r="B103" i="89"/>
  <c r="A103" i="89"/>
  <c r="B102" i="89"/>
  <c r="A102" i="89"/>
  <c r="B101" i="89"/>
  <c r="A101" i="89"/>
  <c r="B100" i="89"/>
  <c r="A100" i="89"/>
  <c r="B99" i="89"/>
  <c r="A99" i="89"/>
  <c r="B98" i="89"/>
  <c r="A98" i="89"/>
  <c r="B97" i="89"/>
  <c r="A97" i="89"/>
  <c r="B96" i="89"/>
  <c r="A96" i="89"/>
  <c r="B95" i="89"/>
  <c r="A95" i="89"/>
  <c r="B94" i="89"/>
  <c r="A94" i="89"/>
  <c r="B93" i="89"/>
  <c r="A93" i="89"/>
  <c r="B92" i="89"/>
  <c r="A92" i="89"/>
  <c r="B91" i="89"/>
  <c r="A91" i="89"/>
  <c r="B90" i="89"/>
  <c r="A90" i="89"/>
  <c r="B89" i="89"/>
  <c r="A89" i="89"/>
  <c r="B88" i="89"/>
  <c r="A88" i="89"/>
  <c r="B87" i="89"/>
  <c r="A87" i="89"/>
  <c r="B86" i="89"/>
  <c r="A86" i="89"/>
  <c r="B85" i="89"/>
  <c r="A85" i="89"/>
  <c r="B84" i="89"/>
  <c r="A84" i="89"/>
  <c r="B83" i="89"/>
  <c r="A83" i="89"/>
  <c r="B82" i="89"/>
  <c r="A82" i="89"/>
  <c r="B81" i="89"/>
  <c r="A81" i="89"/>
  <c r="B80" i="89"/>
  <c r="A80" i="89"/>
  <c r="B79" i="89"/>
  <c r="A79" i="89"/>
  <c r="B78" i="89"/>
  <c r="A78" i="89"/>
  <c r="B77" i="89"/>
  <c r="A77" i="89"/>
  <c r="B76" i="89"/>
  <c r="A76" i="89"/>
  <c r="B75" i="89"/>
  <c r="A75" i="89"/>
  <c r="B74" i="89"/>
  <c r="A74" i="89"/>
  <c r="B73" i="89"/>
  <c r="A73" i="89"/>
  <c r="B72" i="89"/>
  <c r="A72" i="89"/>
  <c r="B71" i="89"/>
  <c r="A71" i="89"/>
  <c r="B70" i="89"/>
  <c r="A70" i="89"/>
  <c r="B69" i="89"/>
  <c r="A69" i="89"/>
  <c r="B68" i="89"/>
  <c r="A68" i="89"/>
  <c r="B67" i="89"/>
  <c r="A67" i="89"/>
  <c r="B66" i="89"/>
  <c r="A66" i="89"/>
  <c r="B65" i="89"/>
  <c r="A65" i="89"/>
  <c r="B64" i="89"/>
  <c r="A64" i="89"/>
  <c r="B63" i="89"/>
  <c r="A63" i="89"/>
  <c r="B62" i="89"/>
  <c r="A62" i="89"/>
  <c r="B61" i="89"/>
  <c r="A61" i="89"/>
  <c r="B60" i="89"/>
  <c r="A60" i="89"/>
  <c r="B59" i="89"/>
  <c r="A59" i="89"/>
  <c r="B58" i="89"/>
  <c r="A58" i="89"/>
  <c r="B57" i="89"/>
  <c r="A57" i="89"/>
  <c r="B56" i="89"/>
  <c r="A56" i="89"/>
  <c r="B55" i="89"/>
  <c r="A55" i="89"/>
  <c r="B54" i="89"/>
  <c r="A54" i="89"/>
  <c r="B53" i="89"/>
  <c r="A53" i="89"/>
  <c r="B52" i="89"/>
  <c r="A52" i="89"/>
  <c r="B51" i="89"/>
  <c r="A51" i="89"/>
  <c r="B50" i="89"/>
  <c r="A50" i="89"/>
  <c r="B49" i="89"/>
  <c r="A49" i="89"/>
  <c r="B48" i="89"/>
  <c r="A48" i="89"/>
  <c r="B47" i="89"/>
  <c r="A47" i="89"/>
  <c r="B46" i="89"/>
  <c r="A46" i="89"/>
  <c r="B45" i="89"/>
  <c r="A45" i="89"/>
  <c r="B44" i="89"/>
  <c r="A44" i="89"/>
  <c r="B43" i="89"/>
  <c r="A43" i="89"/>
  <c r="B42" i="89"/>
  <c r="A42" i="89"/>
  <c r="B41" i="89"/>
  <c r="A41" i="89"/>
  <c r="B40" i="89"/>
  <c r="A40" i="89"/>
  <c r="B39" i="89"/>
  <c r="A39" i="89"/>
  <c r="B38" i="89"/>
  <c r="A38" i="89"/>
  <c r="B37" i="89"/>
  <c r="A37" i="89"/>
  <c r="B36" i="89"/>
  <c r="A36" i="89"/>
  <c r="B35" i="89"/>
  <c r="A35" i="89"/>
  <c r="B34" i="89"/>
  <c r="A34" i="89"/>
  <c r="B33" i="89"/>
  <c r="A33" i="89"/>
  <c r="B32" i="89"/>
  <c r="A32" i="89"/>
  <c r="B31" i="89"/>
  <c r="A31" i="89"/>
  <c r="B30" i="89"/>
  <c r="A30" i="89"/>
  <c r="B29" i="89"/>
  <c r="A29" i="89"/>
  <c r="B28" i="89"/>
  <c r="A28" i="89"/>
  <c r="B27" i="89"/>
  <c r="A27" i="89"/>
  <c r="B26" i="89"/>
  <c r="A26" i="89"/>
  <c r="B25" i="89"/>
  <c r="A25" i="89"/>
  <c r="B24" i="89"/>
  <c r="A24" i="89"/>
  <c r="B23" i="89"/>
  <c r="A23" i="89"/>
  <c r="B22" i="89"/>
  <c r="A22" i="89"/>
  <c r="B21" i="89"/>
  <c r="A21" i="89"/>
  <c r="B20" i="89"/>
  <c r="A20" i="89"/>
  <c r="B19" i="89"/>
  <c r="A19" i="89"/>
  <c r="B18" i="89"/>
  <c r="A18" i="89"/>
  <c r="B17" i="89"/>
  <c r="A17" i="89"/>
  <c r="B16" i="89"/>
  <c r="A16" i="89"/>
  <c r="B15" i="89"/>
  <c r="A15" i="89"/>
  <c r="B14" i="89"/>
  <c r="A14" i="89"/>
  <c r="B13" i="89"/>
  <c r="A13" i="89"/>
  <c r="B12" i="89"/>
  <c r="A12" i="89"/>
  <c r="B11" i="89"/>
  <c r="A11" i="89"/>
  <c r="B10" i="89"/>
  <c r="A10" i="89"/>
  <c r="B9" i="89"/>
  <c r="A9" i="89"/>
  <c r="B8" i="89"/>
  <c r="A8" i="89"/>
  <c r="B7" i="89"/>
  <c r="A7" i="89"/>
  <c r="B6" i="89"/>
  <c r="A6" i="89"/>
  <c r="B5" i="89"/>
  <c r="A5" i="89"/>
  <c r="B4" i="89"/>
  <c r="A4" i="89"/>
  <c r="B3" i="89"/>
  <c r="A3" i="89"/>
  <c r="I2" i="89"/>
  <c r="H2" i="89"/>
  <c r="G2" i="89"/>
  <c r="F2" i="89"/>
  <c r="E2" i="89"/>
  <c r="D2" i="89"/>
  <c r="C2" i="89"/>
  <c r="A2" i="89"/>
  <c r="D177" i="88"/>
  <c r="D176" i="88"/>
  <c r="D175" i="88"/>
  <c r="D174" i="88"/>
  <c r="D173" i="88"/>
  <c r="D172" i="88"/>
  <c r="B172" i="88"/>
  <c r="D171" i="88"/>
  <c r="B171" i="88"/>
  <c r="D170" i="88"/>
  <c r="B170" i="88"/>
  <c r="D169" i="88"/>
  <c r="B169" i="88"/>
  <c r="D168" i="88"/>
  <c r="B168" i="88"/>
  <c r="D167" i="88"/>
  <c r="B167" i="88"/>
  <c r="D166" i="88"/>
  <c r="B166" i="88"/>
  <c r="D165" i="88"/>
  <c r="B165" i="88"/>
  <c r="D164" i="88"/>
  <c r="B164" i="88"/>
  <c r="D163" i="88"/>
  <c r="B163" i="88"/>
  <c r="D162" i="88"/>
  <c r="B162" i="88"/>
  <c r="D161" i="88"/>
  <c r="B161" i="88"/>
  <c r="D160" i="88"/>
  <c r="B160" i="88"/>
  <c r="D159" i="88"/>
  <c r="B159" i="88"/>
  <c r="D158" i="88"/>
  <c r="B158" i="88"/>
  <c r="D157" i="88"/>
  <c r="B157" i="88"/>
  <c r="D156" i="88"/>
  <c r="B156" i="88"/>
  <c r="F155" i="88"/>
  <c r="E155" i="88"/>
  <c r="D155" i="88"/>
  <c r="C155" i="88"/>
  <c r="B155" i="88"/>
  <c r="A155" i="88"/>
  <c r="A154" i="88"/>
  <c r="B149" i="88"/>
  <c r="B145" i="88"/>
  <c r="A145" i="88"/>
  <c r="B144" i="88"/>
  <c r="A144" i="88"/>
  <c r="B143" i="88"/>
  <c r="A143" i="88"/>
  <c r="B142" i="88"/>
  <c r="A142" i="88"/>
  <c r="B141" i="88"/>
  <c r="A141" i="88"/>
  <c r="B140" i="88"/>
  <c r="A140" i="88"/>
  <c r="B139" i="88"/>
  <c r="A139" i="88"/>
  <c r="B138" i="88"/>
  <c r="A138" i="88"/>
  <c r="B137" i="88"/>
  <c r="A137" i="88"/>
  <c r="B136" i="88"/>
  <c r="A136" i="88"/>
  <c r="B135" i="88"/>
  <c r="A135" i="88"/>
  <c r="B134" i="88"/>
  <c r="A134" i="88"/>
  <c r="B133" i="88"/>
  <c r="A133" i="88"/>
  <c r="B132" i="88"/>
  <c r="A132" i="88"/>
  <c r="B131" i="88"/>
  <c r="A131" i="88"/>
  <c r="B130" i="88"/>
  <c r="A130" i="88"/>
  <c r="B129" i="88"/>
  <c r="A129" i="88"/>
  <c r="B128" i="88"/>
  <c r="A128" i="88"/>
  <c r="B127" i="88"/>
  <c r="A127" i="88"/>
  <c r="B126" i="88"/>
  <c r="A126" i="88"/>
  <c r="B125" i="88"/>
  <c r="A125" i="88"/>
  <c r="B124" i="88"/>
  <c r="A124" i="88"/>
  <c r="B123" i="88"/>
  <c r="A123" i="88"/>
  <c r="B122" i="88"/>
  <c r="A122" i="88"/>
  <c r="B121" i="88"/>
  <c r="A121" i="88"/>
  <c r="B120" i="88"/>
  <c r="A120" i="88"/>
  <c r="B119" i="88"/>
  <c r="A119" i="88"/>
  <c r="B118" i="88"/>
  <c r="A118" i="88"/>
  <c r="B117" i="88"/>
  <c r="A117" i="88"/>
  <c r="B116" i="88"/>
  <c r="A116" i="88"/>
  <c r="B115" i="88"/>
  <c r="A115" i="88"/>
  <c r="B114" i="88"/>
  <c r="A114" i="88"/>
  <c r="B113" i="88"/>
  <c r="A113" i="88"/>
  <c r="B112" i="88"/>
  <c r="A112" i="88"/>
  <c r="B111" i="88"/>
  <c r="A111" i="88"/>
  <c r="B110" i="88"/>
  <c r="A110" i="88"/>
  <c r="B109" i="88"/>
  <c r="A109" i="88"/>
  <c r="B108" i="88"/>
  <c r="A108" i="88"/>
  <c r="B107" i="88"/>
  <c r="A107" i="88"/>
  <c r="B106" i="88"/>
  <c r="A106" i="88"/>
  <c r="B105" i="88"/>
  <c r="A105" i="88"/>
  <c r="B104" i="88"/>
  <c r="A104" i="88"/>
  <c r="B103" i="88"/>
  <c r="A103" i="88"/>
  <c r="B102" i="88"/>
  <c r="A102" i="88"/>
  <c r="B101" i="88"/>
  <c r="A101" i="88"/>
  <c r="B100" i="88"/>
  <c r="A100" i="88"/>
  <c r="B99" i="88"/>
  <c r="A99" i="88"/>
  <c r="B98" i="88"/>
  <c r="A98" i="88"/>
  <c r="B97" i="88"/>
  <c r="A97" i="88"/>
  <c r="B96" i="88"/>
  <c r="A96" i="88"/>
  <c r="B95" i="88"/>
  <c r="A95" i="88"/>
  <c r="B94" i="88"/>
  <c r="A94" i="88"/>
  <c r="B93" i="88"/>
  <c r="A93" i="88"/>
  <c r="B92" i="88"/>
  <c r="A92" i="88"/>
  <c r="B91" i="88"/>
  <c r="A91" i="88"/>
  <c r="B90" i="88"/>
  <c r="A90" i="88"/>
  <c r="B89" i="88"/>
  <c r="A89" i="88"/>
  <c r="B88" i="88"/>
  <c r="A88" i="88"/>
  <c r="B87" i="88"/>
  <c r="A87" i="88"/>
  <c r="B86" i="88"/>
  <c r="A86" i="88"/>
  <c r="B85" i="88"/>
  <c r="A85" i="88"/>
  <c r="B84" i="88"/>
  <c r="A84" i="88"/>
  <c r="B83" i="88"/>
  <c r="A83" i="88"/>
  <c r="B82" i="88"/>
  <c r="A82" i="88"/>
  <c r="B81" i="88"/>
  <c r="A81" i="88"/>
  <c r="B80" i="88"/>
  <c r="A80" i="88"/>
  <c r="B79" i="88"/>
  <c r="A79" i="88"/>
  <c r="B78" i="88"/>
  <c r="A78" i="88"/>
  <c r="B77" i="88"/>
  <c r="A77" i="88"/>
  <c r="B76" i="88"/>
  <c r="A76" i="88"/>
  <c r="B75" i="88"/>
  <c r="A75" i="88"/>
  <c r="B74" i="88"/>
  <c r="A74" i="88"/>
  <c r="B73" i="88"/>
  <c r="A73" i="88"/>
  <c r="B72" i="88"/>
  <c r="A72" i="88"/>
  <c r="B71" i="88"/>
  <c r="A71" i="88"/>
  <c r="B70" i="88"/>
  <c r="A70" i="88"/>
  <c r="B69" i="88"/>
  <c r="A69" i="88"/>
  <c r="B68" i="88"/>
  <c r="A68" i="88"/>
  <c r="B67" i="88"/>
  <c r="A67" i="88"/>
  <c r="B66" i="88"/>
  <c r="A66" i="88"/>
  <c r="B65" i="88"/>
  <c r="A65" i="88"/>
  <c r="B64" i="88"/>
  <c r="A64" i="88"/>
  <c r="B63" i="88"/>
  <c r="A63" i="88"/>
  <c r="B62" i="88"/>
  <c r="A62" i="88"/>
  <c r="B61" i="88"/>
  <c r="A61" i="88"/>
  <c r="B60" i="88"/>
  <c r="A60" i="88"/>
  <c r="B59" i="88"/>
  <c r="A59" i="88"/>
  <c r="B58" i="88"/>
  <c r="A58" i="88"/>
  <c r="B57" i="88"/>
  <c r="A57" i="88"/>
  <c r="B56" i="88"/>
  <c r="A56" i="88"/>
  <c r="B55" i="88"/>
  <c r="A55" i="88"/>
  <c r="B54" i="88"/>
  <c r="A54" i="88"/>
  <c r="B53" i="88"/>
  <c r="A53" i="88"/>
  <c r="B52" i="88"/>
  <c r="A52" i="88"/>
  <c r="B51" i="88"/>
  <c r="A51" i="88"/>
  <c r="B50" i="88"/>
  <c r="A50" i="88"/>
  <c r="B49" i="88"/>
  <c r="A49" i="88"/>
  <c r="B48" i="88"/>
  <c r="A48" i="88"/>
  <c r="B47" i="88"/>
  <c r="A47" i="88"/>
  <c r="B46" i="88"/>
  <c r="A46" i="88"/>
  <c r="B45" i="88"/>
  <c r="A45" i="88"/>
  <c r="B44" i="88"/>
  <c r="A44" i="88"/>
  <c r="B43" i="88"/>
  <c r="A43" i="88"/>
  <c r="B42" i="88"/>
  <c r="A42" i="88"/>
  <c r="B41" i="88"/>
  <c r="A41" i="88"/>
  <c r="B40" i="88"/>
  <c r="A40" i="88"/>
  <c r="B39" i="88"/>
  <c r="A39" i="88"/>
  <c r="B38" i="88"/>
  <c r="A38" i="88"/>
  <c r="B37" i="88"/>
  <c r="A37" i="88"/>
  <c r="B36" i="88"/>
  <c r="A36" i="88"/>
  <c r="B35" i="88"/>
  <c r="A35" i="88"/>
  <c r="B34" i="88"/>
  <c r="A34" i="88"/>
  <c r="B33" i="88"/>
  <c r="A33" i="88"/>
  <c r="B32" i="88"/>
  <c r="A32" i="88"/>
  <c r="B31" i="88"/>
  <c r="A31" i="88"/>
  <c r="B30" i="88"/>
  <c r="A30" i="88"/>
  <c r="B29" i="88"/>
  <c r="A29" i="88"/>
  <c r="B28" i="88"/>
  <c r="A28" i="88"/>
  <c r="B27" i="88"/>
  <c r="A27" i="88"/>
  <c r="B26" i="88"/>
  <c r="A26" i="88"/>
  <c r="B25" i="88"/>
  <c r="A25" i="88"/>
  <c r="B24" i="88"/>
  <c r="A24" i="88"/>
  <c r="B23" i="88"/>
  <c r="A23" i="88"/>
  <c r="B22" i="88"/>
  <c r="A22" i="88"/>
  <c r="B21" i="88"/>
  <c r="A21" i="88"/>
  <c r="B20" i="88"/>
  <c r="A20" i="88"/>
  <c r="B19" i="88"/>
  <c r="A19" i="88"/>
  <c r="B18" i="88"/>
  <c r="A18" i="88"/>
  <c r="B17" i="88"/>
  <c r="A17" i="88"/>
  <c r="B16" i="88"/>
  <c r="A16" i="88"/>
  <c r="B15" i="88"/>
  <c r="A15" i="88"/>
  <c r="B14" i="88"/>
  <c r="A14" i="88"/>
  <c r="B13" i="88"/>
  <c r="A13" i="88"/>
  <c r="B12" i="88"/>
  <c r="A12" i="88"/>
  <c r="B11" i="88"/>
  <c r="A11" i="88"/>
  <c r="B10" i="88"/>
  <c r="A10" i="88"/>
  <c r="B9" i="88"/>
  <c r="A9" i="88"/>
  <c r="B8" i="88"/>
  <c r="A8" i="88"/>
  <c r="B7" i="88"/>
  <c r="A7" i="88"/>
  <c r="B6" i="88"/>
  <c r="A6" i="88"/>
  <c r="B5" i="88"/>
  <c r="A5" i="88"/>
  <c r="B4" i="88"/>
  <c r="A4" i="88"/>
  <c r="B3" i="88"/>
  <c r="A3" i="88"/>
  <c r="I2" i="88"/>
  <c r="H2" i="88"/>
  <c r="G2" i="88"/>
  <c r="F2" i="88"/>
  <c r="E2" i="88"/>
  <c r="D2" i="88"/>
  <c r="C2" i="88"/>
  <c r="A2" i="88"/>
  <c r="D177" i="87"/>
  <c r="D176" i="87"/>
  <c r="D175" i="87"/>
  <c r="D174" i="87"/>
  <c r="D173" i="87"/>
  <c r="D172" i="87"/>
  <c r="B172" i="87"/>
  <c r="D171" i="87"/>
  <c r="B171" i="87"/>
  <c r="D170" i="87"/>
  <c r="B170" i="87"/>
  <c r="D169" i="87"/>
  <c r="B169" i="87"/>
  <c r="D168" i="87"/>
  <c r="B168" i="87"/>
  <c r="D167" i="87"/>
  <c r="B167" i="87"/>
  <c r="D166" i="87"/>
  <c r="B166" i="87"/>
  <c r="D165" i="87"/>
  <c r="B165" i="87"/>
  <c r="D164" i="87"/>
  <c r="B164" i="87"/>
  <c r="D163" i="87"/>
  <c r="B163" i="87"/>
  <c r="D162" i="87"/>
  <c r="B162" i="87"/>
  <c r="D161" i="87"/>
  <c r="B161" i="87"/>
  <c r="D160" i="87"/>
  <c r="B160" i="87"/>
  <c r="D159" i="87"/>
  <c r="B159" i="87"/>
  <c r="D158" i="87"/>
  <c r="B158" i="87"/>
  <c r="D157" i="87"/>
  <c r="B157" i="87"/>
  <c r="D156" i="87"/>
  <c r="B156" i="87"/>
  <c r="F155" i="87"/>
  <c r="E155" i="87"/>
  <c r="D155" i="87"/>
  <c r="C155" i="87"/>
  <c r="B155" i="87"/>
  <c r="A155" i="87"/>
  <c r="A154" i="87"/>
  <c r="B149" i="87"/>
  <c r="B145" i="87"/>
  <c r="A145" i="87"/>
  <c r="B144" i="87"/>
  <c r="A144" i="87"/>
  <c r="B143" i="87"/>
  <c r="A143" i="87"/>
  <c r="B142" i="87"/>
  <c r="A142" i="87"/>
  <c r="B141" i="87"/>
  <c r="A141" i="87"/>
  <c r="B140" i="87"/>
  <c r="A140" i="87"/>
  <c r="B139" i="87"/>
  <c r="A139" i="87"/>
  <c r="B138" i="87"/>
  <c r="A138" i="87"/>
  <c r="B137" i="87"/>
  <c r="A137" i="87"/>
  <c r="B136" i="87"/>
  <c r="A136" i="87"/>
  <c r="B135" i="87"/>
  <c r="A135" i="87"/>
  <c r="B134" i="87"/>
  <c r="A134" i="87"/>
  <c r="B133" i="87"/>
  <c r="A133" i="87"/>
  <c r="B132" i="87"/>
  <c r="A132" i="87"/>
  <c r="B131" i="87"/>
  <c r="A131" i="87"/>
  <c r="B130" i="87"/>
  <c r="A130" i="87"/>
  <c r="B129" i="87"/>
  <c r="A129" i="87"/>
  <c r="B128" i="87"/>
  <c r="A128" i="87"/>
  <c r="B127" i="87"/>
  <c r="A127" i="87"/>
  <c r="B126" i="87"/>
  <c r="A126" i="87"/>
  <c r="B125" i="87"/>
  <c r="A125" i="87"/>
  <c r="B124" i="87"/>
  <c r="A124" i="87"/>
  <c r="B123" i="87"/>
  <c r="A123" i="87"/>
  <c r="B122" i="87"/>
  <c r="A122" i="87"/>
  <c r="B121" i="87"/>
  <c r="A121" i="87"/>
  <c r="B120" i="87"/>
  <c r="A120" i="87"/>
  <c r="B119" i="87"/>
  <c r="A119" i="87"/>
  <c r="B118" i="87"/>
  <c r="A118" i="87"/>
  <c r="B117" i="87"/>
  <c r="A117" i="87"/>
  <c r="B116" i="87"/>
  <c r="A116" i="87"/>
  <c r="B115" i="87"/>
  <c r="A115" i="87"/>
  <c r="B114" i="87"/>
  <c r="A114" i="87"/>
  <c r="B113" i="87"/>
  <c r="A113" i="87"/>
  <c r="B112" i="87"/>
  <c r="A112" i="87"/>
  <c r="B111" i="87"/>
  <c r="A111" i="87"/>
  <c r="B110" i="87"/>
  <c r="A110" i="87"/>
  <c r="B109" i="87"/>
  <c r="A109" i="87"/>
  <c r="B108" i="87"/>
  <c r="A108" i="87"/>
  <c r="B107" i="87"/>
  <c r="A107" i="87"/>
  <c r="B106" i="87"/>
  <c r="A106" i="87"/>
  <c r="B105" i="87"/>
  <c r="A105" i="87"/>
  <c r="B104" i="87"/>
  <c r="A104" i="87"/>
  <c r="B103" i="87"/>
  <c r="A103" i="87"/>
  <c r="B102" i="87"/>
  <c r="A102" i="87"/>
  <c r="B101" i="87"/>
  <c r="A101" i="87"/>
  <c r="B100" i="87"/>
  <c r="A100" i="87"/>
  <c r="B99" i="87"/>
  <c r="A99" i="87"/>
  <c r="B98" i="87"/>
  <c r="A98" i="87"/>
  <c r="B97" i="87"/>
  <c r="A97" i="87"/>
  <c r="B96" i="87"/>
  <c r="A96" i="87"/>
  <c r="B95" i="87"/>
  <c r="A95" i="87"/>
  <c r="B94" i="87"/>
  <c r="A94" i="87"/>
  <c r="B93" i="87"/>
  <c r="A93" i="87"/>
  <c r="B92" i="87"/>
  <c r="A92" i="87"/>
  <c r="B91" i="87"/>
  <c r="A91" i="87"/>
  <c r="B90" i="87"/>
  <c r="A90" i="87"/>
  <c r="B89" i="87"/>
  <c r="A89" i="87"/>
  <c r="B88" i="87"/>
  <c r="A88" i="87"/>
  <c r="B87" i="87"/>
  <c r="A87" i="87"/>
  <c r="B86" i="87"/>
  <c r="A86" i="87"/>
  <c r="B85" i="87"/>
  <c r="A85" i="87"/>
  <c r="B84" i="87"/>
  <c r="A84" i="87"/>
  <c r="B83" i="87"/>
  <c r="A83" i="87"/>
  <c r="B82" i="87"/>
  <c r="A82" i="87"/>
  <c r="B81" i="87"/>
  <c r="A81" i="87"/>
  <c r="B80" i="87"/>
  <c r="A80" i="87"/>
  <c r="B79" i="87"/>
  <c r="A79" i="87"/>
  <c r="B78" i="87"/>
  <c r="A78" i="87"/>
  <c r="B77" i="87"/>
  <c r="A77" i="87"/>
  <c r="B76" i="87"/>
  <c r="A76" i="87"/>
  <c r="B75" i="87"/>
  <c r="A75" i="87"/>
  <c r="B74" i="87"/>
  <c r="A74" i="87"/>
  <c r="B73" i="87"/>
  <c r="A73" i="87"/>
  <c r="B72" i="87"/>
  <c r="A72" i="87"/>
  <c r="B71" i="87"/>
  <c r="A71" i="87"/>
  <c r="B70" i="87"/>
  <c r="A70" i="87"/>
  <c r="B69" i="87"/>
  <c r="A69" i="87"/>
  <c r="B68" i="87"/>
  <c r="A68" i="87"/>
  <c r="B67" i="87"/>
  <c r="A67" i="87"/>
  <c r="B66" i="87"/>
  <c r="A66" i="87"/>
  <c r="B65" i="87"/>
  <c r="A65" i="87"/>
  <c r="B64" i="87"/>
  <c r="A64" i="87"/>
  <c r="B63" i="87"/>
  <c r="A63" i="87"/>
  <c r="B62" i="87"/>
  <c r="A62" i="87"/>
  <c r="B61" i="87"/>
  <c r="A61" i="87"/>
  <c r="B60" i="87"/>
  <c r="A60" i="87"/>
  <c r="B59" i="87"/>
  <c r="A59" i="87"/>
  <c r="B58" i="87"/>
  <c r="A58" i="87"/>
  <c r="B57" i="87"/>
  <c r="A57" i="87"/>
  <c r="B56" i="87"/>
  <c r="A56" i="87"/>
  <c r="B55" i="87"/>
  <c r="A55" i="87"/>
  <c r="B54" i="87"/>
  <c r="A54" i="87"/>
  <c r="B53" i="87"/>
  <c r="A53" i="87"/>
  <c r="B52" i="87"/>
  <c r="A52" i="87"/>
  <c r="B51" i="87"/>
  <c r="A51" i="87"/>
  <c r="B50" i="87"/>
  <c r="A50" i="87"/>
  <c r="B49" i="87"/>
  <c r="A49" i="87"/>
  <c r="B48" i="87"/>
  <c r="A48" i="87"/>
  <c r="B47" i="87"/>
  <c r="A47" i="87"/>
  <c r="B46" i="87"/>
  <c r="A46" i="87"/>
  <c r="B45" i="87"/>
  <c r="A45" i="87"/>
  <c r="B44" i="87"/>
  <c r="A44" i="87"/>
  <c r="B43" i="87"/>
  <c r="A43" i="87"/>
  <c r="B42" i="87"/>
  <c r="A42" i="87"/>
  <c r="B41" i="87"/>
  <c r="A41" i="87"/>
  <c r="B40" i="87"/>
  <c r="A40" i="87"/>
  <c r="B39" i="87"/>
  <c r="A39" i="87"/>
  <c r="B38" i="87"/>
  <c r="A38" i="87"/>
  <c r="B37" i="87"/>
  <c r="A37" i="87"/>
  <c r="B36" i="87"/>
  <c r="A36" i="87"/>
  <c r="B35" i="87"/>
  <c r="A35" i="87"/>
  <c r="B34" i="87"/>
  <c r="A34" i="87"/>
  <c r="B33" i="87"/>
  <c r="A33" i="87"/>
  <c r="B32" i="87"/>
  <c r="A32" i="87"/>
  <c r="B31" i="87"/>
  <c r="A31" i="87"/>
  <c r="B30" i="87"/>
  <c r="A30" i="87"/>
  <c r="B29" i="87"/>
  <c r="A29" i="87"/>
  <c r="B28" i="87"/>
  <c r="A28" i="87"/>
  <c r="B27" i="87"/>
  <c r="A27" i="87"/>
  <c r="B26" i="87"/>
  <c r="A26" i="87"/>
  <c r="B25" i="87"/>
  <c r="A25" i="87"/>
  <c r="B24" i="87"/>
  <c r="A24" i="87"/>
  <c r="B23" i="87"/>
  <c r="A23" i="87"/>
  <c r="B22" i="87"/>
  <c r="A22" i="87"/>
  <c r="B21" i="87"/>
  <c r="A21" i="87"/>
  <c r="B20" i="87"/>
  <c r="A20" i="87"/>
  <c r="B19" i="87"/>
  <c r="A19" i="87"/>
  <c r="B18" i="87"/>
  <c r="A18" i="87"/>
  <c r="B17" i="87"/>
  <c r="A17" i="87"/>
  <c r="B16" i="87"/>
  <c r="A16" i="87"/>
  <c r="B15" i="87"/>
  <c r="A15" i="87"/>
  <c r="B14" i="87"/>
  <c r="A14" i="87"/>
  <c r="B13" i="87"/>
  <c r="A13" i="87"/>
  <c r="B12" i="87"/>
  <c r="A12" i="87"/>
  <c r="B11" i="87"/>
  <c r="A11" i="87"/>
  <c r="B10" i="87"/>
  <c r="A10" i="87"/>
  <c r="B9" i="87"/>
  <c r="A9" i="87"/>
  <c r="B8" i="87"/>
  <c r="A8" i="87"/>
  <c r="B7" i="87"/>
  <c r="A7" i="87"/>
  <c r="B6" i="87"/>
  <c r="A6" i="87"/>
  <c r="B5" i="87"/>
  <c r="A5" i="87"/>
  <c r="B4" i="87"/>
  <c r="A4" i="87"/>
  <c r="B3" i="87"/>
  <c r="A3" i="87"/>
  <c r="I2" i="87"/>
  <c r="H2" i="87"/>
  <c r="G2" i="87"/>
  <c r="F2" i="87"/>
  <c r="E2" i="87"/>
  <c r="D2" i="87"/>
  <c r="C2" i="87"/>
  <c r="A2" i="87"/>
  <c r="D177" i="86"/>
  <c r="D176" i="86"/>
  <c r="D175" i="86"/>
  <c r="D174" i="86"/>
  <c r="D173" i="86"/>
  <c r="D172" i="86"/>
  <c r="B172" i="86"/>
  <c r="D171" i="86"/>
  <c r="B171" i="86"/>
  <c r="D170" i="86"/>
  <c r="B170" i="86"/>
  <c r="D169" i="86"/>
  <c r="B169" i="86"/>
  <c r="D168" i="86"/>
  <c r="B168" i="86"/>
  <c r="D167" i="86"/>
  <c r="B167" i="86"/>
  <c r="D166" i="86"/>
  <c r="B166" i="86"/>
  <c r="D165" i="86"/>
  <c r="B165" i="86"/>
  <c r="D164" i="86"/>
  <c r="B164" i="86"/>
  <c r="D163" i="86"/>
  <c r="B163" i="86"/>
  <c r="D162" i="86"/>
  <c r="B162" i="86"/>
  <c r="D161" i="86"/>
  <c r="B161" i="86"/>
  <c r="D160" i="86"/>
  <c r="B160" i="86"/>
  <c r="D159" i="86"/>
  <c r="B159" i="86"/>
  <c r="D158" i="86"/>
  <c r="B158" i="86"/>
  <c r="D157" i="86"/>
  <c r="B157" i="86"/>
  <c r="D156" i="86"/>
  <c r="B156" i="86"/>
  <c r="F155" i="86"/>
  <c r="E155" i="86"/>
  <c r="D155" i="86"/>
  <c r="C155" i="86"/>
  <c r="B155" i="86"/>
  <c r="A155" i="86"/>
  <c r="A154" i="86"/>
  <c r="B149" i="86"/>
  <c r="B145" i="86"/>
  <c r="A145" i="86"/>
  <c r="B144" i="86"/>
  <c r="A144" i="86"/>
  <c r="B143" i="86"/>
  <c r="A143" i="86"/>
  <c r="B142" i="86"/>
  <c r="A142" i="86"/>
  <c r="B141" i="86"/>
  <c r="A141" i="86"/>
  <c r="B140" i="86"/>
  <c r="A140" i="86"/>
  <c r="B139" i="86"/>
  <c r="A139" i="86"/>
  <c r="B138" i="86"/>
  <c r="A138" i="86"/>
  <c r="B137" i="86"/>
  <c r="A137" i="86"/>
  <c r="B136" i="86"/>
  <c r="A136" i="86"/>
  <c r="B135" i="86"/>
  <c r="A135" i="86"/>
  <c r="B134" i="86"/>
  <c r="A134" i="86"/>
  <c r="B133" i="86"/>
  <c r="A133" i="86"/>
  <c r="B132" i="86"/>
  <c r="A132" i="86"/>
  <c r="B131" i="86"/>
  <c r="A131" i="86"/>
  <c r="B130" i="86"/>
  <c r="A130" i="86"/>
  <c r="B129" i="86"/>
  <c r="A129" i="86"/>
  <c r="B128" i="86"/>
  <c r="A128" i="86"/>
  <c r="B127" i="86"/>
  <c r="A127" i="86"/>
  <c r="B126" i="86"/>
  <c r="A126" i="86"/>
  <c r="B125" i="86"/>
  <c r="A125" i="86"/>
  <c r="B124" i="86"/>
  <c r="A124" i="86"/>
  <c r="B123" i="86"/>
  <c r="A123" i="86"/>
  <c r="B122" i="86"/>
  <c r="A122" i="86"/>
  <c r="B121" i="86"/>
  <c r="A121" i="86"/>
  <c r="B120" i="86"/>
  <c r="A120" i="86"/>
  <c r="B119" i="86"/>
  <c r="A119" i="86"/>
  <c r="B118" i="86"/>
  <c r="A118" i="86"/>
  <c r="B117" i="86"/>
  <c r="A117" i="86"/>
  <c r="B116" i="86"/>
  <c r="A116" i="86"/>
  <c r="B115" i="86"/>
  <c r="A115" i="86"/>
  <c r="B114" i="86"/>
  <c r="A114" i="86"/>
  <c r="B113" i="86"/>
  <c r="A113" i="86"/>
  <c r="B112" i="86"/>
  <c r="A112" i="86"/>
  <c r="B111" i="86"/>
  <c r="A111" i="86"/>
  <c r="B110" i="86"/>
  <c r="A110" i="86"/>
  <c r="B109" i="86"/>
  <c r="A109" i="86"/>
  <c r="B108" i="86"/>
  <c r="A108" i="86"/>
  <c r="B107" i="86"/>
  <c r="A107" i="86"/>
  <c r="B106" i="86"/>
  <c r="A106" i="86"/>
  <c r="B105" i="86"/>
  <c r="A105" i="86"/>
  <c r="B104" i="86"/>
  <c r="A104" i="86"/>
  <c r="B103" i="86"/>
  <c r="A103" i="86"/>
  <c r="B102" i="86"/>
  <c r="A102" i="86"/>
  <c r="B101" i="86"/>
  <c r="A101" i="86"/>
  <c r="B100" i="86"/>
  <c r="A100" i="86"/>
  <c r="B99" i="86"/>
  <c r="A99" i="86"/>
  <c r="B98" i="86"/>
  <c r="A98" i="86"/>
  <c r="B97" i="86"/>
  <c r="A97" i="86"/>
  <c r="B96" i="86"/>
  <c r="A96" i="86"/>
  <c r="B95" i="86"/>
  <c r="A95" i="86"/>
  <c r="B94" i="86"/>
  <c r="A94" i="86"/>
  <c r="B93" i="86"/>
  <c r="A93" i="86"/>
  <c r="B92" i="86"/>
  <c r="A92" i="86"/>
  <c r="B91" i="86"/>
  <c r="A91" i="86"/>
  <c r="B90" i="86"/>
  <c r="A90" i="86"/>
  <c r="B89" i="86"/>
  <c r="A89" i="86"/>
  <c r="B88" i="86"/>
  <c r="A88" i="86"/>
  <c r="B87" i="86"/>
  <c r="A87" i="86"/>
  <c r="B86" i="86"/>
  <c r="A86" i="86"/>
  <c r="B85" i="86"/>
  <c r="A85" i="86"/>
  <c r="B84" i="86"/>
  <c r="A84" i="86"/>
  <c r="B83" i="86"/>
  <c r="A83" i="86"/>
  <c r="B82" i="86"/>
  <c r="A82" i="86"/>
  <c r="B81" i="86"/>
  <c r="A81" i="86"/>
  <c r="B80" i="86"/>
  <c r="A80" i="86"/>
  <c r="B79" i="86"/>
  <c r="A79" i="86"/>
  <c r="B78" i="86"/>
  <c r="A78" i="86"/>
  <c r="B77" i="86"/>
  <c r="A77" i="86"/>
  <c r="B76" i="86"/>
  <c r="A76" i="86"/>
  <c r="B75" i="86"/>
  <c r="A75" i="86"/>
  <c r="B74" i="86"/>
  <c r="A74" i="86"/>
  <c r="B73" i="86"/>
  <c r="A73" i="86"/>
  <c r="B72" i="86"/>
  <c r="A72" i="86"/>
  <c r="B71" i="86"/>
  <c r="A71" i="86"/>
  <c r="B70" i="86"/>
  <c r="A70" i="86"/>
  <c r="B69" i="86"/>
  <c r="A69" i="86"/>
  <c r="B68" i="86"/>
  <c r="A68" i="86"/>
  <c r="B67" i="86"/>
  <c r="A67" i="86"/>
  <c r="B66" i="86"/>
  <c r="A66" i="86"/>
  <c r="B65" i="86"/>
  <c r="A65" i="86"/>
  <c r="B64" i="86"/>
  <c r="A64" i="86"/>
  <c r="B63" i="86"/>
  <c r="A63" i="86"/>
  <c r="B62" i="86"/>
  <c r="A62" i="86"/>
  <c r="B61" i="86"/>
  <c r="A61" i="86"/>
  <c r="B60" i="86"/>
  <c r="A60" i="86"/>
  <c r="B59" i="86"/>
  <c r="A59" i="86"/>
  <c r="B58" i="86"/>
  <c r="A58" i="86"/>
  <c r="B57" i="86"/>
  <c r="A57" i="86"/>
  <c r="B56" i="86"/>
  <c r="A56" i="86"/>
  <c r="B55" i="86"/>
  <c r="A55" i="86"/>
  <c r="B54" i="86"/>
  <c r="A54" i="86"/>
  <c r="B53" i="86"/>
  <c r="A53" i="86"/>
  <c r="B52" i="86"/>
  <c r="A52" i="86"/>
  <c r="B51" i="86"/>
  <c r="A51" i="86"/>
  <c r="B50" i="86"/>
  <c r="A50" i="86"/>
  <c r="B49" i="86"/>
  <c r="A49" i="86"/>
  <c r="B48" i="86"/>
  <c r="A48" i="86"/>
  <c r="B47" i="86"/>
  <c r="A47" i="86"/>
  <c r="B46" i="86"/>
  <c r="A46" i="86"/>
  <c r="B45" i="86"/>
  <c r="A45" i="86"/>
  <c r="B44" i="86"/>
  <c r="A44" i="86"/>
  <c r="B43" i="86"/>
  <c r="A43" i="86"/>
  <c r="B42" i="86"/>
  <c r="A42" i="86"/>
  <c r="B41" i="86"/>
  <c r="A41" i="86"/>
  <c r="B40" i="86"/>
  <c r="A40" i="86"/>
  <c r="B39" i="86"/>
  <c r="A39" i="86"/>
  <c r="B38" i="86"/>
  <c r="A38" i="86"/>
  <c r="B37" i="86"/>
  <c r="A37" i="86"/>
  <c r="B36" i="86"/>
  <c r="A36" i="86"/>
  <c r="B35" i="86"/>
  <c r="A35" i="86"/>
  <c r="B34" i="86"/>
  <c r="A34" i="86"/>
  <c r="B33" i="86"/>
  <c r="A33" i="86"/>
  <c r="B32" i="86"/>
  <c r="A32" i="86"/>
  <c r="B31" i="86"/>
  <c r="A31" i="86"/>
  <c r="B30" i="86"/>
  <c r="A30" i="86"/>
  <c r="B29" i="86"/>
  <c r="A29" i="86"/>
  <c r="B28" i="86"/>
  <c r="A28" i="86"/>
  <c r="B27" i="86"/>
  <c r="A27" i="86"/>
  <c r="B26" i="86"/>
  <c r="A26" i="86"/>
  <c r="B25" i="86"/>
  <c r="A25" i="86"/>
  <c r="B24" i="86"/>
  <c r="A24" i="86"/>
  <c r="B23" i="86"/>
  <c r="A23" i="86"/>
  <c r="B22" i="86"/>
  <c r="A22" i="86"/>
  <c r="B21" i="86"/>
  <c r="A21" i="86"/>
  <c r="B20" i="86"/>
  <c r="A20" i="86"/>
  <c r="B19" i="86"/>
  <c r="A19" i="86"/>
  <c r="B18" i="86"/>
  <c r="A18" i="86"/>
  <c r="B17" i="86"/>
  <c r="A17" i="86"/>
  <c r="B16" i="86"/>
  <c r="A16" i="86"/>
  <c r="B15" i="86"/>
  <c r="A15" i="86"/>
  <c r="B14" i="86"/>
  <c r="A14" i="86"/>
  <c r="B13" i="86"/>
  <c r="A13" i="86"/>
  <c r="B12" i="86"/>
  <c r="A12" i="86"/>
  <c r="B11" i="86"/>
  <c r="A11" i="86"/>
  <c r="B10" i="86"/>
  <c r="A10" i="86"/>
  <c r="B9" i="86"/>
  <c r="A9" i="86"/>
  <c r="B8" i="86"/>
  <c r="A8" i="86"/>
  <c r="B7" i="86"/>
  <c r="A7" i="86"/>
  <c r="B6" i="86"/>
  <c r="A6" i="86"/>
  <c r="B5" i="86"/>
  <c r="A5" i="86"/>
  <c r="B4" i="86"/>
  <c r="A4" i="86"/>
  <c r="B3" i="86"/>
  <c r="A3" i="86"/>
  <c r="I2" i="86"/>
  <c r="H2" i="86"/>
  <c r="G2" i="86"/>
  <c r="F2" i="86"/>
  <c r="E2" i="86"/>
  <c r="D2" i="86"/>
  <c r="C2" i="86"/>
  <c r="A2" i="86"/>
  <c r="D177" i="85"/>
  <c r="D176" i="85"/>
  <c r="D175" i="85"/>
  <c r="D174" i="85"/>
  <c r="D173" i="85"/>
  <c r="D172" i="85"/>
  <c r="B172" i="85"/>
  <c r="D171" i="85"/>
  <c r="B171" i="85"/>
  <c r="D170" i="85"/>
  <c r="B170" i="85"/>
  <c r="D169" i="85"/>
  <c r="B169" i="85"/>
  <c r="D168" i="85"/>
  <c r="B168" i="85"/>
  <c r="D167" i="85"/>
  <c r="B167" i="85"/>
  <c r="D166" i="85"/>
  <c r="B166" i="85"/>
  <c r="D165" i="85"/>
  <c r="B165" i="85"/>
  <c r="D164" i="85"/>
  <c r="B164" i="85"/>
  <c r="D163" i="85"/>
  <c r="B163" i="85"/>
  <c r="D162" i="85"/>
  <c r="B162" i="85"/>
  <c r="D161" i="85"/>
  <c r="B161" i="85"/>
  <c r="D160" i="85"/>
  <c r="B160" i="85"/>
  <c r="D159" i="85"/>
  <c r="B159" i="85"/>
  <c r="D158" i="85"/>
  <c r="B158" i="85"/>
  <c r="D157" i="85"/>
  <c r="B157" i="85"/>
  <c r="D156" i="85"/>
  <c r="B156" i="85"/>
  <c r="F155" i="85"/>
  <c r="E155" i="85"/>
  <c r="D155" i="85"/>
  <c r="C155" i="85"/>
  <c r="B155" i="85"/>
  <c r="A155" i="85"/>
  <c r="A154" i="85"/>
  <c r="B149" i="85"/>
  <c r="B145" i="85"/>
  <c r="A145" i="85"/>
  <c r="B144" i="85"/>
  <c r="A144" i="85"/>
  <c r="B143" i="85"/>
  <c r="A143" i="85"/>
  <c r="B142" i="85"/>
  <c r="A142" i="85"/>
  <c r="B141" i="85"/>
  <c r="A141" i="85"/>
  <c r="B140" i="85"/>
  <c r="A140" i="85"/>
  <c r="B139" i="85"/>
  <c r="A139" i="85"/>
  <c r="B138" i="85"/>
  <c r="A138" i="85"/>
  <c r="B137" i="85"/>
  <c r="A137" i="85"/>
  <c r="B136" i="85"/>
  <c r="A136" i="85"/>
  <c r="B135" i="85"/>
  <c r="A135" i="85"/>
  <c r="B134" i="85"/>
  <c r="A134" i="85"/>
  <c r="B133" i="85"/>
  <c r="A133" i="85"/>
  <c r="B132" i="85"/>
  <c r="A132" i="85"/>
  <c r="B131" i="85"/>
  <c r="A131" i="85"/>
  <c r="B130" i="85"/>
  <c r="A130" i="85"/>
  <c r="B129" i="85"/>
  <c r="A129" i="85"/>
  <c r="B128" i="85"/>
  <c r="A128" i="85"/>
  <c r="B127" i="85"/>
  <c r="A127" i="85"/>
  <c r="B126" i="85"/>
  <c r="A126" i="85"/>
  <c r="B125" i="85"/>
  <c r="A125" i="85"/>
  <c r="B124" i="85"/>
  <c r="A124" i="85"/>
  <c r="B123" i="85"/>
  <c r="A123" i="85"/>
  <c r="B122" i="85"/>
  <c r="A122" i="85"/>
  <c r="B121" i="85"/>
  <c r="A121" i="85"/>
  <c r="B120" i="85"/>
  <c r="A120" i="85"/>
  <c r="B119" i="85"/>
  <c r="A119" i="85"/>
  <c r="B118" i="85"/>
  <c r="A118" i="85"/>
  <c r="B117" i="85"/>
  <c r="A117" i="85"/>
  <c r="B116" i="85"/>
  <c r="A116" i="85"/>
  <c r="B115" i="85"/>
  <c r="A115" i="85"/>
  <c r="B114" i="85"/>
  <c r="A114" i="85"/>
  <c r="B113" i="85"/>
  <c r="A113" i="85"/>
  <c r="B112" i="85"/>
  <c r="A112" i="85"/>
  <c r="B111" i="85"/>
  <c r="A111" i="85"/>
  <c r="B110" i="85"/>
  <c r="A110" i="85"/>
  <c r="B109" i="85"/>
  <c r="A109" i="85"/>
  <c r="B108" i="85"/>
  <c r="A108" i="85"/>
  <c r="B107" i="85"/>
  <c r="A107" i="85"/>
  <c r="B106" i="85"/>
  <c r="A106" i="85"/>
  <c r="B105" i="85"/>
  <c r="A105" i="85"/>
  <c r="B104" i="85"/>
  <c r="A104" i="85"/>
  <c r="B103" i="85"/>
  <c r="A103" i="85"/>
  <c r="B102" i="85"/>
  <c r="A102" i="85"/>
  <c r="B101" i="85"/>
  <c r="A101" i="85"/>
  <c r="B100" i="85"/>
  <c r="A100" i="85"/>
  <c r="B99" i="85"/>
  <c r="A99" i="85"/>
  <c r="B98" i="85"/>
  <c r="A98" i="85"/>
  <c r="B97" i="85"/>
  <c r="A97" i="85"/>
  <c r="B96" i="85"/>
  <c r="A96" i="85"/>
  <c r="B95" i="85"/>
  <c r="A95" i="85"/>
  <c r="B94" i="85"/>
  <c r="A94" i="85"/>
  <c r="B93" i="85"/>
  <c r="A93" i="85"/>
  <c r="B92" i="85"/>
  <c r="A92" i="85"/>
  <c r="B91" i="85"/>
  <c r="A91" i="85"/>
  <c r="B90" i="85"/>
  <c r="A90" i="85"/>
  <c r="B89" i="85"/>
  <c r="A89" i="85"/>
  <c r="B88" i="85"/>
  <c r="A88" i="85"/>
  <c r="B87" i="85"/>
  <c r="A87" i="85"/>
  <c r="B86" i="85"/>
  <c r="A86" i="85"/>
  <c r="B85" i="85"/>
  <c r="A85" i="85"/>
  <c r="B84" i="85"/>
  <c r="A84" i="85"/>
  <c r="B83" i="85"/>
  <c r="A83" i="85"/>
  <c r="B82" i="85"/>
  <c r="A82" i="85"/>
  <c r="B81" i="85"/>
  <c r="A81" i="85"/>
  <c r="B80" i="85"/>
  <c r="A80" i="85"/>
  <c r="B79" i="85"/>
  <c r="A79" i="85"/>
  <c r="B78" i="85"/>
  <c r="A78" i="85"/>
  <c r="B77" i="85"/>
  <c r="A77" i="85"/>
  <c r="B76" i="85"/>
  <c r="A76" i="85"/>
  <c r="B75" i="85"/>
  <c r="A75" i="85"/>
  <c r="B74" i="85"/>
  <c r="A74" i="85"/>
  <c r="B73" i="85"/>
  <c r="A73" i="85"/>
  <c r="B72" i="85"/>
  <c r="A72" i="85"/>
  <c r="B71" i="85"/>
  <c r="A71" i="85"/>
  <c r="B70" i="85"/>
  <c r="A70" i="85"/>
  <c r="B69" i="85"/>
  <c r="A69" i="85"/>
  <c r="B68" i="85"/>
  <c r="A68" i="85"/>
  <c r="B67" i="85"/>
  <c r="A67" i="85"/>
  <c r="B66" i="85"/>
  <c r="A66" i="85"/>
  <c r="B65" i="85"/>
  <c r="A65" i="85"/>
  <c r="B64" i="85"/>
  <c r="A64" i="85"/>
  <c r="B63" i="85"/>
  <c r="A63" i="85"/>
  <c r="B62" i="85"/>
  <c r="A62" i="85"/>
  <c r="B61" i="85"/>
  <c r="A61" i="85"/>
  <c r="B60" i="85"/>
  <c r="A60" i="85"/>
  <c r="B59" i="85"/>
  <c r="A59" i="85"/>
  <c r="B58" i="85"/>
  <c r="A58" i="85"/>
  <c r="B57" i="85"/>
  <c r="A57" i="85"/>
  <c r="B56" i="85"/>
  <c r="A56" i="85"/>
  <c r="B55" i="85"/>
  <c r="A55" i="85"/>
  <c r="B54" i="85"/>
  <c r="A54" i="85"/>
  <c r="B53" i="85"/>
  <c r="A53" i="85"/>
  <c r="B52" i="85"/>
  <c r="A52" i="85"/>
  <c r="B51" i="85"/>
  <c r="A51" i="85"/>
  <c r="B50" i="85"/>
  <c r="A50" i="85"/>
  <c r="B49" i="85"/>
  <c r="A49" i="85"/>
  <c r="B48" i="85"/>
  <c r="A48" i="85"/>
  <c r="B47" i="85"/>
  <c r="A47" i="85"/>
  <c r="B46" i="85"/>
  <c r="A46" i="85"/>
  <c r="B45" i="85"/>
  <c r="A45" i="85"/>
  <c r="B44" i="85"/>
  <c r="A44" i="85"/>
  <c r="B43" i="85"/>
  <c r="A43" i="85"/>
  <c r="B42" i="85"/>
  <c r="A42" i="85"/>
  <c r="B41" i="85"/>
  <c r="A41" i="85"/>
  <c r="B40" i="85"/>
  <c r="A40" i="85"/>
  <c r="B39" i="85"/>
  <c r="A39" i="85"/>
  <c r="B38" i="85"/>
  <c r="A38" i="85"/>
  <c r="B37" i="85"/>
  <c r="A37" i="85"/>
  <c r="B36" i="85"/>
  <c r="A36" i="85"/>
  <c r="B35" i="85"/>
  <c r="A35" i="85"/>
  <c r="B34" i="85"/>
  <c r="A34" i="85"/>
  <c r="B33" i="85"/>
  <c r="A33" i="85"/>
  <c r="B32" i="85"/>
  <c r="A32" i="85"/>
  <c r="B31" i="85"/>
  <c r="A31" i="85"/>
  <c r="B30" i="85"/>
  <c r="A30" i="85"/>
  <c r="B29" i="85"/>
  <c r="A29" i="85"/>
  <c r="B28" i="85"/>
  <c r="A28" i="85"/>
  <c r="B27" i="85"/>
  <c r="A27" i="85"/>
  <c r="B26" i="85"/>
  <c r="A26" i="85"/>
  <c r="B25" i="85"/>
  <c r="A25" i="85"/>
  <c r="B24" i="85"/>
  <c r="A24" i="85"/>
  <c r="B23" i="85"/>
  <c r="A23" i="85"/>
  <c r="B22" i="85"/>
  <c r="A22" i="85"/>
  <c r="B21" i="85"/>
  <c r="A21" i="85"/>
  <c r="B20" i="85"/>
  <c r="A20" i="85"/>
  <c r="B19" i="85"/>
  <c r="A19" i="85"/>
  <c r="B18" i="85"/>
  <c r="A18" i="85"/>
  <c r="B17" i="85"/>
  <c r="A17" i="85"/>
  <c r="B16" i="85"/>
  <c r="A16" i="85"/>
  <c r="B15" i="85"/>
  <c r="A15" i="85"/>
  <c r="B14" i="85"/>
  <c r="A14" i="85"/>
  <c r="B13" i="85"/>
  <c r="A13" i="85"/>
  <c r="B12" i="85"/>
  <c r="A12" i="85"/>
  <c r="B11" i="85"/>
  <c r="A11" i="85"/>
  <c r="B10" i="85"/>
  <c r="A10" i="85"/>
  <c r="B9" i="85"/>
  <c r="A9" i="85"/>
  <c r="B8" i="85"/>
  <c r="A8" i="85"/>
  <c r="B7" i="85"/>
  <c r="A7" i="85"/>
  <c r="B6" i="85"/>
  <c r="A6" i="85"/>
  <c r="B5" i="85"/>
  <c r="A5" i="85"/>
  <c r="B4" i="85"/>
  <c r="A4" i="85"/>
  <c r="B3" i="85"/>
  <c r="A3" i="85"/>
  <c r="I2" i="85"/>
  <c r="H2" i="85"/>
  <c r="G2" i="85"/>
  <c r="F2" i="85"/>
  <c r="E2" i="85"/>
  <c r="D2" i="85"/>
  <c r="C2" i="85"/>
  <c r="A2" i="85"/>
  <c r="D177" i="84"/>
  <c r="D176" i="84"/>
  <c r="D175" i="84"/>
  <c r="D174" i="84"/>
  <c r="D173" i="84"/>
  <c r="D172" i="84"/>
  <c r="B172" i="84"/>
  <c r="D171" i="84"/>
  <c r="B171" i="84"/>
  <c r="D170" i="84"/>
  <c r="B170" i="84"/>
  <c r="D169" i="84"/>
  <c r="B169" i="84"/>
  <c r="D168" i="84"/>
  <c r="B168" i="84"/>
  <c r="D167" i="84"/>
  <c r="B167" i="84"/>
  <c r="D166" i="84"/>
  <c r="B166" i="84"/>
  <c r="D165" i="84"/>
  <c r="B165" i="84"/>
  <c r="D164" i="84"/>
  <c r="B164" i="84"/>
  <c r="D163" i="84"/>
  <c r="B163" i="84"/>
  <c r="D162" i="84"/>
  <c r="B162" i="84"/>
  <c r="D161" i="84"/>
  <c r="B161" i="84"/>
  <c r="D160" i="84"/>
  <c r="B160" i="84"/>
  <c r="D159" i="84"/>
  <c r="B159" i="84"/>
  <c r="D158" i="84"/>
  <c r="B158" i="84"/>
  <c r="D157" i="84"/>
  <c r="B157" i="84"/>
  <c r="D156" i="84"/>
  <c r="B156" i="84"/>
  <c r="F155" i="84"/>
  <c r="E155" i="84"/>
  <c r="D155" i="84"/>
  <c r="C155" i="84"/>
  <c r="B155" i="84"/>
  <c r="A155" i="84"/>
  <c r="A154" i="84"/>
  <c r="B149" i="84"/>
  <c r="B145" i="84"/>
  <c r="A145" i="84"/>
  <c r="B144" i="84"/>
  <c r="A144" i="84"/>
  <c r="B143" i="84"/>
  <c r="A143" i="84"/>
  <c r="B142" i="84"/>
  <c r="A142" i="84"/>
  <c r="B141" i="84"/>
  <c r="A141" i="84"/>
  <c r="B140" i="84"/>
  <c r="A140" i="84"/>
  <c r="B139" i="84"/>
  <c r="A139" i="84"/>
  <c r="B138" i="84"/>
  <c r="A138" i="84"/>
  <c r="B137" i="84"/>
  <c r="A137" i="84"/>
  <c r="B136" i="84"/>
  <c r="A136" i="84"/>
  <c r="B135" i="84"/>
  <c r="A135" i="84"/>
  <c r="B134" i="84"/>
  <c r="A134" i="84"/>
  <c r="B133" i="84"/>
  <c r="A133" i="84"/>
  <c r="B132" i="84"/>
  <c r="A132" i="84"/>
  <c r="B131" i="84"/>
  <c r="A131" i="84"/>
  <c r="B130" i="84"/>
  <c r="A130" i="84"/>
  <c r="B129" i="84"/>
  <c r="A129" i="84"/>
  <c r="B128" i="84"/>
  <c r="A128" i="84"/>
  <c r="B127" i="84"/>
  <c r="A127" i="84"/>
  <c r="B126" i="84"/>
  <c r="A126" i="84"/>
  <c r="B125" i="84"/>
  <c r="A125" i="84"/>
  <c r="B124" i="84"/>
  <c r="A124" i="84"/>
  <c r="B123" i="84"/>
  <c r="A123" i="84"/>
  <c r="B122" i="84"/>
  <c r="A122" i="84"/>
  <c r="B121" i="84"/>
  <c r="A121" i="84"/>
  <c r="B120" i="84"/>
  <c r="A120" i="84"/>
  <c r="B119" i="84"/>
  <c r="A119" i="84"/>
  <c r="B118" i="84"/>
  <c r="A118" i="84"/>
  <c r="B117" i="84"/>
  <c r="A117" i="84"/>
  <c r="B116" i="84"/>
  <c r="A116" i="84"/>
  <c r="B115" i="84"/>
  <c r="A115" i="84"/>
  <c r="B114" i="84"/>
  <c r="A114" i="84"/>
  <c r="B113" i="84"/>
  <c r="A113" i="84"/>
  <c r="B112" i="84"/>
  <c r="A112" i="84"/>
  <c r="B111" i="84"/>
  <c r="A111" i="84"/>
  <c r="B110" i="84"/>
  <c r="A110" i="84"/>
  <c r="B109" i="84"/>
  <c r="A109" i="84"/>
  <c r="B108" i="84"/>
  <c r="A108" i="84"/>
  <c r="B107" i="84"/>
  <c r="A107" i="84"/>
  <c r="B106" i="84"/>
  <c r="A106" i="84"/>
  <c r="B105" i="84"/>
  <c r="A105" i="84"/>
  <c r="B104" i="84"/>
  <c r="A104" i="84"/>
  <c r="B103" i="84"/>
  <c r="A103" i="84"/>
  <c r="B102" i="84"/>
  <c r="A102" i="84"/>
  <c r="B101" i="84"/>
  <c r="A101" i="84"/>
  <c r="B100" i="84"/>
  <c r="A100" i="84"/>
  <c r="B99" i="84"/>
  <c r="A99" i="84"/>
  <c r="B98" i="84"/>
  <c r="A98" i="84"/>
  <c r="B97" i="84"/>
  <c r="A97" i="84"/>
  <c r="B96" i="84"/>
  <c r="A96" i="84"/>
  <c r="B95" i="84"/>
  <c r="A95" i="84"/>
  <c r="B94" i="84"/>
  <c r="A94" i="84"/>
  <c r="B93" i="84"/>
  <c r="A93" i="84"/>
  <c r="B92" i="84"/>
  <c r="A92" i="84"/>
  <c r="B91" i="84"/>
  <c r="A91" i="84"/>
  <c r="B90" i="84"/>
  <c r="A90" i="84"/>
  <c r="B89" i="84"/>
  <c r="A89" i="84"/>
  <c r="B88" i="84"/>
  <c r="A88" i="84"/>
  <c r="B87" i="84"/>
  <c r="A87" i="84"/>
  <c r="B86" i="84"/>
  <c r="A86" i="84"/>
  <c r="B85" i="84"/>
  <c r="A85" i="84"/>
  <c r="B84" i="84"/>
  <c r="A84" i="84"/>
  <c r="B83" i="84"/>
  <c r="A83" i="84"/>
  <c r="B82" i="84"/>
  <c r="A82" i="84"/>
  <c r="B81" i="84"/>
  <c r="A81" i="84"/>
  <c r="B80" i="84"/>
  <c r="A80" i="84"/>
  <c r="B79" i="84"/>
  <c r="A79" i="84"/>
  <c r="B78" i="84"/>
  <c r="A78" i="84"/>
  <c r="B77" i="84"/>
  <c r="A77" i="84"/>
  <c r="B76" i="84"/>
  <c r="A76" i="84"/>
  <c r="B75" i="84"/>
  <c r="A75" i="84"/>
  <c r="B74" i="84"/>
  <c r="A74" i="84"/>
  <c r="B73" i="84"/>
  <c r="A73" i="84"/>
  <c r="B72" i="84"/>
  <c r="A72" i="84"/>
  <c r="B71" i="84"/>
  <c r="A71" i="84"/>
  <c r="B70" i="84"/>
  <c r="A70" i="84"/>
  <c r="B69" i="84"/>
  <c r="A69" i="84"/>
  <c r="B68" i="84"/>
  <c r="A68" i="84"/>
  <c r="B67" i="84"/>
  <c r="A67" i="84"/>
  <c r="B66" i="84"/>
  <c r="A66" i="84"/>
  <c r="B65" i="84"/>
  <c r="A65" i="84"/>
  <c r="B64" i="84"/>
  <c r="A64" i="84"/>
  <c r="B63" i="84"/>
  <c r="A63" i="84"/>
  <c r="B62" i="84"/>
  <c r="A62" i="84"/>
  <c r="B61" i="84"/>
  <c r="A61" i="84"/>
  <c r="B60" i="84"/>
  <c r="A60" i="84"/>
  <c r="B59" i="84"/>
  <c r="A59" i="84"/>
  <c r="B58" i="84"/>
  <c r="A58" i="84"/>
  <c r="B57" i="84"/>
  <c r="A57" i="84"/>
  <c r="B56" i="84"/>
  <c r="A56" i="84"/>
  <c r="B55" i="84"/>
  <c r="A55" i="84"/>
  <c r="B54" i="84"/>
  <c r="A54" i="84"/>
  <c r="B53" i="84"/>
  <c r="A53" i="84"/>
  <c r="B52" i="84"/>
  <c r="A52" i="84"/>
  <c r="B51" i="84"/>
  <c r="A51" i="84"/>
  <c r="B50" i="84"/>
  <c r="A50" i="84"/>
  <c r="B49" i="84"/>
  <c r="A49" i="84"/>
  <c r="B48" i="84"/>
  <c r="A48" i="84"/>
  <c r="B47" i="84"/>
  <c r="A47" i="84"/>
  <c r="B46" i="84"/>
  <c r="A46" i="84"/>
  <c r="B45" i="84"/>
  <c r="A45" i="84"/>
  <c r="B44" i="84"/>
  <c r="A44" i="84"/>
  <c r="B43" i="84"/>
  <c r="A43" i="84"/>
  <c r="B42" i="84"/>
  <c r="A42" i="84"/>
  <c r="B41" i="84"/>
  <c r="A41" i="84"/>
  <c r="B40" i="84"/>
  <c r="A40" i="84"/>
  <c r="B39" i="84"/>
  <c r="A39" i="84"/>
  <c r="B38" i="84"/>
  <c r="A38" i="84"/>
  <c r="B37" i="84"/>
  <c r="A37" i="84"/>
  <c r="B36" i="84"/>
  <c r="A36" i="84"/>
  <c r="B35" i="84"/>
  <c r="A35" i="84"/>
  <c r="B34" i="84"/>
  <c r="A34" i="84"/>
  <c r="B33" i="84"/>
  <c r="A33" i="84"/>
  <c r="B32" i="84"/>
  <c r="A32" i="84"/>
  <c r="B31" i="84"/>
  <c r="A31" i="84"/>
  <c r="B30" i="84"/>
  <c r="A30" i="84"/>
  <c r="B29" i="84"/>
  <c r="A29" i="84"/>
  <c r="B28" i="84"/>
  <c r="A28" i="84"/>
  <c r="B27" i="84"/>
  <c r="A27" i="84"/>
  <c r="B26" i="84"/>
  <c r="A26" i="84"/>
  <c r="B25" i="84"/>
  <c r="A25" i="84"/>
  <c r="B24" i="84"/>
  <c r="A24" i="84"/>
  <c r="B23" i="84"/>
  <c r="A23" i="84"/>
  <c r="B22" i="84"/>
  <c r="A22" i="84"/>
  <c r="B21" i="84"/>
  <c r="A21" i="84"/>
  <c r="B20" i="84"/>
  <c r="A20" i="84"/>
  <c r="B19" i="84"/>
  <c r="A19" i="84"/>
  <c r="B18" i="84"/>
  <c r="A18" i="84"/>
  <c r="B17" i="84"/>
  <c r="A17" i="84"/>
  <c r="B16" i="84"/>
  <c r="A16" i="84"/>
  <c r="B15" i="84"/>
  <c r="A15" i="84"/>
  <c r="B14" i="84"/>
  <c r="A14" i="84"/>
  <c r="B13" i="84"/>
  <c r="A13" i="84"/>
  <c r="B12" i="84"/>
  <c r="A12" i="84"/>
  <c r="B11" i="84"/>
  <c r="A11" i="84"/>
  <c r="B10" i="84"/>
  <c r="A10" i="84"/>
  <c r="B9" i="84"/>
  <c r="A9" i="84"/>
  <c r="B8" i="84"/>
  <c r="A8" i="84"/>
  <c r="B7" i="84"/>
  <c r="A7" i="84"/>
  <c r="B6" i="84"/>
  <c r="A6" i="84"/>
  <c r="B5" i="84"/>
  <c r="A5" i="84"/>
  <c r="B4" i="84"/>
  <c r="A4" i="84"/>
  <c r="B3" i="84"/>
  <c r="A3" i="84"/>
  <c r="I2" i="84"/>
  <c r="H2" i="84"/>
  <c r="G2" i="84"/>
  <c r="F2" i="84"/>
  <c r="E2" i="84"/>
  <c r="D2" i="84"/>
  <c r="C2" i="84"/>
  <c r="A2" i="84"/>
  <c r="D177" i="83"/>
  <c r="D176" i="83"/>
  <c r="D175" i="83"/>
  <c r="D174" i="83"/>
  <c r="D173" i="83"/>
  <c r="D172" i="83"/>
  <c r="B172" i="83"/>
  <c r="D171" i="83"/>
  <c r="B171" i="83"/>
  <c r="D170" i="83"/>
  <c r="B170" i="83"/>
  <c r="D169" i="83"/>
  <c r="B169" i="83"/>
  <c r="D168" i="83"/>
  <c r="B168" i="83"/>
  <c r="D167" i="83"/>
  <c r="B167" i="83"/>
  <c r="D166" i="83"/>
  <c r="B166" i="83"/>
  <c r="D165" i="83"/>
  <c r="B165" i="83"/>
  <c r="D164" i="83"/>
  <c r="B164" i="83"/>
  <c r="D163" i="83"/>
  <c r="B163" i="83"/>
  <c r="D162" i="83"/>
  <c r="B162" i="83"/>
  <c r="D161" i="83"/>
  <c r="B161" i="83"/>
  <c r="D160" i="83"/>
  <c r="B160" i="83"/>
  <c r="D159" i="83"/>
  <c r="B159" i="83"/>
  <c r="D158" i="83"/>
  <c r="B158" i="83"/>
  <c r="D157" i="83"/>
  <c r="B157" i="83"/>
  <c r="D156" i="83"/>
  <c r="B156" i="83"/>
  <c r="F155" i="83"/>
  <c r="E155" i="83"/>
  <c r="D155" i="83"/>
  <c r="C155" i="83"/>
  <c r="B155" i="83"/>
  <c r="A155" i="83"/>
  <c r="A154" i="83"/>
  <c r="B149" i="83"/>
  <c r="B145" i="83"/>
  <c r="A145" i="83"/>
  <c r="B144" i="83"/>
  <c r="A144" i="83"/>
  <c r="B143" i="83"/>
  <c r="A143" i="83"/>
  <c r="B142" i="83"/>
  <c r="A142" i="83"/>
  <c r="B141" i="83"/>
  <c r="A141" i="83"/>
  <c r="B140" i="83"/>
  <c r="A140" i="83"/>
  <c r="B139" i="83"/>
  <c r="A139" i="83"/>
  <c r="B138" i="83"/>
  <c r="A138" i="83"/>
  <c r="B137" i="83"/>
  <c r="A137" i="83"/>
  <c r="B136" i="83"/>
  <c r="A136" i="83"/>
  <c r="B135" i="83"/>
  <c r="A135" i="83"/>
  <c r="B134" i="83"/>
  <c r="A134" i="83"/>
  <c r="B133" i="83"/>
  <c r="A133" i="83"/>
  <c r="B132" i="83"/>
  <c r="A132" i="83"/>
  <c r="B131" i="83"/>
  <c r="A131" i="83"/>
  <c r="B130" i="83"/>
  <c r="A130" i="83"/>
  <c r="B129" i="83"/>
  <c r="A129" i="83"/>
  <c r="B128" i="83"/>
  <c r="A128" i="83"/>
  <c r="B127" i="83"/>
  <c r="A127" i="83"/>
  <c r="B126" i="83"/>
  <c r="A126" i="83"/>
  <c r="B125" i="83"/>
  <c r="A125" i="83"/>
  <c r="B124" i="83"/>
  <c r="A124" i="83"/>
  <c r="B123" i="83"/>
  <c r="A123" i="83"/>
  <c r="B122" i="83"/>
  <c r="A122" i="83"/>
  <c r="B121" i="83"/>
  <c r="A121" i="83"/>
  <c r="B120" i="83"/>
  <c r="A120" i="83"/>
  <c r="B119" i="83"/>
  <c r="A119" i="83"/>
  <c r="B118" i="83"/>
  <c r="A118" i="83"/>
  <c r="B117" i="83"/>
  <c r="A117" i="83"/>
  <c r="B116" i="83"/>
  <c r="A116" i="83"/>
  <c r="B115" i="83"/>
  <c r="A115" i="83"/>
  <c r="B114" i="83"/>
  <c r="A114" i="83"/>
  <c r="B113" i="83"/>
  <c r="A113" i="83"/>
  <c r="B112" i="83"/>
  <c r="A112" i="83"/>
  <c r="B111" i="83"/>
  <c r="A111" i="83"/>
  <c r="B110" i="83"/>
  <c r="A110" i="83"/>
  <c r="B109" i="83"/>
  <c r="A109" i="83"/>
  <c r="B108" i="83"/>
  <c r="A108" i="83"/>
  <c r="B107" i="83"/>
  <c r="A107" i="83"/>
  <c r="B106" i="83"/>
  <c r="A106" i="83"/>
  <c r="B105" i="83"/>
  <c r="A105" i="83"/>
  <c r="B104" i="83"/>
  <c r="A104" i="83"/>
  <c r="B103" i="83"/>
  <c r="A103" i="83"/>
  <c r="B102" i="83"/>
  <c r="A102" i="83"/>
  <c r="B101" i="83"/>
  <c r="A101" i="83"/>
  <c r="B100" i="83"/>
  <c r="A100" i="83"/>
  <c r="B99" i="83"/>
  <c r="A99" i="83"/>
  <c r="B98" i="83"/>
  <c r="A98" i="83"/>
  <c r="B97" i="83"/>
  <c r="A97" i="83"/>
  <c r="B96" i="83"/>
  <c r="A96" i="83"/>
  <c r="B95" i="83"/>
  <c r="A95" i="83"/>
  <c r="B94" i="83"/>
  <c r="A94" i="83"/>
  <c r="B93" i="83"/>
  <c r="A93" i="83"/>
  <c r="B92" i="83"/>
  <c r="A92" i="83"/>
  <c r="B91" i="83"/>
  <c r="A91" i="83"/>
  <c r="B90" i="83"/>
  <c r="A90" i="83"/>
  <c r="B89" i="83"/>
  <c r="A89" i="83"/>
  <c r="B88" i="83"/>
  <c r="A88" i="83"/>
  <c r="B87" i="83"/>
  <c r="A87" i="83"/>
  <c r="B86" i="83"/>
  <c r="A86" i="83"/>
  <c r="B85" i="83"/>
  <c r="A85" i="83"/>
  <c r="B84" i="83"/>
  <c r="A84" i="83"/>
  <c r="B83" i="83"/>
  <c r="A83" i="83"/>
  <c r="B82" i="83"/>
  <c r="A82" i="83"/>
  <c r="B81" i="83"/>
  <c r="A81" i="83"/>
  <c r="B80" i="83"/>
  <c r="A80" i="83"/>
  <c r="B79" i="83"/>
  <c r="A79" i="83"/>
  <c r="B78" i="83"/>
  <c r="A78" i="83"/>
  <c r="B77" i="83"/>
  <c r="A77" i="83"/>
  <c r="B76" i="83"/>
  <c r="A76" i="83"/>
  <c r="B75" i="83"/>
  <c r="A75" i="83"/>
  <c r="B74" i="83"/>
  <c r="A74" i="83"/>
  <c r="B73" i="83"/>
  <c r="A73" i="83"/>
  <c r="B72" i="83"/>
  <c r="A72" i="83"/>
  <c r="B71" i="83"/>
  <c r="A71" i="83"/>
  <c r="B70" i="83"/>
  <c r="A70" i="83"/>
  <c r="B69" i="83"/>
  <c r="A69" i="83"/>
  <c r="B68" i="83"/>
  <c r="A68" i="83"/>
  <c r="B67" i="83"/>
  <c r="A67" i="83"/>
  <c r="B66" i="83"/>
  <c r="A66" i="83"/>
  <c r="B65" i="83"/>
  <c r="A65" i="83"/>
  <c r="B64" i="83"/>
  <c r="A64" i="83"/>
  <c r="B63" i="83"/>
  <c r="A63" i="83"/>
  <c r="B62" i="83"/>
  <c r="A62" i="83"/>
  <c r="B61" i="83"/>
  <c r="A61" i="83"/>
  <c r="B60" i="83"/>
  <c r="A60" i="83"/>
  <c r="B59" i="83"/>
  <c r="A59" i="83"/>
  <c r="B58" i="83"/>
  <c r="A58" i="83"/>
  <c r="B57" i="83"/>
  <c r="A57" i="83"/>
  <c r="B56" i="83"/>
  <c r="A56" i="83"/>
  <c r="B55" i="83"/>
  <c r="A55" i="83"/>
  <c r="B54" i="83"/>
  <c r="A54" i="83"/>
  <c r="B53" i="83"/>
  <c r="A53" i="83"/>
  <c r="B52" i="83"/>
  <c r="A52" i="83"/>
  <c r="B51" i="83"/>
  <c r="A51" i="83"/>
  <c r="B50" i="83"/>
  <c r="A50" i="83"/>
  <c r="B49" i="83"/>
  <c r="A49" i="83"/>
  <c r="B48" i="83"/>
  <c r="A48" i="83"/>
  <c r="B47" i="83"/>
  <c r="A47" i="83"/>
  <c r="B46" i="83"/>
  <c r="A46" i="83"/>
  <c r="B45" i="83"/>
  <c r="A45" i="83"/>
  <c r="B44" i="83"/>
  <c r="A44" i="83"/>
  <c r="B43" i="83"/>
  <c r="A43" i="83"/>
  <c r="B42" i="83"/>
  <c r="A42" i="83"/>
  <c r="B41" i="83"/>
  <c r="A41" i="83"/>
  <c r="B40" i="83"/>
  <c r="A40" i="83"/>
  <c r="B39" i="83"/>
  <c r="A39" i="83"/>
  <c r="B38" i="83"/>
  <c r="A38" i="83"/>
  <c r="B37" i="83"/>
  <c r="A37" i="83"/>
  <c r="B36" i="83"/>
  <c r="A36" i="83"/>
  <c r="B35" i="83"/>
  <c r="A35" i="83"/>
  <c r="B34" i="83"/>
  <c r="A34" i="83"/>
  <c r="B33" i="83"/>
  <c r="A33" i="83"/>
  <c r="B32" i="83"/>
  <c r="A32" i="83"/>
  <c r="B31" i="83"/>
  <c r="A31" i="83"/>
  <c r="B30" i="83"/>
  <c r="A30" i="83"/>
  <c r="B29" i="83"/>
  <c r="A29" i="83"/>
  <c r="B28" i="83"/>
  <c r="A28" i="83"/>
  <c r="B27" i="83"/>
  <c r="A27" i="83"/>
  <c r="B26" i="83"/>
  <c r="A26" i="83"/>
  <c r="B25" i="83"/>
  <c r="A25" i="83"/>
  <c r="B24" i="83"/>
  <c r="A24" i="83"/>
  <c r="B23" i="83"/>
  <c r="A23" i="83"/>
  <c r="B22" i="83"/>
  <c r="A22" i="83"/>
  <c r="B21" i="83"/>
  <c r="A21" i="83"/>
  <c r="B20" i="83"/>
  <c r="A20" i="83"/>
  <c r="B19" i="83"/>
  <c r="A19" i="83"/>
  <c r="B18" i="83"/>
  <c r="A18" i="83"/>
  <c r="B17" i="83"/>
  <c r="A17" i="83"/>
  <c r="B16" i="83"/>
  <c r="A16" i="83"/>
  <c r="B15" i="83"/>
  <c r="A15" i="83"/>
  <c r="B14" i="83"/>
  <c r="A14" i="83"/>
  <c r="B13" i="83"/>
  <c r="A13" i="83"/>
  <c r="B12" i="83"/>
  <c r="A12" i="83"/>
  <c r="B11" i="83"/>
  <c r="A11" i="83"/>
  <c r="B10" i="83"/>
  <c r="A10" i="83"/>
  <c r="B9" i="83"/>
  <c r="A9" i="83"/>
  <c r="B8" i="83"/>
  <c r="A8" i="83"/>
  <c r="B7" i="83"/>
  <c r="A7" i="83"/>
  <c r="B6" i="83"/>
  <c r="A6" i="83"/>
  <c r="B5" i="83"/>
  <c r="A5" i="83"/>
  <c r="B4" i="83"/>
  <c r="A4" i="83"/>
  <c r="B3" i="83"/>
  <c r="A3" i="83"/>
  <c r="I2" i="83"/>
  <c r="H2" i="83"/>
  <c r="G2" i="83"/>
  <c r="F2" i="83"/>
  <c r="E2" i="83"/>
  <c r="D2" i="83"/>
  <c r="C2" i="83"/>
  <c r="A2" i="83"/>
  <c r="D177" i="82"/>
  <c r="D176" i="82"/>
  <c r="D175" i="82"/>
  <c r="D174" i="82"/>
  <c r="D173" i="82"/>
  <c r="D172" i="82"/>
  <c r="B172" i="82"/>
  <c r="D171" i="82"/>
  <c r="B171" i="82"/>
  <c r="D170" i="82"/>
  <c r="B170" i="82"/>
  <c r="D169" i="82"/>
  <c r="B169" i="82"/>
  <c r="D168" i="82"/>
  <c r="B168" i="82"/>
  <c r="D167" i="82"/>
  <c r="B167" i="82"/>
  <c r="D166" i="82"/>
  <c r="B166" i="82"/>
  <c r="D165" i="82"/>
  <c r="B165" i="82"/>
  <c r="D164" i="82"/>
  <c r="B164" i="82"/>
  <c r="D163" i="82"/>
  <c r="B163" i="82"/>
  <c r="D162" i="82"/>
  <c r="B162" i="82"/>
  <c r="D161" i="82"/>
  <c r="B161" i="82"/>
  <c r="D160" i="82"/>
  <c r="B160" i="82"/>
  <c r="D159" i="82"/>
  <c r="B159" i="82"/>
  <c r="D158" i="82"/>
  <c r="B158" i="82"/>
  <c r="D157" i="82"/>
  <c r="B157" i="82"/>
  <c r="D156" i="82"/>
  <c r="B156" i="82"/>
  <c r="F155" i="82"/>
  <c r="E155" i="82"/>
  <c r="D155" i="82"/>
  <c r="C155" i="82"/>
  <c r="B155" i="82"/>
  <c r="A155" i="82"/>
  <c r="A154" i="82"/>
  <c r="B149" i="82"/>
  <c r="B145" i="82"/>
  <c r="A145" i="82"/>
  <c r="B144" i="82"/>
  <c r="A144" i="82"/>
  <c r="B143" i="82"/>
  <c r="A143" i="82"/>
  <c r="B142" i="82"/>
  <c r="A142" i="82"/>
  <c r="B141" i="82"/>
  <c r="A141" i="82"/>
  <c r="B140" i="82"/>
  <c r="A140" i="82"/>
  <c r="B139" i="82"/>
  <c r="A139" i="82"/>
  <c r="B138" i="82"/>
  <c r="A138" i="82"/>
  <c r="B137" i="82"/>
  <c r="A137" i="82"/>
  <c r="B136" i="82"/>
  <c r="A136" i="82"/>
  <c r="B135" i="82"/>
  <c r="A135" i="82"/>
  <c r="B134" i="82"/>
  <c r="A134" i="82"/>
  <c r="B133" i="82"/>
  <c r="A133" i="82"/>
  <c r="B132" i="82"/>
  <c r="A132" i="82"/>
  <c r="B131" i="82"/>
  <c r="A131" i="82"/>
  <c r="B130" i="82"/>
  <c r="A130" i="82"/>
  <c r="B129" i="82"/>
  <c r="A129" i="82"/>
  <c r="B128" i="82"/>
  <c r="A128" i="82"/>
  <c r="B127" i="82"/>
  <c r="A127" i="82"/>
  <c r="B126" i="82"/>
  <c r="A126" i="82"/>
  <c r="B125" i="82"/>
  <c r="A125" i="82"/>
  <c r="B124" i="82"/>
  <c r="A124" i="82"/>
  <c r="B123" i="82"/>
  <c r="A123" i="82"/>
  <c r="B122" i="82"/>
  <c r="A122" i="82"/>
  <c r="B121" i="82"/>
  <c r="A121" i="82"/>
  <c r="B120" i="82"/>
  <c r="A120" i="82"/>
  <c r="B119" i="82"/>
  <c r="A119" i="82"/>
  <c r="B118" i="82"/>
  <c r="A118" i="82"/>
  <c r="B117" i="82"/>
  <c r="A117" i="82"/>
  <c r="B116" i="82"/>
  <c r="A116" i="82"/>
  <c r="B115" i="82"/>
  <c r="A115" i="82"/>
  <c r="B114" i="82"/>
  <c r="A114" i="82"/>
  <c r="B113" i="82"/>
  <c r="A113" i="82"/>
  <c r="B112" i="82"/>
  <c r="A112" i="82"/>
  <c r="B111" i="82"/>
  <c r="A111" i="82"/>
  <c r="B110" i="82"/>
  <c r="A110" i="82"/>
  <c r="B109" i="82"/>
  <c r="A109" i="82"/>
  <c r="B108" i="82"/>
  <c r="A108" i="82"/>
  <c r="B107" i="82"/>
  <c r="A107" i="82"/>
  <c r="B106" i="82"/>
  <c r="A106" i="82"/>
  <c r="B105" i="82"/>
  <c r="A105" i="82"/>
  <c r="B104" i="82"/>
  <c r="A104" i="82"/>
  <c r="B103" i="82"/>
  <c r="A103" i="82"/>
  <c r="B102" i="82"/>
  <c r="A102" i="82"/>
  <c r="B101" i="82"/>
  <c r="A101" i="82"/>
  <c r="B100" i="82"/>
  <c r="A100" i="82"/>
  <c r="B99" i="82"/>
  <c r="A99" i="82"/>
  <c r="B98" i="82"/>
  <c r="A98" i="82"/>
  <c r="B97" i="82"/>
  <c r="A97" i="82"/>
  <c r="B96" i="82"/>
  <c r="A96" i="82"/>
  <c r="B95" i="82"/>
  <c r="A95" i="82"/>
  <c r="B94" i="82"/>
  <c r="A94" i="82"/>
  <c r="B93" i="82"/>
  <c r="A93" i="82"/>
  <c r="B92" i="82"/>
  <c r="A92" i="82"/>
  <c r="B91" i="82"/>
  <c r="A91" i="82"/>
  <c r="B90" i="82"/>
  <c r="A90" i="82"/>
  <c r="B89" i="82"/>
  <c r="A89" i="82"/>
  <c r="B88" i="82"/>
  <c r="A88" i="82"/>
  <c r="B87" i="82"/>
  <c r="A87" i="82"/>
  <c r="B86" i="82"/>
  <c r="A86" i="82"/>
  <c r="B85" i="82"/>
  <c r="A85" i="82"/>
  <c r="B84" i="82"/>
  <c r="A84" i="82"/>
  <c r="B83" i="82"/>
  <c r="A83" i="82"/>
  <c r="B82" i="82"/>
  <c r="A82" i="82"/>
  <c r="B81" i="82"/>
  <c r="A81" i="82"/>
  <c r="B80" i="82"/>
  <c r="A80" i="82"/>
  <c r="B79" i="82"/>
  <c r="A79" i="82"/>
  <c r="B78" i="82"/>
  <c r="A78" i="82"/>
  <c r="B77" i="82"/>
  <c r="A77" i="82"/>
  <c r="B76" i="82"/>
  <c r="A76" i="82"/>
  <c r="B75" i="82"/>
  <c r="A75" i="82"/>
  <c r="B74" i="82"/>
  <c r="A74" i="82"/>
  <c r="B73" i="82"/>
  <c r="A73" i="82"/>
  <c r="B72" i="82"/>
  <c r="A72" i="82"/>
  <c r="B71" i="82"/>
  <c r="A71" i="82"/>
  <c r="B70" i="82"/>
  <c r="A70" i="82"/>
  <c r="B69" i="82"/>
  <c r="A69" i="82"/>
  <c r="B68" i="82"/>
  <c r="A68" i="82"/>
  <c r="B67" i="82"/>
  <c r="A67" i="82"/>
  <c r="B66" i="82"/>
  <c r="A66" i="82"/>
  <c r="B65" i="82"/>
  <c r="A65" i="82"/>
  <c r="B64" i="82"/>
  <c r="A64" i="82"/>
  <c r="B63" i="82"/>
  <c r="A63" i="82"/>
  <c r="B62" i="82"/>
  <c r="A62" i="82"/>
  <c r="B61" i="82"/>
  <c r="A61" i="82"/>
  <c r="B60" i="82"/>
  <c r="A60" i="82"/>
  <c r="B59" i="82"/>
  <c r="A59" i="82"/>
  <c r="B58" i="82"/>
  <c r="A58" i="82"/>
  <c r="B57" i="82"/>
  <c r="A57" i="82"/>
  <c r="B56" i="82"/>
  <c r="A56" i="82"/>
  <c r="B55" i="82"/>
  <c r="A55" i="82"/>
  <c r="B54" i="82"/>
  <c r="A54" i="82"/>
  <c r="B53" i="82"/>
  <c r="A53" i="82"/>
  <c r="B52" i="82"/>
  <c r="A52" i="82"/>
  <c r="B51" i="82"/>
  <c r="A51" i="82"/>
  <c r="B50" i="82"/>
  <c r="A50" i="82"/>
  <c r="B49" i="82"/>
  <c r="A49" i="82"/>
  <c r="B48" i="82"/>
  <c r="A48" i="82"/>
  <c r="B47" i="82"/>
  <c r="A47" i="82"/>
  <c r="B46" i="82"/>
  <c r="A46" i="82"/>
  <c r="B45" i="82"/>
  <c r="A45" i="82"/>
  <c r="B44" i="82"/>
  <c r="A44" i="82"/>
  <c r="B43" i="82"/>
  <c r="A43" i="82"/>
  <c r="B42" i="82"/>
  <c r="A42" i="82"/>
  <c r="B41" i="82"/>
  <c r="A41" i="82"/>
  <c r="B40" i="82"/>
  <c r="A40" i="82"/>
  <c r="B39" i="82"/>
  <c r="A39" i="82"/>
  <c r="B38" i="82"/>
  <c r="A38" i="82"/>
  <c r="B37" i="82"/>
  <c r="A37" i="82"/>
  <c r="B36" i="82"/>
  <c r="A36" i="82"/>
  <c r="B35" i="82"/>
  <c r="A35" i="82"/>
  <c r="B34" i="82"/>
  <c r="A34" i="82"/>
  <c r="B33" i="82"/>
  <c r="A33" i="82"/>
  <c r="B32" i="82"/>
  <c r="A32" i="82"/>
  <c r="B31" i="82"/>
  <c r="A31" i="82"/>
  <c r="B30" i="82"/>
  <c r="A30" i="82"/>
  <c r="B29" i="82"/>
  <c r="A29" i="82"/>
  <c r="B28" i="82"/>
  <c r="A28" i="82"/>
  <c r="B27" i="82"/>
  <c r="A27" i="82"/>
  <c r="B26" i="82"/>
  <c r="A26" i="82"/>
  <c r="B25" i="82"/>
  <c r="A25" i="82"/>
  <c r="B24" i="82"/>
  <c r="A24" i="82"/>
  <c r="B23" i="82"/>
  <c r="A23" i="82"/>
  <c r="B22" i="82"/>
  <c r="A22" i="82"/>
  <c r="B21" i="82"/>
  <c r="A21" i="82"/>
  <c r="B20" i="82"/>
  <c r="A20" i="82"/>
  <c r="B19" i="82"/>
  <c r="A19" i="82"/>
  <c r="B18" i="82"/>
  <c r="A18" i="82"/>
  <c r="B17" i="82"/>
  <c r="A17" i="82"/>
  <c r="B16" i="82"/>
  <c r="A16" i="82"/>
  <c r="B15" i="82"/>
  <c r="A15" i="82"/>
  <c r="B14" i="82"/>
  <c r="A14" i="82"/>
  <c r="B13" i="82"/>
  <c r="A13" i="82"/>
  <c r="B12" i="82"/>
  <c r="A12" i="82"/>
  <c r="B11" i="82"/>
  <c r="A11" i="82"/>
  <c r="B10" i="82"/>
  <c r="A10" i="82"/>
  <c r="B9" i="82"/>
  <c r="A9" i="82"/>
  <c r="B8" i="82"/>
  <c r="A8" i="82"/>
  <c r="B7" i="82"/>
  <c r="A7" i="82"/>
  <c r="B6" i="82"/>
  <c r="A6" i="82"/>
  <c r="B5" i="82"/>
  <c r="A5" i="82"/>
  <c r="B4" i="82"/>
  <c r="A4" i="82"/>
  <c r="B3" i="82"/>
  <c r="A3" i="82"/>
  <c r="I2" i="82"/>
  <c r="H2" i="82"/>
  <c r="G2" i="82"/>
  <c r="F2" i="82"/>
  <c r="E2" i="82"/>
  <c r="D2" i="82"/>
  <c r="C2" i="82"/>
  <c r="A2" i="82"/>
  <c r="D177" i="81"/>
  <c r="D176" i="81"/>
  <c r="D175" i="81"/>
  <c r="D174" i="81"/>
  <c r="D173" i="81"/>
  <c r="D172" i="81"/>
  <c r="B172" i="81"/>
  <c r="D171" i="81"/>
  <c r="B171" i="81"/>
  <c r="D170" i="81"/>
  <c r="B170" i="81"/>
  <c r="D169" i="81"/>
  <c r="B169" i="81"/>
  <c r="D168" i="81"/>
  <c r="B168" i="81"/>
  <c r="D167" i="81"/>
  <c r="B167" i="81"/>
  <c r="D166" i="81"/>
  <c r="B166" i="81"/>
  <c r="D165" i="81"/>
  <c r="B165" i="81"/>
  <c r="D164" i="81"/>
  <c r="B164" i="81"/>
  <c r="D163" i="81"/>
  <c r="B163" i="81"/>
  <c r="D162" i="81"/>
  <c r="B162" i="81"/>
  <c r="D161" i="81"/>
  <c r="B161" i="81"/>
  <c r="D160" i="81"/>
  <c r="B160" i="81"/>
  <c r="D159" i="81"/>
  <c r="B159" i="81"/>
  <c r="D158" i="81"/>
  <c r="B158" i="81"/>
  <c r="D157" i="81"/>
  <c r="B157" i="81"/>
  <c r="D156" i="81"/>
  <c r="B156" i="81"/>
  <c r="F155" i="81"/>
  <c r="E155" i="81"/>
  <c r="D155" i="81"/>
  <c r="C155" i="81"/>
  <c r="B155" i="81"/>
  <c r="A155" i="81"/>
  <c r="A154" i="81"/>
  <c r="B149" i="81"/>
  <c r="B145" i="81"/>
  <c r="A145" i="81"/>
  <c r="B144" i="81"/>
  <c r="A144" i="81"/>
  <c r="B143" i="81"/>
  <c r="A143" i="81"/>
  <c r="B142" i="81"/>
  <c r="A142" i="81"/>
  <c r="B141" i="81"/>
  <c r="A141" i="81"/>
  <c r="B140" i="81"/>
  <c r="A140" i="81"/>
  <c r="B139" i="81"/>
  <c r="A139" i="81"/>
  <c r="B138" i="81"/>
  <c r="A138" i="81"/>
  <c r="B137" i="81"/>
  <c r="A137" i="81"/>
  <c r="B136" i="81"/>
  <c r="A136" i="81"/>
  <c r="B135" i="81"/>
  <c r="A135" i="81"/>
  <c r="B134" i="81"/>
  <c r="A134" i="81"/>
  <c r="B133" i="81"/>
  <c r="A133" i="81"/>
  <c r="B132" i="81"/>
  <c r="A132" i="81"/>
  <c r="B131" i="81"/>
  <c r="A131" i="81"/>
  <c r="B130" i="81"/>
  <c r="A130" i="81"/>
  <c r="B129" i="81"/>
  <c r="A129" i="81"/>
  <c r="B128" i="81"/>
  <c r="A128" i="81"/>
  <c r="B127" i="81"/>
  <c r="A127" i="81"/>
  <c r="B126" i="81"/>
  <c r="A126" i="81"/>
  <c r="B125" i="81"/>
  <c r="A125" i="81"/>
  <c r="B124" i="81"/>
  <c r="A124" i="81"/>
  <c r="B123" i="81"/>
  <c r="A123" i="81"/>
  <c r="B122" i="81"/>
  <c r="A122" i="81"/>
  <c r="B121" i="81"/>
  <c r="A121" i="81"/>
  <c r="B120" i="81"/>
  <c r="A120" i="81"/>
  <c r="B119" i="81"/>
  <c r="A119" i="81"/>
  <c r="B118" i="81"/>
  <c r="A118" i="81"/>
  <c r="B117" i="81"/>
  <c r="A117" i="81"/>
  <c r="B116" i="81"/>
  <c r="A116" i="81"/>
  <c r="B115" i="81"/>
  <c r="A115" i="81"/>
  <c r="B114" i="81"/>
  <c r="A114" i="81"/>
  <c r="B113" i="81"/>
  <c r="A113" i="81"/>
  <c r="B112" i="81"/>
  <c r="A112" i="81"/>
  <c r="B111" i="81"/>
  <c r="A111" i="81"/>
  <c r="B110" i="81"/>
  <c r="A110" i="81"/>
  <c r="B109" i="81"/>
  <c r="A109" i="81"/>
  <c r="B108" i="81"/>
  <c r="A108" i="81"/>
  <c r="B107" i="81"/>
  <c r="A107" i="81"/>
  <c r="B106" i="81"/>
  <c r="A106" i="81"/>
  <c r="B105" i="81"/>
  <c r="A105" i="81"/>
  <c r="B104" i="81"/>
  <c r="A104" i="81"/>
  <c r="B103" i="81"/>
  <c r="A103" i="81"/>
  <c r="B102" i="81"/>
  <c r="A102" i="81"/>
  <c r="B101" i="81"/>
  <c r="A101" i="81"/>
  <c r="B100" i="81"/>
  <c r="A100" i="81"/>
  <c r="B99" i="81"/>
  <c r="A99" i="81"/>
  <c r="B98" i="81"/>
  <c r="A98" i="81"/>
  <c r="B97" i="81"/>
  <c r="A97" i="81"/>
  <c r="B96" i="81"/>
  <c r="A96" i="81"/>
  <c r="B95" i="81"/>
  <c r="A95" i="81"/>
  <c r="B94" i="81"/>
  <c r="A94" i="81"/>
  <c r="B93" i="81"/>
  <c r="A93" i="81"/>
  <c r="B92" i="81"/>
  <c r="A92" i="81"/>
  <c r="B91" i="81"/>
  <c r="A91" i="81"/>
  <c r="B90" i="81"/>
  <c r="A90" i="81"/>
  <c r="B89" i="81"/>
  <c r="A89" i="81"/>
  <c r="B88" i="81"/>
  <c r="A88" i="81"/>
  <c r="B87" i="81"/>
  <c r="A87" i="81"/>
  <c r="B86" i="81"/>
  <c r="A86" i="81"/>
  <c r="B85" i="81"/>
  <c r="A85" i="81"/>
  <c r="B84" i="81"/>
  <c r="A84" i="81"/>
  <c r="B83" i="81"/>
  <c r="A83" i="81"/>
  <c r="B82" i="81"/>
  <c r="A82" i="81"/>
  <c r="B81" i="81"/>
  <c r="A81" i="81"/>
  <c r="B80" i="81"/>
  <c r="A80" i="81"/>
  <c r="B79" i="81"/>
  <c r="A79" i="81"/>
  <c r="B78" i="81"/>
  <c r="A78" i="81"/>
  <c r="B77" i="81"/>
  <c r="A77" i="81"/>
  <c r="B76" i="81"/>
  <c r="A76" i="81"/>
  <c r="B75" i="81"/>
  <c r="A75" i="81"/>
  <c r="B74" i="81"/>
  <c r="A74" i="81"/>
  <c r="B73" i="81"/>
  <c r="A73" i="81"/>
  <c r="B72" i="81"/>
  <c r="A72" i="81"/>
  <c r="B71" i="81"/>
  <c r="A71" i="81"/>
  <c r="B70" i="81"/>
  <c r="A70" i="81"/>
  <c r="B69" i="81"/>
  <c r="A69" i="81"/>
  <c r="B68" i="81"/>
  <c r="A68" i="81"/>
  <c r="B67" i="81"/>
  <c r="A67" i="81"/>
  <c r="B66" i="81"/>
  <c r="A66" i="81"/>
  <c r="B65" i="81"/>
  <c r="A65" i="81"/>
  <c r="B64" i="81"/>
  <c r="A64" i="81"/>
  <c r="B63" i="81"/>
  <c r="A63" i="81"/>
  <c r="B62" i="81"/>
  <c r="A62" i="81"/>
  <c r="B61" i="81"/>
  <c r="A61" i="81"/>
  <c r="B60" i="81"/>
  <c r="A60" i="81"/>
  <c r="B59" i="81"/>
  <c r="A59" i="81"/>
  <c r="B58" i="81"/>
  <c r="A58" i="81"/>
  <c r="B57" i="81"/>
  <c r="A57" i="81"/>
  <c r="B56" i="81"/>
  <c r="A56" i="81"/>
  <c r="B55" i="81"/>
  <c r="A55" i="81"/>
  <c r="B54" i="81"/>
  <c r="A54" i="81"/>
  <c r="B53" i="81"/>
  <c r="A53" i="81"/>
  <c r="B52" i="81"/>
  <c r="A52" i="81"/>
  <c r="B51" i="81"/>
  <c r="A51" i="81"/>
  <c r="B50" i="81"/>
  <c r="A50" i="81"/>
  <c r="B49" i="81"/>
  <c r="A49" i="81"/>
  <c r="B48" i="81"/>
  <c r="A48" i="81"/>
  <c r="B47" i="81"/>
  <c r="A47" i="81"/>
  <c r="B46" i="81"/>
  <c r="A46" i="81"/>
  <c r="B45" i="81"/>
  <c r="A45" i="81"/>
  <c r="B44" i="81"/>
  <c r="A44" i="81"/>
  <c r="B43" i="81"/>
  <c r="A43" i="81"/>
  <c r="B42" i="81"/>
  <c r="A42" i="81"/>
  <c r="B41" i="81"/>
  <c r="A41" i="81"/>
  <c r="B40" i="81"/>
  <c r="A40" i="81"/>
  <c r="B39" i="81"/>
  <c r="A39" i="81"/>
  <c r="B38" i="81"/>
  <c r="A38" i="81"/>
  <c r="B37" i="81"/>
  <c r="A37" i="81"/>
  <c r="B36" i="81"/>
  <c r="A36" i="81"/>
  <c r="B35" i="81"/>
  <c r="A35" i="81"/>
  <c r="B34" i="81"/>
  <c r="A34" i="81"/>
  <c r="B33" i="81"/>
  <c r="A33" i="81"/>
  <c r="B32" i="81"/>
  <c r="A32" i="81"/>
  <c r="B31" i="81"/>
  <c r="A31" i="81"/>
  <c r="B30" i="81"/>
  <c r="A30" i="81"/>
  <c r="B29" i="81"/>
  <c r="A29" i="81"/>
  <c r="B28" i="81"/>
  <c r="A28" i="81"/>
  <c r="B27" i="81"/>
  <c r="A27" i="81"/>
  <c r="B26" i="81"/>
  <c r="A26" i="81"/>
  <c r="B25" i="81"/>
  <c r="A25" i="81"/>
  <c r="B24" i="81"/>
  <c r="A24" i="81"/>
  <c r="B23" i="81"/>
  <c r="A23" i="81"/>
  <c r="B22" i="81"/>
  <c r="A22" i="81"/>
  <c r="B21" i="81"/>
  <c r="A21" i="81"/>
  <c r="B20" i="81"/>
  <c r="A20" i="81"/>
  <c r="B19" i="81"/>
  <c r="A19" i="81"/>
  <c r="B18" i="81"/>
  <c r="A18" i="81"/>
  <c r="B17" i="81"/>
  <c r="A17" i="81"/>
  <c r="B16" i="81"/>
  <c r="A16" i="81"/>
  <c r="B15" i="81"/>
  <c r="A15" i="81"/>
  <c r="B14" i="81"/>
  <c r="A14" i="81"/>
  <c r="B13" i="81"/>
  <c r="A13" i="81"/>
  <c r="B12" i="81"/>
  <c r="A12" i="81"/>
  <c r="B11" i="81"/>
  <c r="A11" i="81"/>
  <c r="B10" i="81"/>
  <c r="A10" i="81"/>
  <c r="B9" i="81"/>
  <c r="A9" i="81"/>
  <c r="B8" i="81"/>
  <c r="A8" i="81"/>
  <c r="B7" i="81"/>
  <c r="A7" i="81"/>
  <c r="B6" i="81"/>
  <c r="A6" i="81"/>
  <c r="B5" i="81"/>
  <c r="A5" i="81"/>
  <c r="B4" i="81"/>
  <c r="A4" i="81"/>
  <c r="B3" i="81"/>
  <c r="A3" i="81"/>
  <c r="I2" i="81"/>
  <c r="H2" i="81"/>
  <c r="G2" i="81"/>
  <c r="F2" i="81"/>
  <c r="E2" i="81"/>
  <c r="D2" i="81"/>
  <c r="C2" i="81"/>
  <c r="A2" i="81"/>
  <c r="D177" i="80"/>
  <c r="D176" i="80"/>
  <c r="D175" i="80"/>
  <c r="D174" i="80"/>
  <c r="D173" i="80"/>
  <c r="D172" i="80"/>
  <c r="B172" i="80"/>
  <c r="D171" i="80"/>
  <c r="B171" i="80"/>
  <c r="D170" i="80"/>
  <c r="B170" i="80"/>
  <c r="D169" i="80"/>
  <c r="B169" i="80"/>
  <c r="D168" i="80"/>
  <c r="B168" i="80"/>
  <c r="D167" i="80"/>
  <c r="B167" i="80"/>
  <c r="D166" i="80"/>
  <c r="B166" i="80"/>
  <c r="D165" i="80"/>
  <c r="B165" i="80"/>
  <c r="D164" i="80"/>
  <c r="B164" i="80"/>
  <c r="D163" i="80"/>
  <c r="B163" i="80"/>
  <c r="D162" i="80"/>
  <c r="B162" i="80"/>
  <c r="D161" i="80"/>
  <c r="B161" i="80"/>
  <c r="D160" i="80"/>
  <c r="B160" i="80"/>
  <c r="D159" i="80"/>
  <c r="B159" i="80"/>
  <c r="D158" i="80"/>
  <c r="B158" i="80"/>
  <c r="D157" i="80"/>
  <c r="B157" i="80"/>
  <c r="D156" i="80"/>
  <c r="B156" i="80"/>
  <c r="F155" i="80"/>
  <c r="E155" i="80"/>
  <c r="D155" i="80"/>
  <c r="C155" i="80"/>
  <c r="B155" i="80"/>
  <c r="A155" i="80"/>
  <c r="A154" i="80"/>
  <c r="B149" i="80"/>
  <c r="B145" i="80"/>
  <c r="A145" i="80"/>
  <c r="B144" i="80"/>
  <c r="A144" i="80"/>
  <c r="B143" i="80"/>
  <c r="A143" i="80"/>
  <c r="B142" i="80"/>
  <c r="A142" i="80"/>
  <c r="B141" i="80"/>
  <c r="A141" i="80"/>
  <c r="B140" i="80"/>
  <c r="A140" i="80"/>
  <c r="B139" i="80"/>
  <c r="A139" i="80"/>
  <c r="B138" i="80"/>
  <c r="A138" i="80"/>
  <c r="B137" i="80"/>
  <c r="A137" i="80"/>
  <c r="B136" i="80"/>
  <c r="A136" i="80"/>
  <c r="B135" i="80"/>
  <c r="A135" i="80"/>
  <c r="B134" i="80"/>
  <c r="A134" i="80"/>
  <c r="B133" i="80"/>
  <c r="A133" i="80"/>
  <c r="B132" i="80"/>
  <c r="A132" i="80"/>
  <c r="B131" i="80"/>
  <c r="A131" i="80"/>
  <c r="B130" i="80"/>
  <c r="A130" i="80"/>
  <c r="B129" i="80"/>
  <c r="A129" i="80"/>
  <c r="B128" i="80"/>
  <c r="A128" i="80"/>
  <c r="B127" i="80"/>
  <c r="A127" i="80"/>
  <c r="B126" i="80"/>
  <c r="A126" i="80"/>
  <c r="B125" i="80"/>
  <c r="A125" i="80"/>
  <c r="B124" i="80"/>
  <c r="A124" i="80"/>
  <c r="B123" i="80"/>
  <c r="A123" i="80"/>
  <c r="B122" i="80"/>
  <c r="A122" i="80"/>
  <c r="B121" i="80"/>
  <c r="A121" i="80"/>
  <c r="B120" i="80"/>
  <c r="A120" i="80"/>
  <c r="B119" i="80"/>
  <c r="A119" i="80"/>
  <c r="B118" i="80"/>
  <c r="A118" i="80"/>
  <c r="B117" i="80"/>
  <c r="A117" i="80"/>
  <c r="B116" i="80"/>
  <c r="A116" i="80"/>
  <c r="B115" i="80"/>
  <c r="A115" i="80"/>
  <c r="B114" i="80"/>
  <c r="A114" i="80"/>
  <c r="B113" i="80"/>
  <c r="A113" i="80"/>
  <c r="B112" i="80"/>
  <c r="A112" i="80"/>
  <c r="B111" i="80"/>
  <c r="A111" i="80"/>
  <c r="B110" i="80"/>
  <c r="A110" i="80"/>
  <c r="B109" i="80"/>
  <c r="A109" i="80"/>
  <c r="B108" i="80"/>
  <c r="A108" i="80"/>
  <c r="B107" i="80"/>
  <c r="A107" i="80"/>
  <c r="B106" i="80"/>
  <c r="A106" i="80"/>
  <c r="B105" i="80"/>
  <c r="A105" i="80"/>
  <c r="B104" i="80"/>
  <c r="A104" i="80"/>
  <c r="B103" i="80"/>
  <c r="A103" i="80"/>
  <c r="B102" i="80"/>
  <c r="A102" i="80"/>
  <c r="B101" i="80"/>
  <c r="A101" i="80"/>
  <c r="B100" i="80"/>
  <c r="A100" i="80"/>
  <c r="B99" i="80"/>
  <c r="A99" i="80"/>
  <c r="B98" i="80"/>
  <c r="A98" i="80"/>
  <c r="B97" i="80"/>
  <c r="A97" i="80"/>
  <c r="B96" i="80"/>
  <c r="A96" i="80"/>
  <c r="B95" i="80"/>
  <c r="A95" i="80"/>
  <c r="B94" i="80"/>
  <c r="A94" i="80"/>
  <c r="B93" i="80"/>
  <c r="A93" i="80"/>
  <c r="B92" i="80"/>
  <c r="A92" i="80"/>
  <c r="B91" i="80"/>
  <c r="A91" i="80"/>
  <c r="B90" i="80"/>
  <c r="A90" i="80"/>
  <c r="B89" i="80"/>
  <c r="A89" i="80"/>
  <c r="B88" i="80"/>
  <c r="A88" i="80"/>
  <c r="B87" i="80"/>
  <c r="A87" i="80"/>
  <c r="B86" i="80"/>
  <c r="A86" i="80"/>
  <c r="B85" i="80"/>
  <c r="A85" i="80"/>
  <c r="B84" i="80"/>
  <c r="A84" i="80"/>
  <c r="B83" i="80"/>
  <c r="A83" i="80"/>
  <c r="B82" i="80"/>
  <c r="A82" i="80"/>
  <c r="B81" i="80"/>
  <c r="A81" i="80"/>
  <c r="B80" i="80"/>
  <c r="A80" i="80"/>
  <c r="B79" i="80"/>
  <c r="A79" i="80"/>
  <c r="B78" i="80"/>
  <c r="A78" i="80"/>
  <c r="B77" i="80"/>
  <c r="A77" i="80"/>
  <c r="B76" i="80"/>
  <c r="A76" i="80"/>
  <c r="B75" i="80"/>
  <c r="A75" i="80"/>
  <c r="B74" i="80"/>
  <c r="A74" i="80"/>
  <c r="B73" i="80"/>
  <c r="A73" i="80"/>
  <c r="B72" i="80"/>
  <c r="A72" i="80"/>
  <c r="B71" i="80"/>
  <c r="A71" i="80"/>
  <c r="B70" i="80"/>
  <c r="A70" i="80"/>
  <c r="B69" i="80"/>
  <c r="A69" i="80"/>
  <c r="B68" i="80"/>
  <c r="A68" i="80"/>
  <c r="B67" i="80"/>
  <c r="A67" i="80"/>
  <c r="B66" i="80"/>
  <c r="A66" i="80"/>
  <c r="B65" i="80"/>
  <c r="A65" i="80"/>
  <c r="B64" i="80"/>
  <c r="A64" i="80"/>
  <c r="B63" i="80"/>
  <c r="A63" i="80"/>
  <c r="B62" i="80"/>
  <c r="A62" i="80"/>
  <c r="B61" i="80"/>
  <c r="A61" i="80"/>
  <c r="B60" i="80"/>
  <c r="A60" i="80"/>
  <c r="B59" i="80"/>
  <c r="A59" i="80"/>
  <c r="B58" i="80"/>
  <c r="A58" i="80"/>
  <c r="B57" i="80"/>
  <c r="A57" i="80"/>
  <c r="B56" i="80"/>
  <c r="A56" i="80"/>
  <c r="B55" i="80"/>
  <c r="A55" i="80"/>
  <c r="B54" i="80"/>
  <c r="A54" i="80"/>
  <c r="B53" i="80"/>
  <c r="A53" i="80"/>
  <c r="B52" i="80"/>
  <c r="A52" i="80"/>
  <c r="B51" i="80"/>
  <c r="A51" i="80"/>
  <c r="B50" i="80"/>
  <c r="A50" i="80"/>
  <c r="B49" i="80"/>
  <c r="A49" i="80"/>
  <c r="B48" i="80"/>
  <c r="A48" i="80"/>
  <c r="B47" i="80"/>
  <c r="A47" i="80"/>
  <c r="B46" i="80"/>
  <c r="A46" i="80"/>
  <c r="B45" i="80"/>
  <c r="A45" i="80"/>
  <c r="B44" i="80"/>
  <c r="A44" i="80"/>
  <c r="B43" i="80"/>
  <c r="A43" i="80"/>
  <c r="B42" i="80"/>
  <c r="A42" i="80"/>
  <c r="B41" i="80"/>
  <c r="A41" i="80"/>
  <c r="B40" i="80"/>
  <c r="A40" i="80"/>
  <c r="B39" i="80"/>
  <c r="A39" i="80"/>
  <c r="B38" i="80"/>
  <c r="A38" i="80"/>
  <c r="B37" i="80"/>
  <c r="A37" i="80"/>
  <c r="B36" i="80"/>
  <c r="A36" i="80"/>
  <c r="B35" i="80"/>
  <c r="A35" i="80"/>
  <c r="B34" i="80"/>
  <c r="A34" i="80"/>
  <c r="B33" i="80"/>
  <c r="A33" i="80"/>
  <c r="B32" i="80"/>
  <c r="A32" i="80"/>
  <c r="B31" i="80"/>
  <c r="A31" i="80"/>
  <c r="B30" i="80"/>
  <c r="A30" i="80"/>
  <c r="B29" i="80"/>
  <c r="A29" i="80"/>
  <c r="B28" i="80"/>
  <c r="A28" i="80"/>
  <c r="B27" i="80"/>
  <c r="A27" i="80"/>
  <c r="B26" i="80"/>
  <c r="A26" i="80"/>
  <c r="B25" i="80"/>
  <c r="A25" i="80"/>
  <c r="B24" i="80"/>
  <c r="A24" i="80"/>
  <c r="B23" i="80"/>
  <c r="A23" i="80"/>
  <c r="B22" i="80"/>
  <c r="A22" i="80"/>
  <c r="B21" i="80"/>
  <c r="A21" i="80"/>
  <c r="B20" i="80"/>
  <c r="A20" i="80"/>
  <c r="B19" i="80"/>
  <c r="A19" i="80"/>
  <c r="B18" i="80"/>
  <c r="A18" i="80"/>
  <c r="B17" i="80"/>
  <c r="A17" i="80"/>
  <c r="B16" i="80"/>
  <c r="A16" i="80"/>
  <c r="B15" i="80"/>
  <c r="A15" i="80"/>
  <c r="B14" i="80"/>
  <c r="A14" i="80"/>
  <c r="B13" i="80"/>
  <c r="A13" i="80"/>
  <c r="B12" i="80"/>
  <c r="A12" i="80"/>
  <c r="B11" i="80"/>
  <c r="A11" i="80"/>
  <c r="B10" i="80"/>
  <c r="A10" i="80"/>
  <c r="B9" i="80"/>
  <c r="A9" i="80"/>
  <c r="B8" i="80"/>
  <c r="A8" i="80"/>
  <c r="B7" i="80"/>
  <c r="A7" i="80"/>
  <c r="B6" i="80"/>
  <c r="A6" i="80"/>
  <c r="B5" i="80"/>
  <c r="A5" i="80"/>
  <c r="B4" i="80"/>
  <c r="A4" i="80"/>
  <c r="B3" i="80"/>
  <c r="A3" i="80"/>
  <c r="I2" i="80"/>
  <c r="H2" i="80"/>
  <c r="G2" i="80"/>
  <c r="F2" i="80"/>
  <c r="E2" i="80"/>
  <c r="D2" i="80"/>
  <c r="C2" i="80"/>
  <c r="A2" i="80"/>
  <c r="D177" i="79"/>
  <c r="D176" i="79"/>
  <c r="D175" i="79"/>
  <c r="D174" i="79"/>
  <c r="D173" i="79"/>
  <c r="D172" i="79"/>
  <c r="B172" i="79"/>
  <c r="D171" i="79"/>
  <c r="B171" i="79"/>
  <c r="D170" i="79"/>
  <c r="F170" i="79" s="1"/>
  <c r="B170" i="79"/>
  <c r="D169" i="79"/>
  <c r="F169" i="79" s="1"/>
  <c r="B169" i="79"/>
  <c r="D168" i="79"/>
  <c r="F168" i="79" s="1"/>
  <c r="B168" i="79"/>
  <c r="D167" i="79"/>
  <c r="F167" i="79" s="1"/>
  <c r="B167" i="79"/>
  <c r="D166" i="79"/>
  <c r="F166" i="79" s="1"/>
  <c r="B166" i="79"/>
  <c r="D165" i="79"/>
  <c r="F165" i="79" s="1"/>
  <c r="B165" i="79"/>
  <c r="D164" i="79"/>
  <c r="F164" i="79" s="1"/>
  <c r="B164" i="79"/>
  <c r="D163" i="79"/>
  <c r="F163" i="79" s="1"/>
  <c r="B163" i="79"/>
  <c r="D162" i="79"/>
  <c r="B162" i="79"/>
  <c r="D161" i="79"/>
  <c r="B161" i="79"/>
  <c r="D160" i="79"/>
  <c r="F160" i="79" s="1"/>
  <c r="B160" i="79"/>
  <c r="D159" i="79"/>
  <c r="F159" i="79" s="1"/>
  <c r="B159" i="79"/>
  <c r="D158" i="79"/>
  <c r="F158" i="79" s="1"/>
  <c r="B158" i="79"/>
  <c r="D157" i="79"/>
  <c r="F157" i="79" s="1"/>
  <c r="B157" i="79"/>
  <c r="D156" i="79"/>
  <c r="B156" i="79"/>
  <c r="F155" i="79"/>
  <c r="E155" i="79"/>
  <c r="D155" i="79"/>
  <c r="C155" i="79"/>
  <c r="B155" i="79"/>
  <c r="A155" i="79"/>
  <c r="A154" i="79"/>
  <c r="B149" i="79"/>
  <c r="B145" i="79"/>
  <c r="A145" i="79"/>
  <c r="B144" i="79"/>
  <c r="A144" i="79"/>
  <c r="B143" i="79"/>
  <c r="A143" i="79"/>
  <c r="B142" i="79"/>
  <c r="A142" i="79"/>
  <c r="B141" i="79"/>
  <c r="A141" i="79"/>
  <c r="B140" i="79"/>
  <c r="A140" i="79"/>
  <c r="B139" i="79"/>
  <c r="A139" i="79"/>
  <c r="B138" i="79"/>
  <c r="A138" i="79"/>
  <c r="B137" i="79"/>
  <c r="A137" i="79"/>
  <c r="B136" i="79"/>
  <c r="A136" i="79"/>
  <c r="B135" i="79"/>
  <c r="A135" i="79"/>
  <c r="B134" i="79"/>
  <c r="A134" i="79"/>
  <c r="B133" i="79"/>
  <c r="A133" i="79"/>
  <c r="B132" i="79"/>
  <c r="A132" i="79"/>
  <c r="B131" i="79"/>
  <c r="A131" i="79"/>
  <c r="B130" i="79"/>
  <c r="A130" i="79"/>
  <c r="B129" i="79"/>
  <c r="A129" i="79"/>
  <c r="B128" i="79"/>
  <c r="A128" i="79"/>
  <c r="B127" i="79"/>
  <c r="A127" i="79"/>
  <c r="B126" i="79"/>
  <c r="A126" i="79"/>
  <c r="B125" i="79"/>
  <c r="A125" i="79"/>
  <c r="B124" i="79"/>
  <c r="A124" i="79"/>
  <c r="B123" i="79"/>
  <c r="A123" i="79"/>
  <c r="B122" i="79"/>
  <c r="A122" i="79"/>
  <c r="B121" i="79"/>
  <c r="A121" i="79"/>
  <c r="B120" i="79"/>
  <c r="A120" i="79"/>
  <c r="B119" i="79"/>
  <c r="A119" i="79"/>
  <c r="B118" i="79"/>
  <c r="A118" i="79"/>
  <c r="B117" i="79"/>
  <c r="A117" i="79"/>
  <c r="B116" i="79"/>
  <c r="A116" i="79"/>
  <c r="B115" i="79"/>
  <c r="A115" i="79"/>
  <c r="B114" i="79"/>
  <c r="A114" i="79"/>
  <c r="B113" i="79"/>
  <c r="A113" i="79"/>
  <c r="B112" i="79"/>
  <c r="A112" i="79"/>
  <c r="B111" i="79"/>
  <c r="A111" i="79"/>
  <c r="B110" i="79"/>
  <c r="A110" i="79"/>
  <c r="B109" i="79"/>
  <c r="A109" i="79"/>
  <c r="B108" i="79"/>
  <c r="A108" i="79"/>
  <c r="B107" i="79"/>
  <c r="A107" i="79"/>
  <c r="B106" i="79"/>
  <c r="A106" i="79"/>
  <c r="B105" i="79"/>
  <c r="A105" i="79"/>
  <c r="B104" i="79"/>
  <c r="A104" i="79"/>
  <c r="B103" i="79"/>
  <c r="A103" i="79"/>
  <c r="B102" i="79"/>
  <c r="A102" i="79"/>
  <c r="B101" i="79"/>
  <c r="A101" i="79"/>
  <c r="B100" i="79"/>
  <c r="A100" i="79"/>
  <c r="B99" i="79"/>
  <c r="A99" i="79"/>
  <c r="B98" i="79"/>
  <c r="A98" i="79"/>
  <c r="B97" i="79"/>
  <c r="A97" i="79"/>
  <c r="B96" i="79"/>
  <c r="A96" i="79"/>
  <c r="B95" i="79"/>
  <c r="A95" i="79"/>
  <c r="B94" i="79"/>
  <c r="A94" i="79"/>
  <c r="B93" i="79"/>
  <c r="A93" i="79"/>
  <c r="B92" i="79"/>
  <c r="A92" i="79"/>
  <c r="B91" i="79"/>
  <c r="A91" i="79"/>
  <c r="B90" i="79"/>
  <c r="A90" i="79"/>
  <c r="B89" i="79"/>
  <c r="A89" i="79"/>
  <c r="B88" i="79"/>
  <c r="A88" i="79"/>
  <c r="B87" i="79"/>
  <c r="A87" i="79"/>
  <c r="B86" i="79"/>
  <c r="A86" i="79"/>
  <c r="B85" i="79"/>
  <c r="A85" i="79"/>
  <c r="B84" i="79"/>
  <c r="A84" i="79"/>
  <c r="B83" i="79"/>
  <c r="A83" i="79"/>
  <c r="B82" i="79"/>
  <c r="A82" i="79"/>
  <c r="B81" i="79"/>
  <c r="A81" i="79"/>
  <c r="B80" i="79"/>
  <c r="A80" i="79"/>
  <c r="B79" i="79"/>
  <c r="A79" i="79"/>
  <c r="B78" i="79"/>
  <c r="A78" i="79"/>
  <c r="B77" i="79"/>
  <c r="A77" i="79"/>
  <c r="B76" i="79"/>
  <c r="A76" i="79"/>
  <c r="B75" i="79"/>
  <c r="A75" i="79"/>
  <c r="B74" i="79"/>
  <c r="A74" i="79"/>
  <c r="B73" i="79"/>
  <c r="A73" i="79"/>
  <c r="B72" i="79"/>
  <c r="A72" i="79"/>
  <c r="B71" i="79"/>
  <c r="A71" i="79"/>
  <c r="B70" i="79"/>
  <c r="A70" i="79"/>
  <c r="B69" i="79"/>
  <c r="A69" i="79"/>
  <c r="B68" i="79"/>
  <c r="A68" i="79"/>
  <c r="B67" i="79"/>
  <c r="A67" i="79"/>
  <c r="B66" i="79"/>
  <c r="A66" i="79"/>
  <c r="B65" i="79"/>
  <c r="A65" i="79"/>
  <c r="B64" i="79"/>
  <c r="A64" i="79"/>
  <c r="B63" i="79"/>
  <c r="A63" i="79"/>
  <c r="B62" i="79"/>
  <c r="A62" i="79"/>
  <c r="B61" i="79"/>
  <c r="A61" i="79"/>
  <c r="B60" i="79"/>
  <c r="A60" i="79"/>
  <c r="B59" i="79"/>
  <c r="A59" i="79"/>
  <c r="B58" i="79"/>
  <c r="A58" i="79"/>
  <c r="B57" i="79"/>
  <c r="A57" i="79"/>
  <c r="B56" i="79"/>
  <c r="A56" i="79"/>
  <c r="B55" i="79"/>
  <c r="A55" i="79"/>
  <c r="B54" i="79"/>
  <c r="A54" i="79"/>
  <c r="B53" i="79"/>
  <c r="A53" i="79"/>
  <c r="B52" i="79"/>
  <c r="A52" i="79"/>
  <c r="B51" i="79"/>
  <c r="A51" i="79"/>
  <c r="B50" i="79"/>
  <c r="A50" i="79"/>
  <c r="B49" i="79"/>
  <c r="A49" i="79"/>
  <c r="B48" i="79"/>
  <c r="A48" i="79"/>
  <c r="B47" i="79"/>
  <c r="A47" i="79"/>
  <c r="B46" i="79"/>
  <c r="A46" i="79"/>
  <c r="B45" i="79"/>
  <c r="A45" i="79"/>
  <c r="B44" i="79"/>
  <c r="A44" i="79"/>
  <c r="B43" i="79"/>
  <c r="A43" i="79"/>
  <c r="B42" i="79"/>
  <c r="A42" i="79"/>
  <c r="B41" i="79"/>
  <c r="A41" i="79"/>
  <c r="B40" i="79"/>
  <c r="A40" i="79"/>
  <c r="B39" i="79"/>
  <c r="A39" i="79"/>
  <c r="B38" i="79"/>
  <c r="A38" i="79"/>
  <c r="B37" i="79"/>
  <c r="A37" i="79"/>
  <c r="B36" i="79"/>
  <c r="A36" i="79"/>
  <c r="B35" i="79"/>
  <c r="A35" i="79"/>
  <c r="B34" i="79"/>
  <c r="A34" i="79"/>
  <c r="B33" i="79"/>
  <c r="A33" i="79"/>
  <c r="B32" i="79"/>
  <c r="A32" i="79"/>
  <c r="B31" i="79"/>
  <c r="A31" i="79"/>
  <c r="B30" i="79"/>
  <c r="A30" i="79"/>
  <c r="B29" i="79"/>
  <c r="A29" i="79"/>
  <c r="B28" i="79"/>
  <c r="A28" i="79"/>
  <c r="B27" i="79"/>
  <c r="A27" i="79"/>
  <c r="B26" i="79"/>
  <c r="A26" i="79"/>
  <c r="B25" i="79"/>
  <c r="A25" i="79"/>
  <c r="B24" i="79"/>
  <c r="A24" i="79"/>
  <c r="B23" i="79"/>
  <c r="A23" i="79"/>
  <c r="B22" i="79"/>
  <c r="A22" i="79"/>
  <c r="B21" i="79"/>
  <c r="A21" i="79"/>
  <c r="B20" i="79"/>
  <c r="A20" i="79"/>
  <c r="B19" i="79"/>
  <c r="A19" i="79"/>
  <c r="B18" i="79"/>
  <c r="A18" i="79"/>
  <c r="B17" i="79"/>
  <c r="A17" i="79"/>
  <c r="B16" i="79"/>
  <c r="A16" i="79"/>
  <c r="B15" i="79"/>
  <c r="A15" i="79"/>
  <c r="B14" i="79"/>
  <c r="A14" i="79"/>
  <c r="B13" i="79"/>
  <c r="A13" i="79"/>
  <c r="B12" i="79"/>
  <c r="A12" i="79"/>
  <c r="B11" i="79"/>
  <c r="A11" i="79"/>
  <c r="B10" i="79"/>
  <c r="A10" i="79"/>
  <c r="B9" i="79"/>
  <c r="A9" i="79"/>
  <c r="B8" i="79"/>
  <c r="A8" i="79"/>
  <c r="B7" i="79"/>
  <c r="A7" i="79"/>
  <c r="B6" i="79"/>
  <c r="A6" i="79"/>
  <c r="B5" i="79"/>
  <c r="A5" i="79"/>
  <c r="B4" i="79"/>
  <c r="A4" i="79"/>
  <c r="B3" i="79"/>
  <c r="A3" i="79"/>
  <c r="I2" i="79"/>
  <c r="H2" i="79"/>
  <c r="G2" i="79"/>
  <c r="F2" i="79"/>
  <c r="E2" i="79"/>
  <c r="D2" i="79"/>
  <c r="C2" i="79"/>
  <c r="A2" i="79"/>
  <c r="D177" i="78"/>
  <c r="D176" i="78"/>
  <c r="D175" i="78"/>
  <c r="D174" i="78"/>
  <c r="D173" i="78"/>
  <c r="D172" i="78"/>
  <c r="B172" i="78"/>
  <c r="D171" i="78"/>
  <c r="B171" i="78"/>
  <c r="D170" i="78"/>
  <c r="F170" i="78" s="1"/>
  <c r="B170" i="78"/>
  <c r="D169" i="78"/>
  <c r="F169" i="78" s="1"/>
  <c r="B169" i="78"/>
  <c r="D168" i="78"/>
  <c r="F168" i="78" s="1"/>
  <c r="B168" i="78"/>
  <c r="D167" i="78"/>
  <c r="F167" i="78" s="1"/>
  <c r="B167" i="78"/>
  <c r="D166" i="78"/>
  <c r="F166" i="78" s="1"/>
  <c r="B166" i="78"/>
  <c r="D165" i="78"/>
  <c r="F165" i="78" s="1"/>
  <c r="B165" i="78"/>
  <c r="D164" i="78"/>
  <c r="F164" i="78" s="1"/>
  <c r="B164" i="78"/>
  <c r="D163" i="78"/>
  <c r="F163" i="78" s="1"/>
  <c r="B163" i="78"/>
  <c r="D162" i="78"/>
  <c r="B162" i="78"/>
  <c r="D161" i="78"/>
  <c r="B161" i="78"/>
  <c r="D160" i="78"/>
  <c r="F160" i="78" s="1"/>
  <c r="B160" i="78"/>
  <c r="D159" i="78"/>
  <c r="F159" i="78" s="1"/>
  <c r="B159" i="78"/>
  <c r="D158" i="78"/>
  <c r="F158" i="78" s="1"/>
  <c r="B158" i="78"/>
  <c r="D157" i="78"/>
  <c r="F157" i="78" s="1"/>
  <c r="B157" i="78"/>
  <c r="D156" i="78"/>
  <c r="B156" i="78"/>
  <c r="F155" i="78"/>
  <c r="E155" i="78"/>
  <c r="D155" i="78"/>
  <c r="C155" i="78"/>
  <c r="B155" i="78"/>
  <c r="A155" i="78"/>
  <c r="A154" i="78"/>
  <c r="B149" i="78"/>
  <c r="B145" i="78"/>
  <c r="A145" i="78"/>
  <c r="B144" i="78"/>
  <c r="A144" i="78"/>
  <c r="B143" i="78"/>
  <c r="A143" i="78"/>
  <c r="B142" i="78"/>
  <c r="A142" i="78"/>
  <c r="B141" i="78"/>
  <c r="A141" i="78"/>
  <c r="B140" i="78"/>
  <c r="A140" i="78"/>
  <c r="B139" i="78"/>
  <c r="A139" i="78"/>
  <c r="B138" i="78"/>
  <c r="A138" i="78"/>
  <c r="B137" i="78"/>
  <c r="A137" i="78"/>
  <c r="B136" i="78"/>
  <c r="A136" i="78"/>
  <c r="B135" i="78"/>
  <c r="A135" i="78"/>
  <c r="B134" i="78"/>
  <c r="A134" i="78"/>
  <c r="B133" i="78"/>
  <c r="A133" i="78"/>
  <c r="B132" i="78"/>
  <c r="A132" i="78"/>
  <c r="B131" i="78"/>
  <c r="A131" i="78"/>
  <c r="B130" i="78"/>
  <c r="A130" i="78"/>
  <c r="B129" i="78"/>
  <c r="A129" i="78"/>
  <c r="B128" i="78"/>
  <c r="A128" i="78"/>
  <c r="B127" i="78"/>
  <c r="A127" i="78"/>
  <c r="B126" i="78"/>
  <c r="A126" i="78"/>
  <c r="B125" i="78"/>
  <c r="A125" i="78"/>
  <c r="B124" i="78"/>
  <c r="A124" i="78"/>
  <c r="B123" i="78"/>
  <c r="A123" i="78"/>
  <c r="B122" i="78"/>
  <c r="A122" i="78"/>
  <c r="B121" i="78"/>
  <c r="A121" i="78"/>
  <c r="B120" i="78"/>
  <c r="A120" i="78"/>
  <c r="B119" i="78"/>
  <c r="A119" i="78"/>
  <c r="B118" i="78"/>
  <c r="A118" i="78"/>
  <c r="B117" i="78"/>
  <c r="A117" i="78"/>
  <c r="B116" i="78"/>
  <c r="A116" i="78"/>
  <c r="B115" i="78"/>
  <c r="A115" i="78"/>
  <c r="B114" i="78"/>
  <c r="A114" i="78"/>
  <c r="B113" i="78"/>
  <c r="A113" i="78"/>
  <c r="B112" i="78"/>
  <c r="A112" i="78"/>
  <c r="B111" i="78"/>
  <c r="A111" i="78"/>
  <c r="B110" i="78"/>
  <c r="A110" i="78"/>
  <c r="B109" i="78"/>
  <c r="A109" i="78"/>
  <c r="B108" i="78"/>
  <c r="A108" i="78"/>
  <c r="B107" i="78"/>
  <c r="A107" i="78"/>
  <c r="B106" i="78"/>
  <c r="A106" i="78"/>
  <c r="B105" i="78"/>
  <c r="A105" i="78"/>
  <c r="B104" i="78"/>
  <c r="A104" i="78"/>
  <c r="B103" i="78"/>
  <c r="A103" i="78"/>
  <c r="B102" i="78"/>
  <c r="A102" i="78"/>
  <c r="B101" i="78"/>
  <c r="A101" i="78"/>
  <c r="B100" i="78"/>
  <c r="A100" i="78"/>
  <c r="B99" i="78"/>
  <c r="A99" i="78"/>
  <c r="B98" i="78"/>
  <c r="A98" i="78"/>
  <c r="B97" i="78"/>
  <c r="A97" i="78"/>
  <c r="B96" i="78"/>
  <c r="A96" i="78"/>
  <c r="B95" i="78"/>
  <c r="A95" i="78"/>
  <c r="B94" i="78"/>
  <c r="A94" i="78"/>
  <c r="B93" i="78"/>
  <c r="A93" i="78"/>
  <c r="B92" i="78"/>
  <c r="A92" i="78"/>
  <c r="B91" i="78"/>
  <c r="A91" i="78"/>
  <c r="B90" i="78"/>
  <c r="A90" i="78"/>
  <c r="B89" i="78"/>
  <c r="A89" i="78"/>
  <c r="B88" i="78"/>
  <c r="A88" i="78"/>
  <c r="B87" i="78"/>
  <c r="A87" i="78"/>
  <c r="B86" i="78"/>
  <c r="A86" i="78"/>
  <c r="B85" i="78"/>
  <c r="A85" i="78"/>
  <c r="B84" i="78"/>
  <c r="A84" i="78"/>
  <c r="B83" i="78"/>
  <c r="A83" i="78"/>
  <c r="B82" i="78"/>
  <c r="A82" i="78"/>
  <c r="B81" i="78"/>
  <c r="A81" i="78"/>
  <c r="B80" i="78"/>
  <c r="A80" i="78"/>
  <c r="B79" i="78"/>
  <c r="A79" i="78"/>
  <c r="B78" i="78"/>
  <c r="A78" i="78"/>
  <c r="B77" i="78"/>
  <c r="A77" i="78"/>
  <c r="B76" i="78"/>
  <c r="A76" i="78"/>
  <c r="B75" i="78"/>
  <c r="A75" i="78"/>
  <c r="B74" i="78"/>
  <c r="A74" i="78"/>
  <c r="B73" i="78"/>
  <c r="A73" i="78"/>
  <c r="B72" i="78"/>
  <c r="A72" i="78"/>
  <c r="B71" i="78"/>
  <c r="A71" i="78"/>
  <c r="B70" i="78"/>
  <c r="A70" i="78"/>
  <c r="B69" i="78"/>
  <c r="A69" i="78"/>
  <c r="B68" i="78"/>
  <c r="A68" i="78"/>
  <c r="B67" i="78"/>
  <c r="A67" i="78"/>
  <c r="B66" i="78"/>
  <c r="A66" i="78"/>
  <c r="B65" i="78"/>
  <c r="A65" i="78"/>
  <c r="B64" i="78"/>
  <c r="A64" i="78"/>
  <c r="B63" i="78"/>
  <c r="A63" i="78"/>
  <c r="B62" i="78"/>
  <c r="A62" i="78"/>
  <c r="B61" i="78"/>
  <c r="A61" i="78"/>
  <c r="B60" i="78"/>
  <c r="A60" i="78"/>
  <c r="B59" i="78"/>
  <c r="A59" i="78"/>
  <c r="B58" i="78"/>
  <c r="A58" i="78"/>
  <c r="B57" i="78"/>
  <c r="A57" i="78"/>
  <c r="B56" i="78"/>
  <c r="A56" i="78"/>
  <c r="B55" i="78"/>
  <c r="A55" i="78"/>
  <c r="B54" i="78"/>
  <c r="A54" i="78"/>
  <c r="B53" i="78"/>
  <c r="A53" i="78"/>
  <c r="B52" i="78"/>
  <c r="A52" i="78"/>
  <c r="B51" i="78"/>
  <c r="A51" i="78"/>
  <c r="B50" i="78"/>
  <c r="A50" i="78"/>
  <c r="B49" i="78"/>
  <c r="A49" i="78"/>
  <c r="B48" i="78"/>
  <c r="A48" i="78"/>
  <c r="B47" i="78"/>
  <c r="A47" i="78"/>
  <c r="B46" i="78"/>
  <c r="A46" i="78"/>
  <c r="B45" i="78"/>
  <c r="A45" i="78"/>
  <c r="B44" i="78"/>
  <c r="A44" i="78"/>
  <c r="B43" i="78"/>
  <c r="A43" i="78"/>
  <c r="B42" i="78"/>
  <c r="A42" i="78"/>
  <c r="B41" i="78"/>
  <c r="A41" i="78"/>
  <c r="B40" i="78"/>
  <c r="A40" i="78"/>
  <c r="B39" i="78"/>
  <c r="A39" i="78"/>
  <c r="B38" i="78"/>
  <c r="A38" i="78"/>
  <c r="B37" i="78"/>
  <c r="A37" i="78"/>
  <c r="B36" i="78"/>
  <c r="A36" i="78"/>
  <c r="B35" i="78"/>
  <c r="A35" i="78"/>
  <c r="B34" i="78"/>
  <c r="A34" i="78"/>
  <c r="B33" i="78"/>
  <c r="A33" i="78"/>
  <c r="B32" i="78"/>
  <c r="A32" i="78"/>
  <c r="B31" i="78"/>
  <c r="A31" i="78"/>
  <c r="B30" i="78"/>
  <c r="A30" i="78"/>
  <c r="B29" i="78"/>
  <c r="A29" i="78"/>
  <c r="B28" i="78"/>
  <c r="A28" i="78"/>
  <c r="B27" i="78"/>
  <c r="A27" i="78"/>
  <c r="B26" i="78"/>
  <c r="A26" i="78"/>
  <c r="B25" i="78"/>
  <c r="A25" i="78"/>
  <c r="B24" i="78"/>
  <c r="A24" i="78"/>
  <c r="B23" i="78"/>
  <c r="A23" i="78"/>
  <c r="B22" i="78"/>
  <c r="A22" i="78"/>
  <c r="B21" i="78"/>
  <c r="A21" i="78"/>
  <c r="B20" i="78"/>
  <c r="A20" i="78"/>
  <c r="B19" i="78"/>
  <c r="A19" i="78"/>
  <c r="B18" i="78"/>
  <c r="A18" i="78"/>
  <c r="B17" i="78"/>
  <c r="A17" i="78"/>
  <c r="B16" i="78"/>
  <c r="A16" i="78"/>
  <c r="B15" i="78"/>
  <c r="A15" i="78"/>
  <c r="B14" i="78"/>
  <c r="A14" i="78"/>
  <c r="B13" i="78"/>
  <c r="A13" i="78"/>
  <c r="B12" i="78"/>
  <c r="A12" i="78"/>
  <c r="B11" i="78"/>
  <c r="A11" i="78"/>
  <c r="B10" i="78"/>
  <c r="A10" i="78"/>
  <c r="B9" i="78"/>
  <c r="A9" i="78"/>
  <c r="B8" i="78"/>
  <c r="A8" i="78"/>
  <c r="B7" i="78"/>
  <c r="A7" i="78"/>
  <c r="B6" i="78"/>
  <c r="A6" i="78"/>
  <c r="B5" i="78"/>
  <c r="A5" i="78"/>
  <c r="B4" i="78"/>
  <c r="A4" i="78"/>
  <c r="B3" i="78"/>
  <c r="A3" i="78"/>
  <c r="I2" i="78"/>
  <c r="H2" i="78"/>
  <c r="G2" i="78"/>
  <c r="F2" i="78"/>
  <c r="E2" i="78"/>
  <c r="D2" i="78"/>
  <c r="C2" i="78"/>
  <c r="A2" i="78"/>
  <c r="D177" i="77"/>
  <c r="D176" i="77"/>
  <c r="D175" i="77"/>
  <c r="D174" i="77"/>
  <c r="D173" i="77"/>
  <c r="D172" i="77"/>
  <c r="B172" i="77"/>
  <c r="D171" i="77"/>
  <c r="B171" i="77"/>
  <c r="D170" i="77"/>
  <c r="F170" i="77" s="1"/>
  <c r="B170" i="77"/>
  <c r="D169" i="77"/>
  <c r="F169" i="77" s="1"/>
  <c r="B169" i="77"/>
  <c r="D168" i="77"/>
  <c r="F168" i="77" s="1"/>
  <c r="B168" i="77"/>
  <c r="D167" i="77"/>
  <c r="F167" i="77" s="1"/>
  <c r="B167" i="77"/>
  <c r="D166" i="77"/>
  <c r="F166" i="77" s="1"/>
  <c r="B166" i="77"/>
  <c r="D165" i="77"/>
  <c r="F165" i="77" s="1"/>
  <c r="B165" i="77"/>
  <c r="D164" i="77"/>
  <c r="F164" i="77" s="1"/>
  <c r="B164" i="77"/>
  <c r="D163" i="77"/>
  <c r="F163" i="77" s="1"/>
  <c r="B163" i="77"/>
  <c r="D162" i="77"/>
  <c r="B162" i="77"/>
  <c r="D161" i="77"/>
  <c r="B161" i="77"/>
  <c r="D160" i="77"/>
  <c r="F160" i="77" s="1"/>
  <c r="B160" i="77"/>
  <c r="D159" i="77"/>
  <c r="F159" i="77" s="1"/>
  <c r="B159" i="77"/>
  <c r="D158" i="77"/>
  <c r="F158" i="77" s="1"/>
  <c r="B158" i="77"/>
  <c r="D157" i="77"/>
  <c r="F157" i="77" s="1"/>
  <c r="B157" i="77"/>
  <c r="D156" i="77"/>
  <c r="B156" i="77"/>
  <c r="F155" i="77"/>
  <c r="E155" i="77"/>
  <c r="D155" i="77"/>
  <c r="C155" i="77"/>
  <c r="B155" i="77"/>
  <c r="A155" i="77"/>
  <c r="A154" i="77"/>
  <c r="B149" i="77"/>
  <c r="B145" i="77"/>
  <c r="A145" i="77"/>
  <c r="B144" i="77"/>
  <c r="A144" i="77"/>
  <c r="B143" i="77"/>
  <c r="A143" i="77"/>
  <c r="B142" i="77"/>
  <c r="A142" i="77"/>
  <c r="B141" i="77"/>
  <c r="A141" i="77"/>
  <c r="B140" i="77"/>
  <c r="A140" i="77"/>
  <c r="B139" i="77"/>
  <c r="A139" i="77"/>
  <c r="B138" i="77"/>
  <c r="A138" i="77"/>
  <c r="B137" i="77"/>
  <c r="A137" i="77"/>
  <c r="B136" i="77"/>
  <c r="A136" i="77"/>
  <c r="B135" i="77"/>
  <c r="A135" i="77"/>
  <c r="B134" i="77"/>
  <c r="A134" i="77"/>
  <c r="B133" i="77"/>
  <c r="A133" i="77"/>
  <c r="B132" i="77"/>
  <c r="A132" i="77"/>
  <c r="B131" i="77"/>
  <c r="A131" i="77"/>
  <c r="B130" i="77"/>
  <c r="A130" i="77"/>
  <c r="B129" i="77"/>
  <c r="A129" i="77"/>
  <c r="B128" i="77"/>
  <c r="A128" i="77"/>
  <c r="B127" i="77"/>
  <c r="A127" i="77"/>
  <c r="B126" i="77"/>
  <c r="A126" i="77"/>
  <c r="B125" i="77"/>
  <c r="A125" i="77"/>
  <c r="B124" i="77"/>
  <c r="A124" i="77"/>
  <c r="B123" i="77"/>
  <c r="A123" i="77"/>
  <c r="B122" i="77"/>
  <c r="A122" i="77"/>
  <c r="B121" i="77"/>
  <c r="A121" i="77"/>
  <c r="B120" i="77"/>
  <c r="A120" i="77"/>
  <c r="B119" i="77"/>
  <c r="A119" i="77"/>
  <c r="B118" i="77"/>
  <c r="A118" i="77"/>
  <c r="B117" i="77"/>
  <c r="A117" i="77"/>
  <c r="B116" i="77"/>
  <c r="A116" i="77"/>
  <c r="B115" i="77"/>
  <c r="A115" i="77"/>
  <c r="B114" i="77"/>
  <c r="A114" i="77"/>
  <c r="B113" i="77"/>
  <c r="A113" i="77"/>
  <c r="B112" i="77"/>
  <c r="A112" i="77"/>
  <c r="B111" i="77"/>
  <c r="A111" i="77"/>
  <c r="B110" i="77"/>
  <c r="A110" i="77"/>
  <c r="B109" i="77"/>
  <c r="A109" i="77"/>
  <c r="B108" i="77"/>
  <c r="A108" i="77"/>
  <c r="B107" i="77"/>
  <c r="A107" i="77"/>
  <c r="B106" i="77"/>
  <c r="A106" i="77"/>
  <c r="B105" i="77"/>
  <c r="A105" i="77"/>
  <c r="B104" i="77"/>
  <c r="A104" i="77"/>
  <c r="B103" i="77"/>
  <c r="A103" i="77"/>
  <c r="B102" i="77"/>
  <c r="A102" i="77"/>
  <c r="B101" i="77"/>
  <c r="A101" i="77"/>
  <c r="B100" i="77"/>
  <c r="A100" i="77"/>
  <c r="B99" i="77"/>
  <c r="A99" i="77"/>
  <c r="B98" i="77"/>
  <c r="A98" i="77"/>
  <c r="B97" i="77"/>
  <c r="A97" i="77"/>
  <c r="B96" i="77"/>
  <c r="A96" i="77"/>
  <c r="B95" i="77"/>
  <c r="A95" i="77"/>
  <c r="B94" i="77"/>
  <c r="A94" i="77"/>
  <c r="B93" i="77"/>
  <c r="A93" i="77"/>
  <c r="B92" i="77"/>
  <c r="A92" i="77"/>
  <c r="B91" i="77"/>
  <c r="A91" i="77"/>
  <c r="B90" i="77"/>
  <c r="A90" i="77"/>
  <c r="B89" i="77"/>
  <c r="A89" i="77"/>
  <c r="B88" i="77"/>
  <c r="A88" i="77"/>
  <c r="B87" i="77"/>
  <c r="A87" i="77"/>
  <c r="B86" i="77"/>
  <c r="A86" i="77"/>
  <c r="B85" i="77"/>
  <c r="A85" i="77"/>
  <c r="B84" i="77"/>
  <c r="A84" i="77"/>
  <c r="B83" i="77"/>
  <c r="A83" i="77"/>
  <c r="B82" i="77"/>
  <c r="A82" i="77"/>
  <c r="B81" i="77"/>
  <c r="A81" i="77"/>
  <c r="B80" i="77"/>
  <c r="A80" i="77"/>
  <c r="B79" i="77"/>
  <c r="A79" i="77"/>
  <c r="B78" i="77"/>
  <c r="A78" i="77"/>
  <c r="B77" i="77"/>
  <c r="A77" i="77"/>
  <c r="B76" i="77"/>
  <c r="A76" i="77"/>
  <c r="B75" i="77"/>
  <c r="A75" i="77"/>
  <c r="B74" i="77"/>
  <c r="A74" i="77"/>
  <c r="B73" i="77"/>
  <c r="A73" i="77"/>
  <c r="B72" i="77"/>
  <c r="A72" i="77"/>
  <c r="B71" i="77"/>
  <c r="A71" i="77"/>
  <c r="B70" i="77"/>
  <c r="A70" i="77"/>
  <c r="B69" i="77"/>
  <c r="A69" i="77"/>
  <c r="B68" i="77"/>
  <c r="A68" i="77"/>
  <c r="B67" i="77"/>
  <c r="A67" i="77"/>
  <c r="B66" i="77"/>
  <c r="A66" i="77"/>
  <c r="B65" i="77"/>
  <c r="A65" i="77"/>
  <c r="B64" i="77"/>
  <c r="A64" i="77"/>
  <c r="B63" i="77"/>
  <c r="A63" i="77"/>
  <c r="B62" i="77"/>
  <c r="A62" i="77"/>
  <c r="B61" i="77"/>
  <c r="A61" i="77"/>
  <c r="B60" i="77"/>
  <c r="A60" i="77"/>
  <c r="B59" i="77"/>
  <c r="A59" i="77"/>
  <c r="B58" i="77"/>
  <c r="A58" i="77"/>
  <c r="B57" i="77"/>
  <c r="A57" i="77"/>
  <c r="B56" i="77"/>
  <c r="A56" i="77"/>
  <c r="B55" i="77"/>
  <c r="A55" i="77"/>
  <c r="B54" i="77"/>
  <c r="A54" i="77"/>
  <c r="B53" i="77"/>
  <c r="A53" i="77"/>
  <c r="B52" i="77"/>
  <c r="A52" i="77"/>
  <c r="B51" i="77"/>
  <c r="A51" i="77"/>
  <c r="B50" i="77"/>
  <c r="A50" i="77"/>
  <c r="B49" i="77"/>
  <c r="A49" i="77"/>
  <c r="B48" i="77"/>
  <c r="A48" i="77"/>
  <c r="B47" i="77"/>
  <c r="A47" i="77"/>
  <c r="B46" i="77"/>
  <c r="A46" i="77"/>
  <c r="B45" i="77"/>
  <c r="A45" i="77"/>
  <c r="B44" i="77"/>
  <c r="A44" i="77"/>
  <c r="B43" i="77"/>
  <c r="A43" i="77"/>
  <c r="B42" i="77"/>
  <c r="A42" i="77"/>
  <c r="B41" i="77"/>
  <c r="A41" i="77"/>
  <c r="B40" i="77"/>
  <c r="A40" i="77"/>
  <c r="B39" i="77"/>
  <c r="A39" i="77"/>
  <c r="B38" i="77"/>
  <c r="A38" i="77"/>
  <c r="B37" i="77"/>
  <c r="A37" i="77"/>
  <c r="B36" i="77"/>
  <c r="A36" i="77"/>
  <c r="B35" i="77"/>
  <c r="A35" i="77"/>
  <c r="B34" i="77"/>
  <c r="A34" i="77"/>
  <c r="B33" i="77"/>
  <c r="A33" i="77"/>
  <c r="B32" i="77"/>
  <c r="A32" i="77"/>
  <c r="B31" i="77"/>
  <c r="A31" i="77"/>
  <c r="B30" i="77"/>
  <c r="A30" i="77"/>
  <c r="B29" i="77"/>
  <c r="A29" i="77"/>
  <c r="B28" i="77"/>
  <c r="A28" i="77"/>
  <c r="B27" i="77"/>
  <c r="A27" i="77"/>
  <c r="B26" i="77"/>
  <c r="A26" i="77"/>
  <c r="B25" i="77"/>
  <c r="A25" i="77"/>
  <c r="B24" i="77"/>
  <c r="A24" i="77"/>
  <c r="B23" i="77"/>
  <c r="A23" i="77"/>
  <c r="B22" i="77"/>
  <c r="A22" i="77"/>
  <c r="B21" i="77"/>
  <c r="A21" i="77"/>
  <c r="B20" i="77"/>
  <c r="A20" i="77"/>
  <c r="B19" i="77"/>
  <c r="A19" i="77"/>
  <c r="B18" i="77"/>
  <c r="A18" i="77"/>
  <c r="B17" i="77"/>
  <c r="A17" i="77"/>
  <c r="B16" i="77"/>
  <c r="A16" i="77"/>
  <c r="B15" i="77"/>
  <c r="A15" i="77"/>
  <c r="B14" i="77"/>
  <c r="A14" i="77"/>
  <c r="B13" i="77"/>
  <c r="A13" i="77"/>
  <c r="B12" i="77"/>
  <c r="A12" i="77"/>
  <c r="B11" i="77"/>
  <c r="A11" i="77"/>
  <c r="B10" i="77"/>
  <c r="A10" i="77"/>
  <c r="B9" i="77"/>
  <c r="A9" i="77"/>
  <c r="B8" i="77"/>
  <c r="A8" i="77"/>
  <c r="B7" i="77"/>
  <c r="A7" i="77"/>
  <c r="B6" i="77"/>
  <c r="A6" i="77"/>
  <c r="B5" i="77"/>
  <c r="A5" i="77"/>
  <c r="B4" i="77"/>
  <c r="A4" i="77"/>
  <c r="B3" i="77"/>
  <c r="A3" i="77"/>
  <c r="I2" i="77"/>
  <c r="H2" i="77"/>
  <c r="G2" i="77"/>
  <c r="F2" i="77"/>
  <c r="E2" i="77"/>
  <c r="D2" i="77"/>
  <c r="C2" i="77"/>
  <c r="A2" i="77"/>
  <c r="D177" i="76"/>
  <c r="D176" i="76"/>
  <c r="D175" i="76"/>
  <c r="D174" i="76"/>
  <c r="D173" i="76"/>
  <c r="D172" i="76"/>
  <c r="B172" i="76"/>
  <c r="D171" i="76"/>
  <c r="B171" i="76"/>
  <c r="D170" i="76"/>
  <c r="B170" i="76"/>
  <c r="D169" i="76"/>
  <c r="B169" i="76"/>
  <c r="D168" i="76"/>
  <c r="B168" i="76"/>
  <c r="D167" i="76"/>
  <c r="B167" i="76"/>
  <c r="D166" i="76"/>
  <c r="B166" i="76"/>
  <c r="D165" i="76"/>
  <c r="B165" i="76"/>
  <c r="D164" i="76"/>
  <c r="B164" i="76"/>
  <c r="D163" i="76"/>
  <c r="B163" i="76"/>
  <c r="D162" i="76"/>
  <c r="B162" i="76"/>
  <c r="D161" i="76"/>
  <c r="B161" i="76"/>
  <c r="D160" i="76"/>
  <c r="B160" i="76"/>
  <c r="D159" i="76"/>
  <c r="B159" i="76"/>
  <c r="D158" i="76"/>
  <c r="B158" i="76"/>
  <c r="D157" i="76"/>
  <c r="B157" i="76"/>
  <c r="D156" i="76"/>
  <c r="B156" i="76"/>
  <c r="F155" i="76"/>
  <c r="E155" i="76"/>
  <c r="D155" i="76"/>
  <c r="C155" i="76"/>
  <c r="B155" i="76"/>
  <c r="A155" i="76"/>
  <c r="A154" i="76"/>
  <c r="B149" i="76"/>
  <c r="B145" i="76"/>
  <c r="A145" i="76"/>
  <c r="B144" i="76"/>
  <c r="A144" i="76"/>
  <c r="B143" i="76"/>
  <c r="A143" i="76"/>
  <c r="B142" i="76"/>
  <c r="A142" i="76"/>
  <c r="B141" i="76"/>
  <c r="A141" i="76"/>
  <c r="B140" i="76"/>
  <c r="A140" i="76"/>
  <c r="B139" i="76"/>
  <c r="A139" i="76"/>
  <c r="B138" i="76"/>
  <c r="A138" i="76"/>
  <c r="B137" i="76"/>
  <c r="A137" i="76"/>
  <c r="B136" i="76"/>
  <c r="A136" i="76"/>
  <c r="B135" i="76"/>
  <c r="A135" i="76"/>
  <c r="B134" i="76"/>
  <c r="A134" i="76"/>
  <c r="B133" i="76"/>
  <c r="A133" i="76"/>
  <c r="B132" i="76"/>
  <c r="A132" i="76"/>
  <c r="B131" i="76"/>
  <c r="A131" i="76"/>
  <c r="B130" i="76"/>
  <c r="A130" i="76"/>
  <c r="B129" i="76"/>
  <c r="A129" i="76"/>
  <c r="B128" i="76"/>
  <c r="A128" i="76"/>
  <c r="B127" i="76"/>
  <c r="A127" i="76"/>
  <c r="B126" i="76"/>
  <c r="A126" i="76"/>
  <c r="B125" i="76"/>
  <c r="A125" i="76"/>
  <c r="B124" i="76"/>
  <c r="A124" i="76"/>
  <c r="B123" i="76"/>
  <c r="A123" i="76"/>
  <c r="B122" i="76"/>
  <c r="A122" i="76"/>
  <c r="B121" i="76"/>
  <c r="A121" i="76"/>
  <c r="B120" i="76"/>
  <c r="A120" i="76"/>
  <c r="B119" i="76"/>
  <c r="A119" i="76"/>
  <c r="B118" i="76"/>
  <c r="A118" i="76"/>
  <c r="B117" i="76"/>
  <c r="A117" i="76"/>
  <c r="B116" i="76"/>
  <c r="A116" i="76"/>
  <c r="B115" i="76"/>
  <c r="A115" i="76"/>
  <c r="B114" i="76"/>
  <c r="A114" i="76"/>
  <c r="B113" i="76"/>
  <c r="A113" i="76"/>
  <c r="B112" i="76"/>
  <c r="A112" i="76"/>
  <c r="B111" i="76"/>
  <c r="A111" i="76"/>
  <c r="B110" i="76"/>
  <c r="A110" i="76"/>
  <c r="B109" i="76"/>
  <c r="A109" i="76"/>
  <c r="B108" i="76"/>
  <c r="A108" i="76"/>
  <c r="B107" i="76"/>
  <c r="A107" i="76"/>
  <c r="B106" i="76"/>
  <c r="A106" i="76"/>
  <c r="B105" i="76"/>
  <c r="A105" i="76"/>
  <c r="B104" i="76"/>
  <c r="A104" i="76"/>
  <c r="B103" i="76"/>
  <c r="A103" i="76"/>
  <c r="B102" i="76"/>
  <c r="A102" i="76"/>
  <c r="B101" i="76"/>
  <c r="A101" i="76"/>
  <c r="B100" i="76"/>
  <c r="A100" i="76"/>
  <c r="B99" i="76"/>
  <c r="A99" i="76"/>
  <c r="B98" i="76"/>
  <c r="A98" i="76"/>
  <c r="B97" i="76"/>
  <c r="A97" i="76"/>
  <c r="B96" i="76"/>
  <c r="A96" i="76"/>
  <c r="B95" i="76"/>
  <c r="A95" i="76"/>
  <c r="B94" i="76"/>
  <c r="A94" i="76"/>
  <c r="B93" i="76"/>
  <c r="A93" i="76"/>
  <c r="B92" i="76"/>
  <c r="A92" i="76"/>
  <c r="B91" i="76"/>
  <c r="A91" i="76"/>
  <c r="B90" i="76"/>
  <c r="A90" i="76"/>
  <c r="B89" i="76"/>
  <c r="A89" i="76"/>
  <c r="B88" i="76"/>
  <c r="A88" i="76"/>
  <c r="B87" i="76"/>
  <c r="A87" i="76"/>
  <c r="B86" i="76"/>
  <c r="A86" i="76"/>
  <c r="B85" i="76"/>
  <c r="A85" i="76"/>
  <c r="B84" i="76"/>
  <c r="A84" i="76"/>
  <c r="B83" i="76"/>
  <c r="A83" i="76"/>
  <c r="B82" i="76"/>
  <c r="A82" i="76"/>
  <c r="B81" i="76"/>
  <c r="A81" i="76"/>
  <c r="B80" i="76"/>
  <c r="A80" i="76"/>
  <c r="B79" i="76"/>
  <c r="A79" i="76"/>
  <c r="B78" i="76"/>
  <c r="A78" i="76"/>
  <c r="B77" i="76"/>
  <c r="A77" i="76"/>
  <c r="B76" i="76"/>
  <c r="A76" i="76"/>
  <c r="B75" i="76"/>
  <c r="A75" i="76"/>
  <c r="B74" i="76"/>
  <c r="A74" i="76"/>
  <c r="B73" i="76"/>
  <c r="A73" i="76"/>
  <c r="B72" i="76"/>
  <c r="A72" i="76"/>
  <c r="B71" i="76"/>
  <c r="A71" i="76"/>
  <c r="B70" i="76"/>
  <c r="A70" i="76"/>
  <c r="B69" i="76"/>
  <c r="A69" i="76"/>
  <c r="B68" i="76"/>
  <c r="A68" i="76"/>
  <c r="B67" i="76"/>
  <c r="A67" i="76"/>
  <c r="B66" i="76"/>
  <c r="A66" i="76"/>
  <c r="B65" i="76"/>
  <c r="A65" i="76"/>
  <c r="B64" i="76"/>
  <c r="A64" i="76"/>
  <c r="B63" i="76"/>
  <c r="A63" i="76"/>
  <c r="B62" i="76"/>
  <c r="A62" i="76"/>
  <c r="B61" i="76"/>
  <c r="A61" i="76"/>
  <c r="B60" i="76"/>
  <c r="A60" i="76"/>
  <c r="B59" i="76"/>
  <c r="A59" i="76"/>
  <c r="B58" i="76"/>
  <c r="A58" i="76"/>
  <c r="B57" i="76"/>
  <c r="A57" i="76"/>
  <c r="B56" i="76"/>
  <c r="A56" i="76"/>
  <c r="B55" i="76"/>
  <c r="A55" i="76"/>
  <c r="B54" i="76"/>
  <c r="A54" i="76"/>
  <c r="B53" i="76"/>
  <c r="A53" i="76"/>
  <c r="B52" i="76"/>
  <c r="A52" i="76"/>
  <c r="B51" i="76"/>
  <c r="A51" i="76"/>
  <c r="B50" i="76"/>
  <c r="A50" i="76"/>
  <c r="B49" i="76"/>
  <c r="A49" i="76"/>
  <c r="B48" i="76"/>
  <c r="A48" i="76"/>
  <c r="B47" i="76"/>
  <c r="A47" i="76"/>
  <c r="B46" i="76"/>
  <c r="A46" i="76"/>
  <c r="B45" i="76"/>
  <c r="A45" i="76"/>
  <c r="B44" i="76"/>
  <c r="A44" i="76"/>
  <c r="B43" i="76"/>
  <c r="A43" i="76"/>
  <c r="B42" i="76"/>
  <c r="A42" i="76"/>
  <c r="B41" i="76"/>
  <c r="A41" i="76"/>
  <c r="B40" i="76"/>
  <c r="A40" i="76"/>
  <c r="B39" i="76"/>
  <c r="A39" i="76"/>
  <c r="B38" i="76"/>
  <c r="A38" i="76"/>
  <c r="B37" i="76"/>
  <c r="A37" i="76"/>
  <c r="B36" i="76"/>
  <c r="A36" i="76"/>
  <c r="B35" i="76"/>
  <c r="A35" i="76"/>
  <c r="B34" i="76"/>
  <c r="A34" i="76"/>
  <c r="B33" i="76"/>
  <c r="A33" i="76"/>
  <c r="B32" i="76"/>
  <c r="A32" i="76"/>
  <c r="B31" i="76"/>
  <c r="A31" i="76"/>
  <c r="B30" i="76"/>
  <c r="A30" i="76"/>
  <c r="B29" i="76"/>
  <c r="A29" i="76"/>
  <c r="B28" i="76"/>
  <c r="A28" i="76"/>
  <c r="B27" i="76"/>
  <c r="A27" i="76"/>
  <c r="B26" i="76"/>
  <c r="A26" i="76"/>
  <c r="B25" i="76"/>
  <c r="A25" i="76"/>
  <c r="B24" i="76"/>
  <c r="A24" i="76"/>
  <c r="B23" i="76"/>
  <c r="A23" i="76"/>
  <c r="B22" i="76"/>
  <c r="A22" i="76"/>
  <c r="B21" i="76"/>
  <c r="A21" i="76"/>
  <c r="B20" i="76"/>
  <c r="A20" i="76"/>
  <c r="B19" i="76"/>
  <c r="A19" i="76"/>
  <c r="B18" i="76"/>
  <c r="A18" i="76"/>
  <c r="B17" i="76"/>
  <c r="A17" i="76"/>
  <c r="B16" i="76"/>
  <c r="A16" i="76"/>
  <c r="B15" i="76"/>
  <c r="A15" i="76"/>
  <c r="B14" i="76"/>
  <c r="A14" i="76"/>
  <c r="B13" i="76"/>
  <c r="A13" i="76"/>
  <c r="B12" i="76"/>
  <c r="A12" i="76"/>
  <c r="B11" i="76"/>
  <c r="A11" i="76"/>
  <c r="B10" i="76"/>
  <c r="A10" i="76"/>
  <c r="B9" i="76"/>
  <c r="A9" i="76"/>
  <c r="B8" i="76"/>
  <c r="A8" i="76"/>
  <c r="B7" i="76"/>
  <c r="A7" i="76"/>
  <c r="B6" i="76"/>
  <c r="A6" i="76"/>
  <c r="B5" i="76"/>
  <c r="A5" i="76"/>
  <c r="B4" i="76"/>
  <c r="A4" i="76"/>
  <c r="B3" i="76"/>
  <c r="A3" i="76"/>
  <c r="I2" i="76"/>
  <c r="H2" i="76"/>
  <c r="G2" i="76"/>
  <c r="F2" i="76"/>
  <c r="E2" i="76"/>
  <c r="D2" i="76"/>
  <c r="C2" i="76"/>
  <c r="A2" i="76"/>
  <c r="D177" i="75"/>
  <c r="D176" i="75"/>
  <c r="D175" i="75"/>
  <c r="D174" i="75"/>
  <c r="D173" i="75"/>
  <c r="D172" i="75"/>
  <c r="B172" i="75"/>
  <c r="D171" i="75"/>
  <c r="B171" i="75"/>
  <c r="D170" i="75"/>
  <c r="F170" i="75" s="1"/>
  <c r="B170" i="75"/>
  <c r="D169" i="75"/>
  <c r="F169" i="75" s="1"/>
  <c r="B169" i="75"/>
  <c r="D168" i="75"/>
  <c r="F168" i="75" s="1"/>
  <c r="B168" i="75"/>
  <c r="D167" i="75"/>
  <c r="F167" i="75" s="1"/>
  <c r="B167" i="75"/>
  <c r="D166" i="75"/>
  <c r="F166" i="75" s="1"/>
  <c r="B166" i="75"/>
  <c r="D165" i="75"/>
  <c r="F165" i="75" s="1"/>
  <c r="B165" i="75"/>
  <c r="D164" i="75"/>
  <c r="F164" i="75" s="1"/>
  <c r="B164" i="75"/>
  <c r="D163" i="75"/>
  <c r="F163" i="75" s="1"/>
  <c r="B163" i="75"/>
  <c r="D162" i="75"/>
  <c r="B162" i="75"/>
  <c r="D161" i="75"/>
  <c r="B161" i="75"/>
  <c r="D160" i="75"/>
  <c r="F160" i="75" s="1"/>
  <c r="B160" i="75"/>
  <c r="D159" i="75"/>
  <c r="F159" i="75" s="1"/>
  <c r="B159" i="75"/>
  <c r="D158" i="75"/>
  <c r="F158" i="75" s="1"/>
  <c r="B158" i="75"/>
  <c r="D157" i="75"/>
  <c r="F157" i="75" s="1"/>
  <c r="B157" i="75"/>
  <c r="D156" i="75"/>
  <c r="B156" i="75"/>
  <c r="F155" i="75"/>
  <c r="E155" i="75"/>
  <c r="D155" i="75"/>
  <c r="C155" i="75"/>
  <c r="B155" i="75"/>
  <c r="A155" i="75"/>
  <c r="A154" i="75"/>
  <c r="B149" i="75"/>
  <c r="B145" i="75"/>
  <c r="A145" i="75"/>
  <c r="B144" i="75"/>
  <c r="A144" i="75"/>
  <c r="B143" i="75"/>
  <c r="A143" i="75"/>
  <c r="B142" i="75"/>
  <c r="A142" i="75"/>
  <c r="B141" i="75"/>
  <c r="A141" i="75"/>
  <c r="B140" i="75"/>
  <c r="A140" i="75"/>
  <c r="B139" i="75"/>
  <c r="A139" i="75"/>
  <c r="B138" i="75"/>
  <c r="A138" i="75"/>
  <c r="B137" i="75"/>
  <c r="A137" i="75"/>
  <c r="B136" i="75"/>
  <c r="A136" i="75"/>
  <c r="B135" i="75"/>
  <c r="A135" i="75"/>
  <c r="B134" i="75"/>
  <c r="A134" i="75"/>
  <c r="B133" i="75"/>
  <c r="A133" i="75"/>
  <c r="B132" i="75"/>
  <c r="A132" i="75"/>
  <c r="B131" i="75"/>
  <c r="A131" i="75"/>
  <c r="B130" i="75"/>
  <c r="A130" i="75"/>
  <c r="B129" i="75"/>
  <c r="A129" i="75"/>
  <c r="B128" i="75"/>
  <c r="A128" i="75"/>
  <c r="B127" i="75"/>
  <c r="A127" i="75"/>
  <c r="B126" i="75"/>
  <c r="A126" i="75"/>
  <c r="B125" i="75"/>
  <c r="A125" i="75"/>
  <c r="B124" i="75"/>
  <c r="A124" i="75"/>
  <c r="B123" i="75"/>
  <c r="A123" i="75"/>
  <c r="B122" i="75"/>
  <c r="A122" i="75"/>
  <c r="B121" i="75"/>
  <c r="A121" i="75"/>
  <c r="B120" i="75"/>
  <c r="A120" i="75"/>
  <c r="B119" i="75"/>
  <c r="A119" i="75"/>
  <c r="B118" i="75"/>
  <c r="A118" i="75"/>
  <c r="B117" i="75"/>
  <c r="A117" i="75"/>
  <c r="B116" i="75"/>
  <c r="A116" i="75"/>
  <c r="B115" i="75"/>
  <c r="A115" i="75"/>
  <c r="B114" i="75"/>
  <c r="A114" i="75"/>
  <c r="B113" i="75"/>
  <c r="A113" i="75"/>
  <c r="B112" i="75"/>
  <c r="A112" i="75"/>
  <c r="B111" i="75"/>
  <c r="A111" i="75"/>
  <c r="B110" i="75"/>
  <c r="A110" i="75"/>
  <c r="B109" i="75"/>
  <c r="A109" i="75"/>
  <c r="B108" i="75"/>
  <c r="A108" i="75"/>
  <c r="B107" i="75"/>
  <c r="A107" i="75"/>
  <c r="B106" i="75"/>
  <c r="A106" i="75"/>
  <c r="B105" i="75"/>
  <c r="A105" i="75"/>
  <c r="B104" i="75"/>
  <c r="A104" i="75"/>
  <c r="B103" i="75"/>
  <c r="A103" i="75"/>
  <c r="B102" i="75"/>
  <c r="A102" i="75"/>
  <c r="B101" i="75"/>
  <c r="A101" i="75"/>
  <c r="B100" i="75"/>
  <c r="A100" i="75"/>
  <c r="B99" i="75"/>
  <c r="A99" i="75"/>
  <c r="B98" i="75"/>
  <c r="A98" i="75"/>
  <c r="B97" i="75"/>
  <c r="A97" i="75"/>
  <c r="B96" i="75"/>
  <c r="A96" i="75"/>
  <c r="B95" i="75"/>
  <c r="A95" i="75"/>
  <c r="B94" i="75"/>
  <c r="A94" i="75"/>
  <c r="B93" i="75"/>
  <c r="A93" i="75"/>
  <c r="B92" i="75"/>
  <c r="A92" i="75"/>
  <c r="B91" i="75"/>
  <c r="A91" i="75"/>
  <c r="B90" i="75"/>
  <c r="A90" i="75"/>
  <c r="B89" i="75"/>
  <c r="A89" i="75"/>
  <c r="B88" i="75"/>
  <c r="A88" i="75"/>
  <c r="B87" i="75"/>
  <c r="A87" i="75"/>
  <c r="B86" i="75"/>
  <c r="A86" i="75"/>
  <c r="B85" i="75"/>
  <c r="A85" i="75"/>
  <c r="B84" i="75"/>
  <c r="A84" i="75"/>
  <c r="B83" i="75"/>
  <c r="A83" i="75"/>
  <c r="B82" i="75"/>
  <c r="A82" i="75"/>
  <c r="B81" i="75"/>
  <c r="A81" i="75"/>
  <c r="B80" i="75"/>
  <c r="A80" i="75"/>
  <c r="B79" i="75"/>
  <c r="A79" i="75"/>
  <c r="B78" i="75"/>
  <c r="A78" i="75"/>
  <c r="B77" i="75"/>
  <c r="A77" i="75"/>
  <c r="B76" i="75"/>
  <c r="A76" i="75"/>
  <c r="B75" i="75"/>
  <c r="A75" i="75"/>
  <c r="B74" i="75"/>
  <c r="A74" i="75"/>
  <c r="B73" i="75"/>
  <c r="A73" i="75"/>
  <c r="B72" i="75"/>
  <c r="A72" i="75"/>
  <c r="B71" i="75"/>
  <c r="A71" i="75"/>
  <c r="B70" i="75"/>
  <c r="A70" i="75"/>
  <c r="B69" i="75"/>
  <c r="A69" i="75"/>
  <c r="B68" i="75"/>
  <c r="A68" i="75"/>
  <c r="B67" i="75"/>
  <c r="A67" i="75"/>
  <c r="B66" i="75"/>
  <c r="A66" i="75"/>
  <c r="B65" i="75"/>
  <c r="A65" i="75"/>
  <c r="B64" i="75"/>
  <c r="A64" i="75"/>
  <c r="B63" i="75"/>
  <c r="A63" i="75"/>
  <c r="B62" i="75"/>
  <c r="A62" i="75"/>
  <c r="B61" i="75"/>
  <c r="A61" i="75"/>
  <c r="B60" i="75"/>
  <c r="A60" i="75"/>
  <c r="B59" i="75"/>
  <c r="A59" i="75"/>
  <c r="B58" i="75"/>
  <c r="A58" i="75"/>
  <c r="B57" i="75"/>
  <c r="A57" i="75"/>
  <c r="B56" i="75"/>
  <c r="A56" i="75"/>
  <c r="B55" i="75"/>
  <c r="A55" i="75"/>
  <c r="B54" i="75"/>
  <c r="A54" i="75"/>
  <c r="B53" i="75"/>
  <c r="A53" i="75"/>
  <c r="B52" i="75"/>
  <c r="A52" i="75"/>
  <c r="B51" i="75"/>
  <c r="A51" i="75"/>
  <c r="B50" i="75"/>
  <c r="A50" i="75"/>
  <c r="B49" i="75"/>
  <c r="A49" i="75"/>
  <c r="B48" i="75"/>
  <c r="A48" i="75"/>
  <c r="B47" i="75"/>
  <c r="A47" i="75"/>
  <c r="B46" i="75"/>
  <c r="A46" i="75"/>
  <c r="B45" i="75"/>
  <c r="A45" i="75"/>
  <c r="B44" i="75"/>
  <c r="A44" i="75"/>
  <c r="B43" i="75"/>
  <c r="A43" i="75"/>
  <c r="B42" i="75"/>
  <c r="A42" i="75"/>
  <c r="B41" i="75"/>
  <c r="A41" i="75"/>
  <c r="B40" i="75"/>
  <c r="A40" i="75"/>
  <c r="B39" i="75"/>
  <c r="A39" i="75"/>
  <c r="B38" i="75"/>
  <c r="A38" i="75"/>
  <c r="B37" i="75"/>
  <c r="A37" i="75"/>
  <c r="B36" i="75"/>
  <c r="A36" i="75"/>
  <c r="B35" i="75"/>
  <c r="A35" i="75"/>
  <c r="B34" i="75"/>
  <c r="A34" i="75"/>
  <c r="B33" i="75"/>
  <c r="A33" i="75"/>
  <c r="B32" i="75"/>
  <c r="A32" i="75"/>
  <c r="B31" i="75"/>
  <c r="A31" i="75"/>
  <c r="B30" i="75"/>
  <c r="A30" i="75"/>
  <c r="B29" i="75"/>
  <c r="A29" i="75"/>
  <c r="B28" i="75"/>
  <c r="A28" i="75"/>
  <c r="B27" i="75"/>
  <c r="A27" i="75"/>
  <c r="B26" i="75"/>
  <c r="A26" i="75"/>
  <c r="B25" i="75"/>
  <c r="A25" i="75"/>
  <c r="B24" i="75"/>
  <c r="A24" i="75"/>
  <c r="B23" i="75"/>
  <c r="A23" i="75"/>
  <c r="B22" i="75"/>
  <c r="A22" i="75"/>
  <c r="B21" i="75"/>
  <c r="A21" i="75"/>
  <c r="B20" i="75"/>
  <c r="A20" i="75"/>
  <c r="B19" i="75"/>
  <c r="A19" i="75"/>
  <c r="B18" i="75"/>
  <c r="A18" i="75"/>
  <c r="B17" i="75"/>
  <c r="A17" i="75"/>
  <c r="B16" i="75"/>
  <c r="A16" i="75"/>
  <c r="B15" i="75"/>
  <c r="A15" i="75"/>
  <c r="B14" i="75"/>
  <c r="A14" i="75"/>
  <c r="B13" i="75"/>
  <c r="A13" i="75"/>
  <c r="B12" i="75"/>
  <c r="A12" i="75"/>
  <c r="B11" i="75"/>
  <c r="A11" i="75"/>
  <c r="B10" i="75"/>
  <c r="A10" i="75"/>
  <c r="B9" i="75"/>
  <c r="A9" i="75"/>
  <c r="B8" i="75"/>
  <c r="A8" i="75"/>
  <c r="B7" i="75"/>
  <c r="A7" i="75"/>
  <c r="B6" i="75"/>
  <c r="A6" i="75"/>
  <c r="B5" i="75"/>
  <c r="A5" i="75"/>
  <c r="B4" i="75"/>
  <c r="A4" i="75"/>
  <c r="B3" i="75"/>
  <c r="A3" i="75"/>
  <c r="I2" i="75"/>
  <c r="H2" i="75"/>
  <c r="G2" i="75"/>
  <c r="F2" i="75"/>
  <c r="E2" i="75"/>
  <c r="D2" i="75"/>
  <c r="C2" i="75"/>
  <c r="A2" i="75"/>
  <c r="D177" i="74"/>
  <c r="D176" i="74"/>
  <c r="D175" i="74"/>
  <c r="D174" i="74"/>
  <c r="D173" i="74"/>
  <c r="D172" i="74"/>
  <c r="B172" i="74"/>
  <c r="D171" i="74"/>
  <c r="B171" i="74"/>
  <c r="D170" i="74"/>
  <c r="F170" i="74" s="1"/>
  <c r="B170" i="74"/>
  <c r="D169" i="74"/>
  <c r="F169" i="74" s="1"/>
  <c r="B169" i="74"/>
  <c r="D168" i="74"/>
  <c r="F168" i="74" s="1"/>
  <c r="B168" i="74"/>
  <c r="D167" i="74"/>
  <c r="F167" i="74" s="1"/>
  <c r="B167" i="74"/>
  <c r="D166" i="74"/>
  <c r="F166" i="74" s="1"/>
  <c r="B166" i="74"/>
  <c r="D165" i="74"/>
  <c r="F165" i="74" s="1"/>
  <c r="B165" i="74"/>
  <c r="D164" i="74"/>
  <c r="F164" i="74" s="1"/>
  <c r="B164" i="74"/>
  <c r="D163" i="74"/>
  <c r="F163" i="74" s="1"/>
  <c r="B163" i="74"/>
  <c r="D162" i="74"/>
  <c r="B162" i="74"/>
  <c r="D161" i="74"/>
  <c r="B161" i="74"/>
  <c r="D160" i="74"/>
  <c r="F160" i="74" s="1"/>
  <c r="B160" i="74"/>
  <c r="D159" i="74"/>
  <c r="F159" i="74" s="1"/>
  <c r="B159" i="74"/>
  <c r="D158" i="74"/>
  <c r="F158" i="74" s="1"/>
  <c r="B158" i="74"/>
  <c r="D157" i="74"/>
  <c r="F157" i="74" s="1"/>
  <c r="B157" i="74"/>
  <c r="D156" i="74"/>
  <c r="B156" i="74"/>
  <c r="F155" i="74"/>
  <c r="E155" i="74"/>
  <c r="D155" i="74"/>
  <c r="C155" i="74"/>
  <c r="B155" i="74"/>
  <c r="A155" i="74"/>
  <c r="A154" i="74"/>
  <c r="B149" i="74"/>
  <c r="B145" i="74"/>
  <c r="A145" i="74"/>
  <c r="B144" i="74"/>
  <c r="A144" i="74"/>
  <c r="B143" i="74"/>
  <c r="A143" i="74"/>
  <c r="B142" i="74"/>
  <c r="A142" i="74"/>
  <c r="B141" i="74"/>
  <c r="A141" i="74"/>
  <c r="B140" i="74"/>
  <c r="A140" i="74"/>
  <c r="B139" i="74"/>
  <c r="A139" i="74"/>
  <c r="B138" i="74"/>
  <c r="A138" i="74"/>
  <c r="B137" i="74"/>
  <c r="A137" i="74"/>
  <c r="B136" i="74"/>
  <c r="A136" i="74"/>
  <c r="B135" i="74"/>
  <c r="A135" i="74"/>
  <c r="B134" i="74"/>
  <c r="A134" i="74"/>
  <c r="B133" i="74"/>
  <c r="A133" i="74"/>
  <c r="B132" i="74"/>
  <c r="A132" i="74"/>
  <c r="B131" i="74"/>
  <c r="A131" i="74"/>
  <c r="B130" i="74"/>
  <c r="A130" i="74"/>
  <c r="B129" i="74"/>
  <c r="A129" i="74"/>
  <c r="B128" i="74"/>
  <c r="A128" i="74"/>
  <c r="B127" i="74"/>
  <c r="A127" i="74"/>
  <c r="B126" i="74"/>
  <c r="A126" i="74"/>
  <c r="B125" i="74"/>
  <c r="A125" i="74"/>
  <c r="B124" i="74"/>
  <c r="A124" i="74"/>
  <c r="B123" i="74"/>
  <c r="A123" i="74"/>
  <c r="B122" i="74"/>
  <c r="A122" i="74"/>
  <c r="B121" i="74"/>
  <c r="A121" i="74"/>
  <c r="B120" i="74"/>
  <c r="A120" i="74"/>
  <c r="B119" i="74"/>
  <c r="A119" i="74"/>
  <c r="B118" i="74"/>
  <c r="A118" i="74"/>
  <c r="B117" i="74"/>
  <c r="A117" i="74"/>
  <c r="B116" i="74"/>
  <c r="A116" i="74"/>
  <c r="B115" i="74"/>
  <c r="A115" i="74"/>
  <c r="B114" i="74"/>
  <c r="A114" i="74"/>
  <c r="B113" i="74"/>
  <c r="A113" i="74"/>
  <c r="B112" i="74"/>
  <c r="A112" i="74"/>
  <c r="B111" i="74"/>
  <c r="A111" i="74"/>
  <c r="B110" i="74"/>
  <c r="A110" i="74"/>
  <c r="B109" i="74"/>
  <c r="A109" i="74"/>
  <c r="B108" i="74"/>
  <c r="A108" i="74"/>
  <c r="B107" i="74"/>
  <c r="A107" i="74"/>
  <c r="B106" i="74"/>
  <c r="A106" i="74"/>
  <c r="B105" i="74"/>
  <c r="A105" i="74"/>
  <c r="B104" i="74"/>
  <c r="A104" i="74"/>
  <c r="B103" i="74"/>
  <c r="A103" i="74"/>
  <c r="B102" i="74"/>
  <c r="A102" i="74"/>
  <c r="B101" i="74"/>
  <c r="A101" i="74"/>
  <c r="B100" i="74"/>
  <c r="A100" i="74"/>
  <c r="B99" i="74"/>
  <c r="A99" i="74"/>
  <c r="B98" i="74"/>
  <c r="A98" i="74"/>
  <c r="B97" i="74"/>
  <c r="A97" i="74"/>
  <c r="B96" i="74"/>
  <c r="A96" i="74"/>
  <c r="B95" i="74"/>
  <c r="A95" i="74"/>
  <c r="B94" i="74"/>
  <c r="A94" i="74"/>
  <c r="B93" i="74"/>
  <c r="A93" i="74"/>
  <c r="B92" i="74"/>
  <c r="A92" i="74"/>
  <c r="B91" i="74"/>
  <c r="A91" i="74"/>
  <c r="B90" i="74"/>
  <c r="A90" i="74"/>
  <c r="B89" i="74"/>
  <c r="A89" i="74"/>
  <c r="B88" i="74"/>
  <c r="A88" i="74"/>
  <c r="B87" i="74"/>
  <c r="A87" i="74"/>
  <c r="B86" i="74"/>
  <c r="A86" i="74"/>
  <c r="B85" i="74"/>
  <c r="A85" i="74"/>
  <c r="B84" i="74"/>
  <c r="A84" i="74"/>
  <c r="B83" i="74"/>
  <c r="A83" i="74"/>
  <c r="B82" i="74"/>
  <c r="A82" i="74"/>
  <c r="B81" i="74"/>
  <c r="A81" i="74"/>
  <c r="B80" i="74"/>
  <c r="A80" i="74"/>
  <c r="B79" i="74"/>
  <c r="A79" i="74"/>
  <c r="B78" i="74"/>
  <c r="A78" i="74"/>
  <c r="B77" i="74"/>
  <c r="A77" i="74"/>
  <c r="B76" i="74"/>
  <c r="A76" i="74"/>
  <c r="B75" i="74"/>
  <c r="A75" i="74"/>
  <c r="B74" i="74"/>
  <c r="A74" i="74"/>
  <c r="B73" i="74"/>
  <c r="A73" i="74"/>
  <c r="B72" i="74"/>
  <c r="A72" i="74"/>
  <c r="B71" i="74"/>
  <c r="A71" i="74"/>
  <c r="B70" i="74"/>
  <c r="A70" i="74"/>
  <c r="B69" i="74"/>
  <c r="A69" i="74"/>
  <c r="B68" i="74"/>
  <c r="A68" i="74"/>
  <c r="B67" i="74"/>
  <c r="A67" i="74"/>
  <c r="B66" i="74"/>
  <c r="A66" i="74"/>
  <c r="B65" i="74"/>
  <c r="A65" i="74"/>
  <c r="B64" i="74"/>
  <c r="A64" i="74"/>
  <c r="B63" i="74"/>
  <c r="A63" i="74"/>
  <c r="B62" i="74"/>
  <c r="A62" i="74"/>
  <c r="B61" i="74"/>
  <c r="A61" i="74"/>
  <c r="B60" i="74"/>
  <c r="A60" i="74"/>
  <c r="B59" i="74"/>
  <c r="A59" i="74"/>
  <c r="B58" i="74"/>
  <c r="A58" i="74"/>
  <c r="B57" i="74"/>
  <c r="A57" i="74"/>
  <c r="B56" i="74"/>
  <c r="A56" i="74"/>
  <c r="B55" i="74"/>
  <c r="A55" i="74"/>
  <c r="B54" i="74"/>
  <c r="A54" i="74"/>
  <c r="B53" i="74"/>
  <c r="A53" i="74"/>
  <c r="B52" i="74"/>
  <c r="A52" i="74"/>
  <c r="B51" i="74"/>
  <c r="A51" i="74"/>
  <c r="B50" i="74"/>
  <c r="A50" i="74"/>
  <c r="B49" i="74"/>
  <c r="A49" i="74"/>
  <c r="B48" i="74"/>
  <c r="A48" i="74"/>
  <c r="B47" i="74"/>
  <c r="A47" i="74"/>
  <c r="B46" i="74"/>
  <c r="A46" i="74"/>
  <c r="B45" i="74"/>
  <c r="A45" i="74"/>
  <c r="B44" i="74"/>
  <c r="A44" i="74"/>
  <c r="B43" i="74"/>
  <c r="A43" i="74"/>
  <c r="B42" i="74"/>
  <c r="A42" i="74"/>
  <c r="B41" i="74"/>
  <c r="A41" i="74"/>
  <c r="B40" i="74"/>
  <c r="A40" i="74"/>
  <c r="B39" i="74"/>
  <c r="A39" i="74"/>
  <c r="B38" i="74"/>
  <c r="A38" i="74"/>
  <c r="B37" i="74"/>
  <c r="A37" i="74"/>
  <c r="B36" i="74"/>
  <c r="A36" i="74"/>
  <c r="B35" i="74"/>
  <c r="A35" i="74"/>
  <c r="B34" i="74"/>
  <c r="A34" i="74"/>
  <c r="B33" i="74"/>
  <c r="A33" i="74"/>
  <c r="B32" i="74"/>
  <c r="A32" i="74"/>
  <c r="B31" i="74"/>
  <c r="A31" i="74"/>
  <c r="B30" i="74"/>
  <c r="A30" i="74"/>
  <c r="B29" i="74"/>
  <c r="A29" i="74"/>
  <c r="B28" i="74"/>
  <c r="A28" i="74"/>
  <c r="B27" i="74"/>
  <c r="A27" i="74"/>
  <c r="B26" i="74"/>
  <c r="A26" i="74"/>
  <c r="B25" i="74"/>
  <c r="A25" i="74"/>
  <c r="B24" i="74"/>
  <c r="A24" i="74"/>
  <c r="B23" i="74"/>
  <c r="A23" i="74"/>
  <c r="B22" i="74"/>
  <c r="A22" i="74"/>
  <c r="B21" i="74"/>
  <c r="A21" i="74"/>
  <c r="B20" i="74"/>
  <c r="A20" i="74"/>
  <c r="B19" i="74"/>
  <c r="A19" i="74"/>
  <c r="B18" i="74"/>
  <c r="A18" i="74"/>
  <c r="B17" i="74"/>
  <c r="A17" i="74"/>
  <c r="B16" i="74"/>
  <c r="A16" i="74"/>
  <c r="B15" i="74"/>
  <c r="A15" i="74"/>
  <c r="B14" i="74"/>
  <c r="A14" i="74"/>
  <c r="B13" i="74"/>
  <c r="A13" i="74"/>
  <c r="B12" i="74"/>
  <c r="A12" i="74"/>
  <c r="B11" i="74"/>
  <c r="A11" i="74"/>
  <c r="B10" i="74"/>
  <c r="A10" i="74"/>
  <c r="B9" i="74"/>
  <c r="A9" i="74"/>
  <c r="B8" i="74"/>
  <c r="A8" i="74"/>
  <c r="B7" i="74"/>
  <c r="A7" i="74"/>
  <c r="B6" i="74"/>
  <c r="A6" i="74"/>
  <c r="B5" i="74"/>
  <c r="A5" i="74"/>
  <c r="B4" i="74"/>
  <c r="A4" i="74"/>
  <c r="B3" i="74"/>
  <c r="A3" i="74"/>
  <c r="I2" i="74"/>
  <c r="H2" i="74"/>
  <c r="G2" i="74"/>
  <c r="F2" i="74"/>
  <c r="E2" i="74"/>
  <c r="D2" i="74"/>
  <c r="C2" i="74"/>
  <c r="A2" i="74"/>
  <c r="D177" i="73"/>
  <c r="D176" i="73"/>
  <c r="D175" i="73"/>
  <c r="D174" i="73"/>
  <c r="D173" i="73"/>
  <c r="D172" i="73"/>
  <c r="B172" i="73"/>
  <c r="D171" i="73"/>
  <c r="B171" i="73"/>
  <c r="D170" i="73"/>
  <c r="B170" i="73"/>
  <c r="D169" i="73"/>
  <c r="B169" i="73"/>
  <c r="D168" i="73"/>
  <c r="B168" i="73"/>
  <c r="D167" i="73"/>
  <c r="B167" i="73"/>
  <c r="D166" i="73"/>
  <c r="B166" i="73"/>
  <c r="D165" i="73"/>
  <c r="B165" i="73"/>
  <c r="D164" i="73"/>
  <c r="B164" i="73"/>
  <c r="D163" i="73"/>
  <c r="B163" i="73"/>
  <c r="D162" i="73"/>
  <c r="B162" i="73"/>
  <c r="D161" i="73"/>
  <c r="B161" i="73"/>
  <c r="D160" i="73"/>
  <c r="B160" i="73"/>
  <c r="D159" i="73"/>
  <c r="B159" i="73"/>
  <c r="D158" i="73"/>
  <c r="B158" i="73"/>
  <c r="D157" i="73"/>
  <c r="B157" i="73"/>
  <c r="D156" i="73"/>
  <c r="B156" i="73"/>
  <c r="F155" i="73"/>
  <c r="E155" i="73"/>
  <c r="D155" i="73"/>
  <c r="C155" i="73"/>
  <c r="B155" i="73"/>
  <c r="A155" i="73"/>
  <c r="A154" i="73"/>
  <c r="B149" i="73"/>
  <c r="B145" i="73"/>
  <c r="A145" i="73"/>
  <c r="B144" i="73"/>
  <c r="A144" i="73"/>
  <c r="B143" i="73"/>
  <c r="A143" i="73"/>
  <c r="B142" i="73"/>
  <c r="A142" i="73"/>
  <c r="B141" i="73"/>
  <c r="A141" i="73"/>
  <c r="B140" i="73"/>
  <c r="A140" i="73"/>
  <c r="B139" i="73"/>
  <c r="A139" i="73"/>
  <c r="B138" i="73"/>
  <c r="A138" i="73"/>
  <c r="B137" i="73"/>
  <c r="A137" i="73"/>
  <c r="B136" i="73"/>
  <c r="A136" i="73"/>
  <c r="B135" i="73"/>
  <c r="A135" i="73"/>
  <c r="B134" i="73"/>
  <c r="A134" i="73"/>
  <c r="B133" i="73"/>
  <c r="A133" i="73"/>
  <c r="B132" i="73"/>
  <c r="A132" i="73"/>
  <c r="B131" i="73"/>
  <c r="A131" i="73"/>
  <c r="B130" i="73"/>
  <c r="A130" i="73"/>
  <c r="B129" i="73"/>
  <c r="A129" i="73"/>
  <c r="B128" i="73"/>
  <c r="A128" i="73"/>
  <c r="B127" i="73"/>
  <c r="A127" i="73"/>
  <c r="B126" i="73"/>
  <c r="A126" i="73"/>
  <c r="B125" i="73"/>
  <c r="A125" i="73"/>
  <c r="B124" i="73"/>
  <c r="A124" i="73"/>
  <c r="B123" i="73"/>
  <c r="A123" i="73"/>
  <c r="B122" i="73"/>
  <c r="A122" i="73"/>
  <c r="B121" i="73"/>
  <c r="A121" i="73"/>
  <c r="B120" i="73"/>
  <c r="A120" i="73"/>
  <c r="B119" i="73"/>
  <c r="A119" i="73"/>
  <c r="B118" i="73"/>
  <c r="A118" i="73"/>
  <c r="B117" i="73"/>
  <c r="A117" i="73"/>
  <c r="B116" i="73"/>
  <c r="A116" i="73"/>
  <c r="B115" i="73"/>
  <c r="A115" i="73"/>
  <c r="B114" i="73"/>
  <c r="A114" i="73"/>
  <c r="B113" i="73"/>
  <c r="A113" i="73"/>
  <c r="B112" i="73"/>
  <c r="A112" i="73"/>
  <c r="B111" i="73"/>
  <c r="A111" i="73"/>
  <c r="B110" i="73"/>
  <c r="A110" i="73"/>
  <c r="B109" i="73"/>
  <c r="A109" i="73"/>
  <c r="B108" i="73"/>
  <c r="A108" i="73"/>
  <c r="B107" i="73"/>
  <c r="A107" i="73"/>
  <c r="B106" i="73"/>
  <c r="A106" i="73"/>
  <c r="B105" i="73"/>
  <c r="A105" i="73"/>
  <c r="B104" i="73"/>
  <c r="A104" i="73"/>
  <c r="B103" i="73"/>
  <c r="A103" i="73"/>
  <c r="B102" i="73"/>
  <c r="A102" i="73"/>
  <c r="B101" i="73"/>
  <c r="A101" i="73"/>
  <c r="B100" i="73"/>
  <c r="A100" i="73"/>
  <c r="B99" i="73"/>
  <c r="A99" i="73"/>
  <c r="B98" i="73"/>
  <c r="A98" i="73"/>
  <c r="B97" i="73"/>
  <c r="A97" i="73"/>
  <c r="B96" i="73"/>
  <c r="A96" i="73"/>
  <c r="B95" i="73"/>
  <c r="A95" i="73"/>
  <c r="B94" i="73"/>
  <c r="A94" i="73"/>
  <c r="B93" i="73"/>
  <c r="A93" i="73"/>
  <c r="B92" i="73"/>
  <c r="A92" i="73"/>
  <c r="B91" i="73"/>
  <c r="A91" i="73"/>
  <c r="B90" i="73"/>
  <c r="A90" i="73"/>
  <c r="B89" i="73"/>
  <c r="A89" i="73"/>
  <c r="B88" i="73"/>
  <c r="A88" i="73"/>
  <c r="B87" i="73"/>
  <c r="A87" i="73"/>
  <c r="B86" i="73"/>
  <c r="A86" i="73"/>
  <c r="B85" i="73"/>
  <c r="A85" i="73"/>
  <c r="B84" i="73"/>
  <c r="A84" i="73"/>
  <c r="B83" i="73"/>
  <c r="A83" i="73"/>
  <c r="B82" i="73"/>
  <c r="A82" i="73"/>
  <c r="B81" i="73"/>
  <c r="A81" i="73"/>
  <c r="B80" i="73"/>
  <c r="A80" i="73"/>
  <c r="B79" i="73"/>
  <c r="A79" i="73"/>
  <c r="B78" i="73"/>
  <c r="A78" i="73"/>
  <c r="B77" i="73"/>
  <c r="A77" i="73"/>
  <c r="B76" i="73"/>
  <c r="A76" i="73"/>
  <c r="B75" i="73"/>
  <c r="A75" i="73"/>
  <c r="B74" i="73"/>
  <c r="A74" i="73"/>
  <c r="B73" i="73"/>
  <c r="A73" i="73"/>
  <c r="B72" i="73"/>
  <c r="A72" i="73"/>
  <c r="B71" i="73"/>
  <c r="A71" i="73"/>
  <c r="B70" i="73"/>
  <c r="A70" i="73"/>
  <c r="B69" i="73"/>
  <c r="A69" i="73"/>
  <c r="B68" i="73"/>
  <c r="A68" i="73"/>
  <c r="B67" i="73"/>
  <c r="A67" i="73"/>
  <c r="B66" i="73"/>
  <c r="A66" i="73"/>
  <c r="B65" i="73"/>
  <c r="A65" i="73"/>
  <c r="B64" i="73"/>
  <c r="A64" i="73"/>
  <c r="B63" i="73"/>
  <c r="A63" i="73"/>
  <c r="B62" i="73"/>
  <c r="A62" i="73"/>
  <c r="B61" i="73"/>
  <c r="A61" i="73"/>
  <c r="B60" i="73"/>
  <c r="A60" i="73"/>
  <c r="B59" i="73"/>
  <c r="A59" i="73"/>
  <c r="B58" i="73"/>
  <c r="A58" i="73"/>
  <c r="B57" i="73"/>
  <c r="A57" i="73"/>
  <c r="B56" i="73"/>
  <c r="A56" i="73"/>
  <c r="B55" i="73"/>
  <c r="A55" i="73"/>
  <c r="B54" i="73"/>
  <c r="A54" i="73"/>
  <c r="B53" i="73"/>
  <c r="A53" i="73"/>
  <c r="B52" i="73"/>
  <c r="A52" i="73"/>
  <c r="B51" i="73"/>
  <c r="A51" i="73"/>
  <c r="B50" i="73"/>
  <c r="A50" i="73"/>
  <c r="B49" i="73"/>
  <c r="A49" i="73"/>
  <c r="B48" i="73"/>
  <c r="A48" i="73"/>
  <c r="B47" i="73"/>
  <c r="A47" i="73"/>
  <c r="B46" i="73"/>
  <c r="A46" i="73"/>
  <c r="B45" i="73"/>
  <c r="A45" i="73"/>
  <c r="B44" i="73"/>
  <c r="A44" i="73"/>
  <c r="B43" i="73"/>
  <c r="A43" i="73"/>
  <c r="B42" i="73"/>
  <c r="A42" i="73"/>
  <c r="B41" i="73"/>
  <c r="A41" i="73"/>
  <c r="B40" i="73"/>
  <c r="A40" i="73"/>
  <c r="B39" i="73"/>
  <c r="A39" i="73"/>
  <c r="B38" i="73"/>
  <c r="A38" i="73"/>
  <c r="B37" i="73"/>
  <c r="A37" i="73"/>
  <c r="B36" i="73"/>
  <c r="A36" i="73"/>
  <c r="B35" i="73"/>
  <c r="A35" i="73"/>
  <c r="B34" i="73"/>
  <c r="A34" i="73"/>
  <c r="B33" i="73"/>
  <c r="A33" i="73"/>
  <c r="B32" i="73"/>
  <c r="A32" i="73"/>
  <c r="B31" i="73"/>
  <c r="A31" i="73"/>
  <c r="B30" i="73"/>
  <c r="A30" i="73"/>
  <c r="B29" i="73"/>
  <c r="A29" i="73"/>
  <c r="B28" i="73"/>
  <c r="A28" i="73"/>
  <c r="B27" i="73"/>
  <c r="A27" i="73"/>
  <c r="B26" i="73"/>
  <c r="A26" i="73"/>
  <c r="B25" i="73"/>
  <c r="A25" i="73"/>
  <c r="B24" i="73"/>
  <c r="A24" i="73"/>
  <c r="B23" i="73"/>
  <c r="A23" i="73"/>
  <c r="B22" i="73"/>
  <c r="A22" i="73"/>
  <c r="B21" i="73"/>
  <c r="A21" i="73"/>
  <c r="B20" i="73"/>
  <c r="A20" i="73"/>
  <c r="B19" i="73"/>
  <c r="A19" i="73"/>
  <c r="B18" i="73"/>
  <c r="A18" i="73"/>
  <c r="B17" i="73"/>
  <c r="A17" i="73"/>
  <c r="B16" i="73"/>
  <c r="A16" i="73"/>
  <c r="B15" i="73"/>
  <c r="A15" i="73"/>
  <c r="B14" i="73"/>
  <c r="A14" i="73"/>
  <c r="B13" i="73"/>
  <c r="A13" i="73"/>
  <c r="B12" i="73"/>
  <c r="A12" i="73"/>
  <c r="B11" i="73"/>
  <c r="A11" i="73"/>
  <c r="B10" i="73"/>
  <c r="A10" i="73"/>
  <c r="B9" i="73"/>
  <c r="A9" i="73"/>
  <c r="B8" i="73"/>
  <c r="A8" i="73"/>
  <c r="B7" i="73"/>
  <c r="A7" i="73"/>
  <c r="B6" i="73"/>
  <c r="A6" i="73"/>
  <c r="B5" i="73"/>
  <c r="A5" i="73"/>
  <c r="B4" i="73"/>
  <c r="A4" i="73"/>
  <c r="B3" i="73"/>
  <c r="A3" i="73"/>
  <c r="I2" i="73"/>
  <c r="H2" i="73"/>
  <c r="G2" i="73"/>
  <c r="F2" i="73"/>
  <c r="E2" i="73"/>
  <c r="D2" i="73"/>
  <c r="C2" i="73"/>
  <c r="A2" i="73"/>
  <c r="D177" i="72"/>
  <c r="D176" i="72"/>
  <c r="D175" i="72"/>
  <c r="D174" i="72"/>
  <c r="D173" i="72"/>
  <c r="D172" i="72"/>
  <c r="B172" i="72"/>
  <c r="D171" i="72"/>
  <c r="B171" i="72"/>
  <c r="D170" i="72"/>
  <c r="B170" i="72"/>
  <c r="D169" i="72"/>
  <c r="B169" i="72"/>
  <c r="D168" i="72"/>
  <c r="B168" i="72"/>
  <c r="D167" i="72"/>
  <c r="B167" i="72"/>
  <c r="D166" i="72"/>
  <c r="B166" i="72"/>
  <c r="D165" i="72"/>
  <c r="B165" i="72"/>
  <c r="D164" i="72"/>
  <c r="B164" i="72"/>
  <c r="D163" i="72"/>
  <c r="B163" i="72"/>
  <c r="D162" i="72"/>
  <c r="B162" i="72"/>
  <c r="D161" i="72"/>
  <c r="B161" i="72"/>
  <c r="D160" i="72"/>
  <c r="B160" i="72"/>
  <c r="D159" i="72"/>
  <c r="B159" i="72"/>
  <c r="D158" i="72"/>
  <c r="B158" i="72"/>
  <c r="D157" i="72"/>
  <c r="B157" i="72"/>
  <c r="D156" i="72"/>
  <c r="B156" i="72"/>
  <c r="F155" i="72"/>
  <c r="E155" i="72"/>
  <c r="D155" i="72"/>
  <c r="C155" i="72"/>
  <c r="B155" i="72"/>
  <c r="A155" i="72"/>
  <c r="A154" i="72"/>
  <c r="B149" i="72"/>
  <c r="B145" i="72"/>
  <c r="A145" i="72"/>
  <c r="B144" i="72"/>
  <c r="A144" i="72"/>
  <c r="B143" i="72"/>
  <c r="A143" i="72"/>
  <c r="B142" i="72"/>
  <c r="A142" i="72"/>
  <c r="B141" i="72"/>
  <c r="A141" i="72"/>
  <c r="B140" i="72"/>
  <c r="A140" i="72"/>
  <c r="B139" i="72"/>
  <c r="A139" i="72"/>
  <c r="B138" i="72"/>
  <c r="A138" i="72"/>
  <c r="B137" i="72"/>
  <c r="A137" i="72"/>
  <c r="B136" i="72"/>
  <c r="A136" i="72"/>
  <c r="B135" i="72"/>
  <c r="A135" i="72"/>
  <c r="B134" i="72"/>
  <c r="A134" i="72"/>
  <c r="B133" i="72"/>
  <c r="A133" i="72"/>
  <c r="B132" i="72"/>
  <c r="A132" i="72"/>
  <c r="B131" i="72"/>
  <c r="A131" i="72"/>
  <c r="B130" i="72"/>
  <c r="A130" i="72"/>
  <c r="B129" i="72"/>
  <c r="A129" i="72"/>
  <c r="B128" i="72"/>
  <c r="A128" i="72"/>
  <c r="B127" i="72"/>
  <c r="A127" i="72"/>
  <c r="B126" i="72"/>
  <c r="A126" i="72"/>
  <c r="B125" i="72"/>
  <c r="A125" i="72"/>
  <c r="B124" i="72"/>
  <c r="A124" i="72"/>
  <c r="B123" i="72"/>
  <c r="A123" i="72"/>
  <c r="B122" i="72"/>
  <c r="A122" i="72"/>
  <c r="B121" i="72"/>
  <c r="A121" i="72"/>
  <c r="B120" i="72"/>
  <c r="A120" i="72"/>
  <c r="B119" i="72"/>
  <c r="A119" i="72"/>
  <c r="B118" i="72"/>
  <c r="A118" i="72"/>
  <c r="B117" i="72"/>
  <c r="A117" i="72"/>
  <c r="B116" i="72"/>
  <c r="A116" i="72"/>
  <c r="B115" i="72"/>
  <c r="A115" i="72"/>
  <c r="B114" i="72"/>
  <c r="A114" i="72"/>
  <c r="B113" i="72"/>
  <c r="A113" i="72"/>
  <c r="B112" i="72"/>
  <c r="A112" i="72"/>
  <c r="B111" i="72"/>
  <c r="A111" i="72"/>
  <c r="B110" i="72"/>
  <c r="A110" i="72"/>
  <c r="B109" i="72"/>
  <c r="A109" i="72"/>
  <c r="B108" i="72"/>
  <c r="A108" i="72"/>
  <c r="B107" i="72"/>
  <c r="A107" i="72"/>
  <c r="B106" i="72"/>
  <c r="A106" i="72"/>
  <c r="B105" i="72"/>
  <c r="A105" i="72"/>
  <c r="B104" i="72"/>
  <c r="A104" i="72"/>
  <c r="B103" i="72"/>
  <c r="A103" i="72"/>
  <c r="B102" i="72"/>
  <c r="A102" i="72"/>
  <c r="B101" i="72"/>
  <c r="A101" i="72"/>
  <c r="B100" i="72"/>
  <c r="A100" i="72"/>
  <c r="B99" i="72"/>
  <c r="A99" i="72"/>
  <c r="B98" i="72"/>
  <c r="A98" i="72"/>
  <c r="B97" i="72"/>
  <c r="A97" i="72"/>
  <c r="B96" i="72"/>
  <c r="A96" i="72"/>
  <c r="B95" i="72"/>
  <c r="A95" i="72"/>
  <c r="B94" i="72"/>
  <c r="A94" i="72"/>
  <c r="B93" i="72"/>
  <c r="A93" i="72"/>
  <c r="B92" i="72"/>
  <c r="A92" i="72"/>
  <c r="B91" i="72"/>
  <c r="A91" i="72"/>
  <c r="B90" i="72"/>
  <c r="A90" i="72"/>
  <c r="B89" i="72"/>
  <c r="A89" i="72"/>
  <c r="B88" i="72"/>
  <c r="A88" i="72"/>
  <c r="B87" i="72"/>
  <c r="A87" i="72"/>
  <c r="B86" i="72"/>
  <c r="A86" i="72"/>
  <c r="B85" i="72"/>
  <c r="A85" i="72"/>
  <c r="B84" i="72"/>
  <c r="A84" i="72"/>
  <c r="B83" i="72"/>
  <c r="A83" i="72"/>
  <c r="B82" i="72"/>
  <c r="A82" i="72"/>
  <c r="B81" i="72"/>
  <c r="A81" i="72"/>
  <c r="B80" i="72"/>
  <c r="A80" i="72"/>
  <c r="B79" i="72"/>
  <c r="A79" i="72"/>
  <c r="B78" i="72"/>
  <c r="A78" i="72"/>
  <c r="B77" i="72"/>
  <c r="A77" i="72"/>
  <c r="B76" i="72"/>
  <c r="A76" i="72"/>
  <c r="B75" i="72"/>
  <c r="A75" i="72"/>
  <c r="B74" i="72"/>
  <c r="A74" i="72"/>
  <c r="B73" i="72"/>
  <c r="A73" i="72"/>
  <c r="B72" i="72"/>
  <c r="A72" i="72"/>
  <c r="B71" i="72"/>
  <c r="A71" i="72"/>
  <c r="B70" i="72"/>
  <c r="A70" i="72"/>
  <c r="B69" i="72"/>
  <c r="A69" i="72"/>
  <c r="B68" i="72"/>
  <c r="A68" i="72"/>
  <c r="B67" i="72"/>
  <c r="A67" i="72"/>
  <c r="B66" i="72"/>
  <c r="A66" i="72"/>
  <c r="B65" i="72"/>
  <c r="A65" i="72"/>
  <c r="B64" i="72"/>
  <c r="A64" i="72"/>
  <c r="B63" i="72"/>
  <c r="A63" i="72"/>
  <c r="B62" i="72"/>
  <c r="A62" i="72"/>
  <c r="B61" i="72"/>
  <c r="A61" i="72"/>
  <c r="B60" i="72"/>
  <c r="A60" i="72"/>
  <c r="B59" i="72"/>
  <c r="A59" i="72"/>
  <c r="B58" i="72"/>
  <c r="A58" i="72"/>
  <c r="B57" i="72"/>
  <c r="A57" i="72"/>
  <c r="B56" i="72"/>
  <c r="A56" i="72"/>
  <c r="B55" i="72"/>
  <c r="A55" i="72"/>
  <c r="B54" i="72"/>
  <c r="A54" i="72"/>
  <c r="B53" i="72"/>
  <c r="A53" i="72"/>
  <c r="B52" i="72"/>
  <c r="A52" i="72"/>
  <c r="B51" i="72"/>
  <c r="A51" i="72"/>
  <c r="B50" i="72"/>
  <c r="A50" i="72"/>
  <c r="B49" i="72"/>
  <c r="A49" i="72"/>
  <c r="B48" i="72"/>
  <c r="A48" i="72"/>
  <c r="B47" i="72"/>
  <c r="A47" i="72"/>
  <c r="B46" i="72"/>
  <c r="A46" i="72"/>
  <c r="B45" i="72"/>
  <c r="A45" i="72"/>
  <c r="B44" i="72"/>
  <c r="A44" i="72"/>
  <c r="B43" i="72"/>
  <c r="A43" i="72"/>
  <c r="B42" i="72"/>
  <c r="A42" i="72"/>
  <c r="B41" i="72"/>
  <c r="A41" i="72"/>
  <c r="B40" i="72"/>
  <c r="A40" i="72"/>
  <c r="B39" i="72"/>
  <c r="A39" i="72"/>
  <c r="B38" i="72"/>
  <c r="A38" i="72"/>
  <c r="B37" i="72"/>
  <c r="A37" i="72"/>
  <c r="B36" i="72"/>
  <c r="A36" i="72"/>
  <c r="B35" i="72"/>
  <c r="A35" i="72"/>
  <c r="B34" i="72"/>
  <c r="A34" i="72"/>
  <c r="B33" i="72"/>
  <c r="A33" i="72"/>
  <c r="B32" i="72"/>
  <c r="A32" i="72"/>
  <c r="B31" i="72"/>
  <c r="A31" i="72"/>
  <c r="B30" i="72"/>
  <c r="A30" i="72"/>
  <c r="B29" i="72"/>
  <c r="A29" i="72"/>
  <c r="B28" i="72"/>
  <c r="A28" i="72"/>
  <c r="B27" i="72"/>
  <c r="A27" i="72"/>
  <c r="B26" i="72"/>
  <c r="A26" i="72"/>
  <c r="B25" i="72"/>
  <c r="A25" i="72"/>
  <c r="B24" i="72"/>
  <c r="A24" i="72"/>
  <c r="B23" i="72"/>
  <c r="A23" i="72"/>
  <c r="B22" i="72"/>
  <c r="A22" i="72"/>
  <c r="B21" i="72"/>
  <c r="A21" i="72"/>
  <c r="B20" i="72"/>
  <c r="A20" i="72"/>
  <c r="B19" i="72"/>
  <c r="A19" i="72"/>
  <c r="B18" i="72"/>
  <c r="A18" i="72"/>
  <c r="B17" i="72"/>
  <c r="A17" i="72"/>
  <c r="B16" i="72"/>
  <c r="A16" i="72"/>
  <c r="B15" i="72"/>
  <c r="A15" i="72"/>
  <c r="B14" i="72"/>
  <c r="A14" i="72"/>
  <c r="B13" i="72"/>
  <c r="A13" i="72"/>
  <c r="B12" i="72"/>
  <c r="A12" i="72"/>
  <c r="B11" i="72"/>
  <c r="A11" i="72"/>
  <c r="B10" i="72"/>
  <c r="A10" i="72"/>
  <c r="B9" i="72"/>
  <c r="A9" i="72"/>
  <c r="B8" i="72"/>
  <c r="A8" i="72"/>
  <c r="B7" i="72"/>
  <c r="A7" i="72"/>
  <c r="B6" i="72"/>
  <c r="A6" i="72"/>
  <c r="B5" i="72"/>
  <c r="A5" i="72"/>
  <c r="B4" i="72"/>
  <c r="A4" i="72"/>
  <c r="B3" i="72"/>
  <c r="A3" i="72"/>
  <c r="I2" i="72"/>
  <c r="H2" i="72"/>
  <c r="G2" i="72"/>
  <c r="F2" i="72"/>
  <c r="E2" i="72"/>
  <c r="D2" i="72"/>
  <c r="C2" i="72"/>
  <c r="A2" i="72"/>
  <c r="D177" i="71"/>
  <c r="D176" i="71"/>
  <c r="D175" i="71"/>
  <c r="D174" i="71"/>
  <c r="D173" i="71"/>
  <c r="D172" i="71"/>
  <c r="B172" i="71"/>
  <c r="D171" i="71"/>
  <c r="B171" i="71"/>
  <c r="D170" i="71"/>
  <c r="B170" i="71"/>
  <c r="D169" i="71"/>
  <c r="B169" i="71"/>
  <c r="D168" i="71"/>
  <c r="B168" i="71"/>
  <c r="D167" i="71"/>
  <c r="B167" i="71"/>
  <c r="D166" i="71"/>
  <c r="B166" i="71"/>
  <c r="D165" i="71"/>
  <c r="B165" i="71"/>
  <c r="D164" i="71"/>
  <c r="B164" i="71"/>
  <c r="D163" i="71"/>
  <c r="B163" i="71"/>
  <c r="D162" i="71"/>
  <c r="B162" i="71"/>
  <c r="D161" i="71"/>
  <c r="B161" i="71"/>
  <c r="D160" i="71"/>
  <c r="B160" i="71"/>
  <c r="D159" i="71"/>
  <c r="B159" i="71"/>
  <c r="D158" i="71"/>
  <c r="B158" i="71"/>
  <c r="D157" i="71"/>
  <c r="B157" i="71"/>
  <c r="D156" i="71"/>
  <c r="B156" i="71"/>
  <c r="F155" i="71"/>
  <c r="E155" i="71"/>
  <c r="D155" i="71"/>
  <c r="C155" i="71"/>
  <c r="B155" i="71"/>
  <c r="A155" i="71"/>
  <c r="A154" i="71"/>
  <c r="B149" i="71"/>
  <c r="B145" i="71"/>
  <c r="A145" i="71"/>
  <c r="B144" i="71"/>
  <c r="A144" i="71"/>
  <c r="B143" i="71"/>
  <c r="A143" i="71"/>
  <c r="B142" i="71"/>
  <c r="A142" i="71"/>
  <c r="B141" i="71"/>
  <c r="A141" i="71"/>
  <c r="B140" i="71"/>
  <c r="A140" i="71"/>
  <c r="B139" i="71"/>
  <c r="A139" i="71"/>
  <c r="B138" i="71"/>
  <c r="A138" i="71"/>
  <c r="B137" i="71"/>
  <c r="A137" i="71"/>
  <c r="B136" i="71"/>
  <c r="A136" i="71"/>
  <c r="B135" i="71"/>
  <c r="A135" i="71"/>
  <c r="B134" i="71"/>
  <c r="A134" i="71"/>
  <c r="B133" i="71"/>
  <c r="A133" i="71"/>
  <c r="B132" i="71"/>
  <c r="A132" i="71"/>
  <c r="B131" i="71"/>
  <c r="A131" i="71"/>
  <c r="B130" i="71"/>
  <c r="A130" i="71"/>
  <c r="B129" i="71"/>
  <c r="A129" i="71"/>
  <c r="B128" i="71"/>
  <c r="A128" i="71"/>
  <c r="B127" i="71"/>
  <c r="A127" i="71"/>
  <c r="B126" i="71"/>
  <c r="A126" i="71"/>
  <c r="B125" i="71"/>
  <c r="A125" i="71"/>
  <c r="B124" i="71"/>
  <c r="A124" i="71"/>
  <c r="B123" i="71"/>
  <c r="A123" i="71"/>
  <c r="B122" i="71"/>
  <c r="A122" i="71"/>
  <c r="B121" i="71"/>
  <c r="A121" i="71"/>
  <c r="B120" i="71"/>
  <c r="A120" i="71"/>
  <c r="B119" i="71"/>
  <c r="A119" i="71"/>
  <c r="B118" i="71"/>
  <c r="A118" i="71"/>
  <c r="B117" i="71"/>
  <c r="A117" i="71"/>
  <c r="B116" i="71"/>
  <c r="A116" i="71"/>
  <c r="B115" i="71"/>
  <c r="A115" i="71"/>
  <c r="B114" i="71"/>
  <c r="A114" i="71"/>
  <c r="B113" i="71"/>
  <c r="A113" i="71"/>
  <c r="B112" i="71"/>
  <c r="A112" i="71"/>
  <c r="B111" i="71"/>
  <c r="A111" i="71"/>
  <c r="B110" i="71"/>
  <c r="A110" i="71"/>
  <c r="B109" i="71"/>
  <c r="A109" i="71"/>
  <c r="B108" i="71"/>
  <c r="A108" i="71"/>
  <c r="B107" i="71"/>
  <c r="A107" i="71"/>
  <c r="B106" i="71"/>
  <c r="A106" i="71"/>
  <c r="B105" i="71"/>
  <c r="A105" i="71"/>
  <c r="B104" i="71"/>
  <c r="A104" i="71"/>
  <c r="B103" i="71"/>
  <c r="A103" i="71"/>
  <c r="B102" i="71"/>
  <c r="A102" i="71"/>
  <c r="B101" i="71"/>
  <c r="A101" i="71"/>
  <c r="B100" i="71"/>
  <c r="A100" i="71"/>
  <c r="B99" i="71"/>
  <c r="A99" i="71"/>
  <c r="B98" i="71"/>
  <c r="A98" i="71"/>
  <c r="B97" i="71"/>
  <c r="A97" i="71"/>
  <c r="B96" i="71"/>
  <c r="A96" i="71"/>
  <c r="B95" i="71"/>
  <c r="A95" i="71"/>
  <c r="B94" i="71"/>
  <c r="A94" i="71"/>
  <c r="B93" i="71"/>
  <c r="A93" i="71"/>
  <c r="B92" i="71"/>
  <c r="A92" i="71"/>
  <c r="B91" i="71"/>
  <c r="A91" i="71"/>
  <c r="B90" i="71"/>
  <c r="A90" i="71"/>
  <c r="B89" i="71"/>
  <c r="A89" i="71"/>
  <c r="B88" i="71"/>
  <c r="A88" i="71"/>
  <c r="B87" i="71"/>
  <c r="A87" i="71"/>
  <c r="B86" i="71"/>
  <c r="A86" i="71"/>
  <c r="B85" i="71"/>
  <c r="A85" i="71"/>
  <c r="B84" i="71"/>
  <c r="A84" i="71"/>
  <c r="B83" i="71"/>
  <c r="A83" i="71"/>
  <c r="B82" i="71"/>
  <c r="A82" i="71"/>
  <c r="B81" i="71"/>
  <c r="A81" i="71"/>
  <c r="B80" i="71"/>
  <c r="A80" i="71"/>
  <c r="B79" i="71"/>
  <c r="A79" i="71"/>
  <c r="B78" i="71"/>
  <c r="A78" i="71"/>
  <c r="B77" i="71"/>
  <c r="A77" i="71"/>
  <c r="B76" i="71"/>
  <c r="A76" i="71"/>
  <c r="B75" i="71"/>
  <c r="A75" i="71"/>
  <c r="B74" i="71"/>
  <c r="A74" i="71"/>
  <c r="B73" i="71"/>
  <c r="A73" i="71"/>
  <c r="B72" i="71"/>
  <c r="A72" i="71"/>
  <c r="B71" i="71"/>
  <c r="A71" i="71"/>
  <c r="B70" i="71"/>
  <c r="A70" i="71"/>
  <c r="B69" i="71"/>
  <c r="A69" i="71"/>
  <c r="B68" i="71"/>
  <c r="A68" i="71"/>
  <c r="B67" i="71"/>
  <c r="A67" i="71"/>
  <c r="B66" i="71"/>
  <c r="A66" i="71"/>
  <c r="B65" i="71"/>
  <c r="A65" i="71"/>
  <c r="B64" i="71"/>
  <c r="A64" i="71"/>
  <c r="B63" i="71"/>
  <c r="A63" i="71"/>
  <c r="B62" i="71"/>
  <c r="A62" i="71"/>
  <c r="B61" i="71"/>
  <c r="A61" i="71"/>
  <c r="B60" i="71"/>
  <c r="A60" i="71"/>
  <c r="B59" i="71"/>
  <c r="A59" i="71"/>
  <c r="B58" i="71"/>
  <c r="A58" i="71"/>
  <c r="B57" i="71"/>
  <c r="A57" i="71"/>
  <c r="B56" i="71"/>
  <c r="A56" i="71"/>
  <c r="B55" i="71"/>
  <c r="A55" i="71"/>
  <c r="B54" i="71"/>
  <c r="A54" i="71"/>
  <c r="B53" i="71"/>
  <c r="A53" i="71"/>
  <c r="B52" i="71"/>
  <c r="A52" i="71"/>
  <c r="B51" i="71"/>
  <c r="A51" i="71"/>
  <c r="B50" i="71"/>
  <c r="A50" i="71"/>
  <c r="B49" i="71"/>
  <c r="A49" i="71"/>
  <c r="B48" i="71"/>
  <c r="A48" i="71"/>
  <c r="B47" i="71"/>
  <c r="A47" i="71"/>
  <c r="B46" i="71"/>
  <c r="A46" i="71"/>
  <c r="B45" i="71"/>
  <c r="A45" i="71"/>
  <c r="B44" i="71"/>
  <c r="A44" i="71"/>
  <c r="B43" i="71"/>
  <c r="A43" i="71"/>
  <c r="B42" i="71"/>
  <c r="A42" i="71"/>
  <c r="B41" i="71"/>
  <c r="A41" i="71"/>
  <c r="B40" i="71"/>
  <c r="A40" i="71"/>
  <c r="B39" i="71"/>
  <c r="A39" i="71"/>
  <c r="B38" i="71"/>
  <c r="A38" i="71"/>
  <c r="B37" i="71"/>
  <c r="A37" i="71"/>
  <c r="B36" i="71"/>
  <c r="A36" i="71"/>
  <c r="B35" i="71"/>
  <c r="A35" i="71"/>
  <c r="B34" i="71"/>
  <c r="A34" i="71"/>
  <c r="B33" i="71"/>
  <c r="A33" i="71"/>
  <c r="B32" i="71"/>
  <c r="A32" i="71"/>
  <c r="B31" i="71"/>
  <c r="A31" i="71"/>
  <c r="B30" i="71"/>
  <c r="A30" i="71"/>
  <c r="B29" i="71"/>
  <c r="A29" i="71"/>
  <c r="B28" i="71"/>
  <c r="A28" i="71"/>
  <c r="B27" i="71"/>
  <c r="A27" i="71"/>
  <c r="B26" i="71"/>
  <c r="A26" i="71"/>
  <c r="B25" i="71"/>
  <c r="A25" i="71"/>
  <c r="B24" i="71"/>
  <c r="A24" i="71"/>
  <c r="B23" i="71"/>
  <c r="A23" i="71"/>
  <c r="B22" i="71"/>
  <c r="A22" i="71"/>
  <c r="B21" i="71"/>
  <c r="A21" i="71"/>
  <c r="B20" i="71"/>
  <c r="A20" i="71"/>
  <c r="B19" i="71"/>
  <c r="A19" i="71"/>
  <c r="B18" i="71"/>
  <c r="A18" i="71"/>
  <c r="B17" i="71"/>
  <c r="A17" i="71"/>
  <c r="B16" i="71"/>
  <c r="A16" i="71"/>
  <c r="B15" i="71"/>
  <c r="A15" i="71"/>
  <c r="B14" i="71"/>
  <c r="A14" i="71"/>
  <c r="B13" i="71"/>
  <c r="A13" i="71"/>
  <c r="B12" i="71"/>
  <c r="A12" i="71"/>
  <c r="B11" i="71"/>
  <c r="A11" i="71"/>
  <c r="B10" i="71"/>
  <c r="A10" i="71"/>
  <c r="B9" i="71"/>
  <c r="A9" i="71"/>
  <c r="B8" i="71"/>
  <c r="A8" i="71"/>
  <c r="B7" i="71"/>
  <c r="A7" i="71"/>
  <c r="B6" i="71"/>
  <c r="A6" i="71"/>
  <c r="B5" i="71"/>
  <c r="A5" i="71"/>
  <c r="B4" i="71"/>
  <c r="A4" i="71"/>
  <c r="B3" i="71"/>
  <c r="A3" i="71"/>
  <c r="I2" i="71"/>
  <c r="H2" i="71"/>
  <c r="G2" i="71"/>
  <c r="F2" i="71"/>
  <c r="E2" i="71"/>
  <c r="D2" i="71"/>
  <c r="C2" i="71"/>
  <c r="A2" i="71"/>
  <c r="D177" i="70"/>
  <c r="D176" i="70"/>
  <c r="D175" i="70"/>
  <c r="D174" i="70"/>
  <c r="D173" i="70"/>
  <c r="D172" i="70"/>
  <c r="B172" i="70"/>
  <c r="D171" i="70"/>
  <c r="B171" i="70"/>
  <c r="D170" i="70"/>
  <c r="B170" i="70"/>
  <c r="D169" i="70"/>
  <c r="B169" i="70"/>
  <c r="D168" i="70"/>
  <c r="B168" i="70"/>
  <c r="D167" i="70"/>
  <c r="B167" i="70"/>
  <c r="D166" i="70"/>
  <c r="B166" i="70"/>
  <c r="D165" i="70"/>
  <c r="B165" i="70"/>
  <c r="D164" i="70"/>
  <c r="B164" i="70"/>
  <c r="D163" i="70"/>
  <c r="B163" i="70"/>
  <c r="D162" i="70"/>
  <c r="B162" i="70"/>
  <c r="D161" i="70"/>
  <c r="B161" i="70"/>
  <c r="D160" i="70"/>
  <c r="B160" i="70"/>
  <c r="D159" i="70"/>
  <c r="B159" i="70"/>
  <c r="D158" i="70"/>
  <c r="B158" i="70"/>
  <c r="D157" i="70"/>
  <c r="B157" i="70"/>
  <c r="D156" i="70"/>
  <c r="B156" i="70"/>
  <c r="F155" i="70"/>
  <c r="E155" i="70"/>
  <c r="D155" i="70"/>
  <c r="C155" i="70"/>
  <c r="B155" i="70"/>
  <c r="A155" i="70"/>
  <c r="A154" i="70"/>
  <c r="B149" i="70"/>
  <c r="B145" i="70"/>
  <c r="A145" i="70"/>
  <c r="B144" i="70"/>
  <c r="A144" i="70"/>
  <c r="B143" i="70"/>
  <c r="A143" i="70"/>
  <c r="B142" i="70"/>
  <c r="A142" i="70"/>
  <c r="B141" i="70"/>
  <c r="A141" i="70"/>
  <c r="B140" i="70"/>
  <c r="A140" i="70"/>
  <c r="B139" i="70"/>
  <c r="A139" i="70"/>
  <c r="B138" i="70"/>
  <c r="A138" i="70"/>
  <c r="B137" i="70"/>
  <c r="A137" i="70"/>
  <c r="B136" i="70"/>
  <c r="A136" i="70"/>
  <c r="B135" i="70"/>
  <c r="A135" i="70"/>
  <c r="B134" i="70"/>
  <c r="A134" i="70"/>
  <c r="B133" i="70"/>
  <c r="A133" i="70"/>
  <c r="B132" i="70"/>
  <c r="A132" i="70"/>
  <c r="B131" i="70"/>
  <c r="A131" i="70"/>
  <c r="B130" i="70"/>
  <c r="A130" i="70"/>
  <c r="B129" i="70"/>
  <c r="A129" i="70"/>
  <c r="B128" i="70"/>
  <c r="A128" i="70"/>
  <c r="B127" i="70"/>
  <c r="A127" i="70"/>
  <c r="B126" i="70"/>
  <c r="A126" i="70"/>
  <c r="B125" i="70"/>
  <c r="A125" i="70"/>
  <c r="B124" i="70"/>
  <c r="A124" i="70"/>
  <c r="B123" i="70"/>
  <c r="A123" i="70"/>
  <c r="B122" i="70"/>
  <c r="A122" i="70"/>
  <c r="B121" i="70"/>
  <c r="A121" i="70"/>
  <c r="B120" i="70"/>
  <c r="A120" i="70"/>
  <c r="B119" i="70"/>
  <c r="A119" i="70"/>
  <c r="B118" i="70"/>
  <c r="A118" i="70"/>
  <c r="B117" i="70"/>
  <c r="A117" i="70"/>
  <c r="B116" i="70"/>
  <c r="A116" i="70"/>
  <c r="B115" i="70"/>
  <c r="A115" i="70"/>
  <c r="B114" i="70"/>
  <c r="A114" i="70"/>
  <c r="B113" i="70"/>
  <c r="A113" i="70"/>
  <c r="B112" i="70"/>
  <c r="A112" i="70"/>
  <c r="B111" i="70"/>
  <c r="A111" i="70"/>
  <c r="B110" i="70"/>
  <c r="A110" i="70"/>
  <c r="B109" i="70"/>
  <c r="A109" i="70"/>
  <c r="B108" i="70"/>
  <c r="A108" i="70"/>
  <c r="B107" i="70"/>
  <c r="A107" i="70"/>
  <c r="B106" i="70"/>
  <c r="A106" i="70"/>
  <c r="B105" i="70"/>
  <c r="A105" i="70"/>
  <c r="B104" i="70"/>
  <c r="A104" i="70"/>
  <c r="B103" i="70"/>
  <c r="A103" i="70"/>
  <c r="B102" i="70"/>
  <c r="A102" i="70"/>
  <c r="B101" i="70"/>
  <c r="A101" i="70"/>
  <c r="B100" i="70"/>
  <c r="A100" i="70"/>
  <c r="B99" i="70"/>
  <c r="A99" i="70"/>
  <c r="B98" i="70"/>
  <c r="A98" i="70"/>
  <c r="B97" i="70"/>
  <c r="A97" i="70"/>
  <c r="B96" i="70"/>
  <c r="A96" i="70"/>
  <c r="B95" i="70"/>
  <c r="A95" i="70"/>
  <c r="B94" i="70"/>
  <c r="A94" i="70"/>
  <c r="B93" i="70"/>
  <c r="A93" i="70"/>
  <c r="B92" i="70"/>
  <c r="A92" i="70"/>
  <c r="B91" i="70"/>
  <c r="A91" i="70"/>
  <c r="B90" i="70"/>
  <c r="A90" i="70"/>
  <c r="B89" i="70"/>
  <c r="A89" i="70"/>
  <c r="B88" i="70"/>
  <c r="A88" i="70"/>
  <c r="B87" i="70"/>
  <c r="A87" i="70"/>
  <c r="B86" i="70"/>
  <c r="A86" i="70"/>
  <c r="B85" i="70"/>
  <c r="A85" i="70"/>
  <c r="B84" i="70"/>
  <c r="A84" i="70"/>
  <c r="B83" i="70"/>
  <c r="A83" i="70"/>
  <c r="B82" i="70"/>
  <c r="A82" i="70"/>
  <c r="B81" i="70"/>
  <c r="A81" i="70"/>
  <c r="B80" i="70"/>
  <c r="A80" i="70"/>
  <c r="B79" i="70"/>
  <c r="A79" i="70"/>
  <c r="B78" i="70"/>
  <c r="A78" i="70"/>
  <c r="B77" i="70"/>
  <c r="A77" i="70"/>
  <c r="B76" i="70"/>
  <c r="A76" i="70"/>
  <c r="B75" i="70"/>
  <c r="A75" i="70"/>
  <c r="B74" i="70"/>
  <c r="A74" i="70"/>
  <c r="B73" i="70"/>
  <c r="A73" i="70"/>
  <c r="B72" i="70"/>
  <c r="A72" i="70"/>
  <c r="B71" i="70"/>
  <c r="A71" i="70"/>
  <c r="B70" i="70"/>
  <c r="A70" i="70"/>
  <c r="B69" i="70"/>
  <c r="A69" i="70"/>
  <c r="B68" i="70"/>
  <c r="A68" i="70"/>
  <c r="B67" i="70"/>
  <c r="A67" i="70"/>
  <c r="B66" i="70"/>
  <c r="A66" i="70"/>
  <c r="B65" i="70"/>
  <c r="A65" i="70"/>
  <c r="B64" i="70"/>
  <c r="A64" i="70"/>
  <c r="B63" i="70"/>
  <c r="A63" i="70"/>
  <c r="B62" i="70"/>
  <c r="A62" i="70"/>
  <c r="B61" i="70"/>
  <c r="A61" i="70"/>
  <c r="B60" i="70"/>
  <c r="A60" i="70"/>
  <c r="B59" i="70"/>
  <c r="A59" i="70"/>
  <c r="B58" i="70"/>
  <c r="A58" i="70"/>
  <c r="B57" i="70"/>
  <c r="A57" i="70"/>
  <c r="B56" i="70"/>
  <c r="A56" i="70"/>
  <c r="B55" i="70"/>
  <c r="A55" i="70"/>
  <c r="B54" i="70"/>
  <c r="A54" i="70"/>
  <c r="B53" i="70"/>
  <c r="A53" i="70"/>
  <c r="B52" i="70"/>
  <c r="A52" i="70"/>
  <c r="B51" i="70"/>
  <c r="A51" i="70"/>
  <c r="B50" i="70"/>
  <c r="A50" i="70"/>
  <c r="B49" i="70"/>
  <c r="A49" i="70"/>
  <c r="B48" i="70"/>
  <c r="A48" i="70"/>
  <c r="B47" i="70"/>
  <c r="A47" i="70"/>
  <c r="B46" i="70"/>
  <c r="A46" i="70"/>
  <c r="B45" i="70"/>
  <c r="A45" i="70"/>
  <c r="B44" i="70"/>
  <c r="A44" i="70"/>
  <c r="B43" i="70"/>
  <c r="A43" i="70"/>
  <c r="B42" i="70"/>
  <c r="A42" i="70"/>
  <c r="B41" i="70"/>
  <c r="A41" i="70"/>
  <c r="B40" i="70"/>
  <c r="A40" i="70"/>
  <c r="B39" i="70"/>
  <c r="A39" i="70"/>
  <c r="B38" i="70"/>
  <c r="A38" i="70"/>
  <c r="B37" i="70"/>
  <c r="A37" i="70"/>
  <c r="B36" i="70"/>
  <c r="A36" i="70"/>
  <c r="B35" i="70"/>
  <c r="A35" i="70"/>
  <c r="B34" i="70"/>
  <c r="A34" i="70"/>
  <c r="B33" i="70"/>
  <c r="A33" i="70"/>
  <c r="B32" i="70"/>
  <c r="A32" i="70"/>
  <c r="B31" i="70"/>
  <c r="A31" i="70"/>
  <c r="B30" i="70"/>
  <c r="A30" i="70"/>
  <c r="B29" i="70"/>
  <c r="A29" i="70"/>
  <c r="B28" i="70"/>
  <c r="A28" i="70"/>
  <c r="B27" i="70"/>
  <c r="A27" i="70"/>
  <c r="B26" i="70"/>
  <c r="A26" i="70"/>
  <c r="B25" i="70"/>
  <c r="A25" i="70"/>
  <c r="B24" i="70"/>
  <c r="A24" i="70"/>
  <c r="B23" i="70"/>
  <c r="A23" i="70"/>
  <c r="B22" i="70"/>
  <c r="A22" i="70"/>
  <c r="B21" i="70"/>
  <c r="A21" i="70"/>
  <c r="B20" i="70"/>
  <c r="A20" i="70"/>
  <c r="B19" i="70"/>
  <c r="A19" i="70"/>
  <c r="B18" i="70"/>
  <c r="A18" i="70"/>
  <c r="B17" i="70"/>
  <c r="A17" i="70"/>
  <c r="B16" i="70"/>
  <c r="A16" i="70"/>
  <c r="B15" i="70"/>
  <c r="A15" i="70"/>
  <c r="B14" i="70"/>
  <c r="A14" i="70"/>
  <c r="B13" i="70"/>
  <c r="A13" i="70"/>
  <c r="B12" i="70"/>
  <c r="A12" i="70"/>
  <c r="B11" i="70"/>
  <c r="A11" i="70"/>
  <c r="B10" i="70"/>
  <c r="A10" i="70"/>
  <c r="B9" i="70"/>
  <c r="A9" i="70"/>
  <c r="B8" i="70"/>
  <c r="A8" i="70"/>
  <c r="B7" i="70"/>
  <c r="A7" i="70"/>
  <c r="B6" i="70"/>
  <c r="A6" i="70"/>
  <c r="B5" i="70"/>
  <c r="A5" i="70"/>
  <c r="B4" i="70"/>
  <c r="A4" i="70"/>
  <c r="B3" i="70"/>
  <c r="A3" i="70"/>
  <c r="I2" i="70"/>
  <c r="H2" i="70"/>
  <c r="G2" i="70"/>
  <c r="F2" i="70"/>
  <c r="E2" i="70"/>
  <c r="D2" i="70"/>
  <c r="C2" i="70"/>
  <c r="A2" i="70"/>
  <c r="D177" i="69"/>
  <c r="D176" i="69"/>
  <c r="D175" i="69"/>
  <c r="D174" i="69"/>
  <c r="D173" i="69"/>
  <c r="D172" i="69"/>
  <c r="B172" i="69"/>
  <c r="D171" i="69"/>
  <c r="B171" i="69"/>
  <c r="D170" i="69"/>
  <c r="F170" i="69" s="1"/>
  <c r="B170" i="69"/>
  <c r="D169" i="69"/>
  <c r="F169" i="69" s="1"/>
  <c r="B169" i="69"/>
  <c r="D168" i="69"/>
  <c r="F168" i="69" s="1"/>
  <c r="B168" i="69"/>
  <c r="D167" i="69"/>
  <c r="F167" i="69" s="1"/>
  <c r="B167" i="69"/>
  <c r="D166" i="69"/>
  <c r="F166" i="69" s="1"/>
  <c r="B166" i="69"/>
  <c r="D165" i="69"/>
  <c r="F165" i="69" s="1"/>
  <c r="B165" i="69"/>
  <c r="D164" i="69"/>
  <c r="F164" i="69" s="1"/>
  <c r="B164" i="69"/>
  <c r="D163" i="69"/>
  <c r="F163" i="69" s="1"/>
  <c r="B163" i="69"/>
  <c r="D162" i="69"/>
  <c r="B162" i="69"/>
  <c r="D161" i="69"/>
  <c r="B161" i="69"/>
  <c r="D160" i="69"/>
  <c r="F160" i="69" s="1"/>
  <c r="B160" i="69"/>
  <c r="D159" i="69"/>
  <c r="F159" i="69" s="1"/>
  <c r="B159" i="69"/>
  <c r="D158" i="69"/>
  <c r="F158" i="69" s="1"/>
  <c r="B158" i="69"/>
  <c r="D157" i="69"/>
  <c r="F157" i="69" s="1"/>
  <c r="B157" i="69"/>
  <c r="D156" i="69"/>
  <c r="B156" i="69"/>
  <c r="F155" i="69"/>
  <c r="E155" i="69"/>
  <c r="D155" i="69"/>
  <c r="C155" i="69"/>
  <c r="B155" i="69"/>
  <c r="A155" i="69"/>
  <c r="A154" i="69"/>
  <c r="B149" i="69"/>
  <c r="B145" i="69"/>
  <c r="A145" i="69"/>
  <c r="B144" i="69"/>
  <c r="A144" i="69"/>
  <c r="B143" i="69"/>
  <c r="A143" i="69"/>
  <c r="B142" i="69"/>
  <c r="A142" i="69"/>
  <c r="B141" i="69"/>
  <c r="A141" i="69"/>
  <c r="B140" i="69"/>
  <c r="A140" i="69"/>
  <c r="B139" i="69"/>
  <c r="A139" i="69"/>
  <c r="B138" i="69"/>
  <c r="A138" i="69"/>
  <c r="B137" i="69"/>
  <c r="A137" i="69"/>
  <c r="B136" i="69"/>
  <c r="A136" i="69"/>
  <c r="B135" i="69"/>
  <c r="A135" i="69"/>
  <c r="B134" i="69"/>
  <c r="A134" i="69"/>
  <c r="B133" i="69"/>
  <c r="A133" i="69"/>
  <c r="B132" i="69"/>
  <c r="A132" i="69"/>
  <c r="B131" i="69"/>
  <c r="A131" i="69"/>
  <c r="B130" i="69"/>
  <c r="A130" i="69"/>
  <c r="B129" i="69"/>
  <c r="A129" i="69"/>
  <c r="B128" i="69"/>
  <c r="A128" i="69"/>
  <c r="B127" i="69"/>
  <c r="A127" i="69"/>
  <c r="B126" i="69"/>
  <c r="A126" i="69"/>
  <c r="B125" i="69"/>
  <c r="A125" i="69"/>
  <c r="B124" i="69"/>
  <c r="A124" i="69"/>
  <c r="B123" i="69"/>
  <c r="A123" i="69"/>
  <c r="B122" i="69"/>
  <c r="A122" i="69"/>
  <c r="B121" i="69"/>
  <c r="A121" i="69"/>
  <c r="B120" i="69"/>
  <c r="A120" i="69"/>
  <c r="B119" i="69"/>
  <c r="A119" i="69"/>
  <c r="B118" i="69"/>
  <c r="A118" i="69"/>
  <c r="B117" i="69"/>
  <c r="A117" i="69"/>
  <c r="B116" i="69"/>
  <c r="A116" i="69"/>
  <c r="B115" i="69"/>
  <c r="A115" i="69"/>
  <c r="B114" i="69"/>
  <c r="A114" i="69"/>
  <c r="B113" i="69"/>
  <c r="A113" i="69"/>
  <c r="B112" i="69"/>
  <c r="A112" i="69"/>
  <c r="B111" i="69"/>
  <c r="A111" i="69"/>
  <c r="B110" i="69"/>
  <c r="A110" i="69"/>
  <c r="B109" i="69"/>
  <c r="A109" i="69"/>
  <c r="B108" i="69"/>
  <c r="A108" i="69"/>
  <c r="B107" i="69"/>
  <c r="A107" i="69"/>
  <c r="B106" i="69"/>
  <c r="A106" i="69"/>
  <c r="B105" i="69"/>
  <c r="A105" i="69"/>
  <c r="B104" i="69"/>
  <c r="A104" i="69"/>
  <c r="B103" i="69"/>
  <c r="A103" i="69"/>
  <c r="B102" i="69"/>
  <c r="A102" i="69"/>
  <c r="B101" i="69"/>
  <c r="A101" i="69"/>
  <c r="B100" i="69"/>
  <c r="A100" i="69"/>
  <c r="B99" i="69"/>
  <c r="A99" i="69"/>
  <c r="B98" i="69"/>
  <c r="A98" i="69"/>
  <c r="B97" i="69"/>
  <c r="A97" i="69"/>
  <c r="B96" i="69"/>
  <c r="A96" i="69"/>
  <c r="B95" i="69"/>
  <c r="A95" i="69"/>
  <c r="B94" i="69"/>
  <c r="A94" i="69"/>
  <c r="B93" i="69"/>
  <c r="A93" i="69"/>
  <c r="B92" i="69"/>
  <c r="A92" i="69"/>
  <c r="B91" i="69"/>
  <c r="A91" i="69"/>
  <c r="B90" i="69"/>
  <c r="A90" i="69"/>
  <c r="B89" i="69"/>
  <c r="A89" i="69"/>
  <c r="B88" i="69"/>
  <c r="A88" i="69"/>
  <c r="B87" i="69"/>
  <c r="A87" i="69"/>
  <c r="B86" i="69"/>
  <c r="A86" i="69"/>
  <c r="B85" i="69"/>
  <c r="A85" i="69"/>
  <c r="B84" i="69"/>
  <c r="A84" i="69"/>
  <c r="B83" i="69"/>
  <c r="A83" i="69"/>
  <c r="B82" i="69"/>
  <c r="A82" i="69"/>
  <c r="B81" i="69"/>
  <c r="A81" i="69"/>
  <c r="B80" i="69"/>
  <c r="A80" i="69"/>
  <c r="B79" i="69"/>
  <c r="A79" i="69"/>
  <c r="B78" i="69"/>
  <c r="A78" i="69"/>
  <c r="B77" i="69"/>
  <c r="A77" i="69"/>
  <c r="B76" i="69"/>
  <c r="A76" i="69"/>
  <c r="B75" i="69"/>
  <c r="A75" i="69"/>
  <c r="B74" i="69"/>
  <c r="A74" i="69"/>
  <c r="B73" i="69"/>
  <c r="A73" i="69"/>
  <c r="B72" i="69"/>
  <c r="A72" i="69"/>
  <c r="B71" i="69"/>
  <c r="A71" i="69"/>
  <c r="B70" i="69"/>
  <c r="A70" i="69"/>
  <c r="B69" i="69"/>
  <c r="A69" i="69"/>
  <c r="B68" i="69"/>
  <c r="A68" i="69"/>
  <c r="B67" i="69"/>
  <c r="A67" i="69"/>
  <c r="B66" i="69"/>
  <c r="A66" i="69"/>
  <c r="B65" i="69"/>
  <c r="A65" i="69"/>
  <c r="B64" i="69"/>
  <c r="A64" i="69"/>
  <c r="B63" i="69"/>
  <c r="A63" i="69"/>
  <c r="B62" i="69"/>
  <c r="A62" i="69"/>
  <c r="B61" i="69"/>
  <c r="A61" i="69"/>
  <c r="B60" i="69"/>
  <c r="A60" i="69"/>
  <c r="B59" i="69"/>
  <c r="A59" i="69"/>
  <c r="B58" i="69"/>
  <c r="A58" i="69"/>
  <c r="B57" i="69"/>
  <c r="A57" i="69"/>
  <c r="B56" i="69"/>
  <c r="A56" i="69"/>
  <c r="B55" i="69"/>
  <c r="A55" i="69"/>
  <c r="B54" i="69"/>
  <c r="A54" i="69"/>
  <c r="B53" i="69"/>
  <c r="A53" i="69"/>
  <c r="B52" i="69"/>
  <c r="A52" i="69"/>
  <c r="B51" i="69"/>
  <c r="A51" i="69"/>
  <c r="B50" i="69"/>
  <c r="A50" i="69"/>
  <c r="B49" i="69"/>
  <c r="A49" i="69"/>
  <c r="B48" i="69"/>
  <c r="A48" i="69"/>
  <c r="B47" i="69"/>
  <c r="A47" i="69"/>
  <c r="B46" i="69"/>
  <c r="A46" i="69"/>
  <c r="B45" i="69"/>
  <c r="A45" i="69"/>
  <c r="B44" i="69"/>
  <c r="A44" i="69"/>
  <c r="B43" i="69"/>
  <c r="A43" i="69"/>
  <c r="B42" i="69"/>
  <c r="A42" i="69"/>
  <c r="B41" i="69"/>
  <c r="A41" i="69"/>
  <c r="B40" i="69"/>
  <c r="A40" i="69"/>
  <c r="B39" i="69"/>
  <c r="A39" i="69"/>
  <c r="B38" i="69"/>
  <c r="A38" i="69"/>
  <c r="B37" i="69"/>
  <c r="A37" i="69"/>
  <c r="B36" i="69"/>
  <c r="A36" i="69"/>
  <c r="B35" i="69"/>
  <c r="A35" i="69"/>
  <c r="B34" i="69"/>
  <c r="A34" i="69"/>
  <c r="B33" i="69"/>
  <c r="A33" i="69"/>
  <c r="B32" i="69"/>
  <c r="A32" i="69"/>
  <c r="B31" i="69"/>
  <c r="A31" i="69"/>
  <c r="B30" i="69"/>
  <c r="A30" i="69"/>
  <c r="B29" i="69"/>
  <c r="A29" i="69"/>
  <c r="B28" i="69"/>
  <c r="A28" i="69"/>
  <c r="B27" i="69"/>
  <c r="A27" i="69"/>
  <c r="B26" i="69"/>
  <c r="A26" i="69"/>
  <c r="B25" i="69"/>
  <c r="A25" i="69"/>
  <c r="B24" i="69"/>
  <c r="A24" i="69"/>
  <c r="B23" i="69"/>
  <c r="A23" i="69"/>
  <c r="B22" i="69"/>
  <c r="A22" i="69"/>
  <c r="B21" i="69"/>
  <c r="A21" i="69"/>
  <c r="B20" i="69"/>
  <c r="A20" i="69"/>
  <c r="B19" i="69"/>
  <c r="A19" i="69"/>
  <c r="B18" i="69"/>
  <c r="A18" i="69"/>
  <c r="B17" i="69"/>
  <c r="A17" i="69"/>
  <c r="B16" i="69"/>
  <c r="A16" i="69"/>
  <c r="B15" i="69"/>
  <c r="A15" i="69"/>
  <c r="B14" i="69"/>
  <c r="A14" i="69"/>
  <c r="B13" i="69"/>
  <c r="A13" i="69"/>
  <c r="B12" i="69"/>
  <c r="A12" i="69"/>
  <c r="B11" i="69"/>
  <c r="A11" i="69"/>
  <c r="B10" i="69"/>
  <c r="A10" i="69"/>
  <c r="B9" i="69"/>
  <c r="A9" i="69"/>
  <c r="B8" i="69"/>
  <c r="A8" i="69"/>
  <c r="B7" i="69"/>
  <c r="A7" i="69"/>
  <c r="B6" i="69"/>
  <c r="A6" i="69"/>
  <c r="B5" i="69"/>
  <c r="A5" i="69"/>
  <c r="B4" i="69"/>
  <c r="A4" i="69"/>
  <c r="B3" i="69"/>
  <c r="A3" i="69"/>
  <c r="I2" i="69"/>
  <c r="H2" i="69"/>
  <c r="G2" i="69"/>
  <c r="F2" i="69"/>
  <c r="E2" i="69"/>
  <c r="D2" i="69"/>
  <c r="C2" i="69"/>
  <c r="A2" i="69"/>
  <c r="D177" i="68"/>
  <c r="D176" i="68"/>
  <c r="D175" i="68"/>
  <c r="D174" i="68"/>
  <c r="D173" i="68"/>
  <c r="D172" i="68"/>
  <c r="B172" i="68"/>
  <c r="D171" i="68"/>
  <c r="B171" i="68"/>
  <c r="D170" i="68"/>
  <c r="F170" i="68" s="1"/>
  <c r="B170" i="68"/>
  <c r="D169" i="68"/>
  <c r="F169" i="68" s="1"/>
  <c r="B169" i="68"/>
  <c r="D168" i="68"/>
  <c r="F168" i="68" s="1"/>
  <c r="B168" i="68"/>
  <c r="D167" i="68"/>
  <c r="F167" i="68" s="1"/>
  <c r="B167" i="68"/>
  <c r="D166" i="68"/>
  <c r="F166" i="68" s="1"/>
  <c r="B166" i="68"/>
  <c r="D165" i="68"/>
  <c r="F165" i="68" s="1"/>
  <c r="B165" i="68"/>
  <c r="D164" i="68"/>
  <c r="F164" i="68" s="1"/>
  <c r="B164" i="68"/>
  <c r="D163" i="68"/>
  <c r="F163" i="68" s="1"/>
  <c r="B163" i="68"/>
  <c r="D162" i="68"/>
  <c r="B162" i="68"/>
  <c r="D161" i="68"/>
  <c r="B161" i="68"/>
  <c r="D160" i="68"/>
  <c r="F160" i="68" s="1"/>
  <c r="B160" i="68"/>
  <c r="D159" i="68"/>
  <c r="F159" i="68" s="1"/>
  <c r="B159" i="68"/>
  <c r="D158" i="68"/>
  <c r="F158" i="68" s="1"/>
  <c r="B158" i="68"/>
  <c r="D157" i="68"/>
  <c r="F157" i="68" s="1"/>
  <c r="B157" i="68"/>
  <c r="D156" i="68"/>
  <c r="B156" i="68"/>
  <c r="F155" i="68"/>
  <c r="E155" i="68"/>
  <c r="D155" i="68"/>
  <c r="C155" i="68"/>
  <c r="B155" i="68"/>
  <c r="A155" i="68"/>
  <c r="A154" i="68"/>
  <c r="B149" i="68"/>
  <c r="B145" i="68"/>
  <c r="A145" i="68"/>
  <c r="B144" i="68"/>
  <c r="A144" i="68"/>
  <c r="B143" i="68"/>
  <c r="A143" i="68"/>
  <c r="B142" i="68"/>
  <c r="A142" i="68"/>
  <c r="B141" i="68"/>
  <c r="A141" i="68"/>
  <c r="B140" i="68"/>
  <c r="A140" i="68"/>
  <c r="B139" i="68"/>
  <c r="A139" i="68"/>
  <c r="B138" i="68"/>
  <c r="A138" i="68"/>
  <c r="B137" i="68"/>
  <c r="A137" i="68"/>
  <c r="B136" i="68"/>
  <c r="A136" i="68"/>
  <c r="B135" i="68"/>
  <c r="A135" i="68"/>
  <c r="B134" i="68"/>
  <c r="A134" i="68"/>
  <c r="B133" i="68"/>
  <c r="A133" i="68"/>
  <c r="B132" i="68"/>
  <c r="A132" i="68"/>
  <c r="B131" i="68"/>
  <c r="A131" i="68"/>
  <c r="B130" i="68"/>
  <c r="A130" i="68"/>
  <c r="B129" i="68"/>
  <c r="A129" i="68"/>
  <c r="B128" i="68"/>
  <c r="A128" i="68"/>
  <c r="B127" i="68"/>
  <c r="A127" i="68"/>
  <c r="B126" i="68"/>
  <c r="A126" i="68"/>
  <c r="B125" i="68"/>
  <c r="A125" i="68"/>
  <c r="B124" i="68"/>
  <c r="A124" i="68"/>
  <c r="B123" i="68"/>
  <c r="A123" i="68"/>
  <c r="B122" i="68"/>
  <c r="A122" i="68"/>
  <c r="B121" i="68"/>
  <c r="A121" i="68"/>
  <c r="B120" i="68"/>
  <c r="A120" i="68"/>
  <c r="B119" i="68"/>
  <c r="A119" i="68"/>
  <c r="B118" i="68"/>
  <c r="A118" i="68"/>
  <c r="B117" i="68"/>
  <c r="A117" i="68"/>
  <c r="B116" i="68"/>
  <c r="A116" i="68"/>
  <c r="B115" i="68"/>
  <c r="A115" i="68"/>
  <c r="B114" i="68"/>
  <c r="A114" i="68"/>
  <c r="B113" i="68"/>
  <c r="A113" i="68"/>
  <c r="B112" i="68"/>
  <c r="A112" i="68"/>
  <c r="B111" i="68"/>
  <c r="A111" i="68"/>
  <c r="B110" i="68"/>
  <c r="A110" i="68"/>
  <c r="B109" i="68"/>
  <c r="A109" i="68"/>
  <c r="B108" i="68"/>
  <c r="A108" i="68"/>
  <c r="B107" i="68"/>
  <c r="A107" i="68"/>
  <c r="B106" i="68"/>
  <c r="A106" i="68"/>
  <c r="B105" i="68"/>
  <c r="A105" i="68"/>
  <c r="B104" i="68"/>
  <c r="A104" i="68"/>
  <c r="B103" i="68"/>
  <c r="A103" i="68"/>
  <c r="B102" i="68"/>
  <c r="A102" i="68"/>
  <c r="B101" i="68"/>
  <c r="A101" i="68"/>
  <c r="B100" i="68"/>
  <c r="A100" i="68"/>
  <c r="B99" i="68"/>
  <c r="A99" i="68"/>
  <c r="B98" i="68"/>
  <c r="A98" i="68"/>
  <c r="B97" i="68"/>
  <c r="A97" i="68"/>
  <c r="B96" i="68"/>
  <c r="A96" i="68"/>
  <c r="B95" i="68"/>
  <c r="A95" i="68"/>
  <c r="B94" i="68"/>
  <c r="A94" i="68"/>
  <c r="B93" i="68"/>
  <c r="A93" i="68"/>
  <c r="B92" i="68"/>
  <c r="A92" i="68"/>
  <c r="B91" i="68"/>
  <c r="A91" i="68"/>
  <c r="B90" i="68"/>
  <c r="A90" i="68"/>
  <c r="B89" i="68"/>
  <c r="A89" i="68"/>
  <c r="B88" i="68"/>
  <c r="A88" i="68"/>
  <c r="B87" i="68"/>
  <c r="A87" i="68"/>
  <c r="B86" i="68"/>
  <c r="A86" i="68"/>
  <c r="B85" i="68"/>
  <c r="A85" i="68"/>
  <c r="B84" i="68"/>
  <c r="A84" i="68"/>
  <c r="B83" i="68"/>
  <c r="A83" i="68"/>
  <c r="B82" i="68"/>
  <c r="A82" i="68"/>
  <c r="B81" i="68"/>
  <c r="A81" i="68"/>
  <c r="B80" i="68"/>
  <c r="A80" i="68"/>
  <c r="B79" i="68"/>
  <c r="A79" i="68"/>
  <c r="B78" i="68"/>
  <c r="A78" i="68"/>
  <c r="B77" i="68"/>
  <c r="A77" i="68"/>
  <c r="B76" i="68"/>
  <c r="A76" i="68"/>
  <c r="B75" i="68"/>
  <c r="A75" i="68"/>
  <c r="B74" i="68"/>
  <c r="A74" i="68"/>
  <c r="B73" i="68"/>
  <c r="A73" i="68"/>
  <c r="B72" i="68"/>
  <c r="A72" i="68"/>
  <c r="B71" i="68"/>
  <c r="A71" i="68"/>
  <c r="B70" i="68"/>
  <c r="A70" i="68"/>
  <c r="B69" i="68"/>
  <c r="A69" i="68"/>
  <c r="B68" i="68"/>
  <c r="A68" i="68"/>
  <c r="B67" i="68"/>
  <c r="A67" i="68"/>
  <c r="B66" i="68"/>
  <c r="A66" i="68"/>
  <c r="B65" i="68"/>
  <c r="A65" i="68"/>
  <c r="B64" i="68"/>
  <c r="A64" i="68"/>
  <c r="B63" i="68"/>
  <c r="A63" i="68"/>
  <c r="B62" i="68"/>
  <c r="A62" i="68"/>
  <c r="B61" i="68"/>
  <c r="A61" i="68"/>
  <c r="B60" i="68"/>
  <c r="A60" i="68"/>
  <c r="B59" i="68"/>
  <c r="A59" i="68"/>
  <c r="B58" i="68"/>
  <c r="A58" i="68"/>
  <c r="B57" i="68"/>
  <c r="A57" i="68"/>
  <c r="B56" i="68"/>
  <c r="A56" i="68"/>
  <c r="B55" i="68"/>
  <c r="A55" i="68"/>
  <c r="B54" i="68"/>
  <c r="A54" i="68"/>
  <c r="B53" i="68"/>
  <c r="A53" i="68"/>
  <c r="B52" i="68"/>
  <c r="A52" i="68"/>
  <c r="B51" i="68"/>
  <c r="A51" i="68"/>
  <c r="B50" i="68"/>
  <c r="A50" i="68"/>
  <c r="B49" i="68"/>
  <c r="A49" i="68"/>
  <c r="B48" i="68"/>
  <c r="A48" i="68"/>
  <c r="B47" i="68"/>
  <c r="A47" i="68"/>
  <c r="B46" i="68"/>
  <c r="A46" i="68"/>
  <c r="B45" i="68"/>
  <c r="A45" i="68"/>
  <c r="B44" i="68"/>
  <c r="A44" i="68"/>
  <c r="B43" i="68"/>
  <c r="A43" i="68"/>
  <c r="B42" i="68"/>
  <c r="A42" i="68"/>
  <c r="B41" i="68"/>
  <c r="A41" i="68"/>
  <c r="B40" i="68"/>
  <c r="A40" i="68"/>
  <c r="B39" i="68"/>
  <c r="A39" i="68"/>
  <c r="B38" i="68"/>
  <c r="A38" i="68"/>
  <c r="B37" i="68"/>
  <c r="A37" i="68"/>
  <c r="B36" i="68"/>
  <c r="A36" i="68"/>
  <c r="B35" i="68"/>
  <c r="A35" i="68"/>
  <c r="B34" i="68"/>
  <c r="A34" i="68"/>
  <c r="B33" i="68"/>
  <c r="A33" i="68"/>
  <c r="B32" i="68"/>
  <c r="A32" i="68"/>
  <c r="B31" i="68"/>
  <c r="A31" i="68"/>
  <c r="B30" i="68"/>
  <c r="A30" i="68"/>
  <c r="B29" i="68"/>
  <c r="A29" i="68"/>
  <c r="B28" i="68"/>
  <c r="A28" i="68"/>
  <c r="B27" i="68"/>
  <c r="A27" i="68"/>
  <c r="B26" i="68"/>
  <c r="A26" i="68"/>
  <c r="B25" i="68"/>
  <c r="A25" i="68"/>
  <c r="B24" i="68"/>
  <c r="A24" i="68"/>
  <c r="B23" i="68"/>
  <c r="A23" i="68"/>
  <c r="B22" i="68"/>
  <c r="A22" i="68"/>
  <c r="B21" i="68"/>
  <c r="A21" i="68"/>
  <c r="B20" i="68"/>
  <c r="A20" i="68"/>
  <c r="B19" i="68"/>
  <c r="A19" i="68"/>
  <c r="B18" i="68"/>
  <c r="A18" i="68"/>
  <c r="B17" i="68"/>
  <c r="A17" i="68"/>
  <c r="B16" i="68"/>
  <c r="A16" i="68"/>
  <c r="B15" i="68"/>
  <c r="A15" i="68"/>
  <c r="B14" i="68"/>
  <c r="A14" i="68"/>
  <c r="B13" i="68"/>
  <c r="A13" i="68"/>
  <c r="B12" i="68"/>
  <c r="A12" i="68"/>
  <c r="B11" i="68"/>
  <c r="A11" i="68"/>
  <c r="B10" i="68"/>
  <c r="A10" i="68"/>
  <c r="B9" i="68"/>
  <c r="A9" i="68"/>
  <c r="B8" i="68"/>
  <c r="A8" i="68"/>
  <c r="B7" i="68"/>
  <c r="A7" i="68"/>
  <c r="B6" i="68"/>
  <c r="A6" i="68"/>
  <c r="B5" i="68"/>
  <c r="A5" i="68"/>
  <c r="B4" i="68"/>
  <c r="A4" i="68"/>
  <c r="B3" i="68"/>
  <c r="A3" i="68"/>
  <c r="I2" i="68"/>
  <c r="H2" i="68"/>
  <c r="G2" i="68"/>
  <c r="F2" i="68"/>
  <c r="E2" i="68"/>
  <c r="D2" i="68"/>
  <c r="C2" i="68"/>
  <c r="A2" i="68"/>
  <c r="D177" i="67"/>
  <c r="D176" i="67"/>
  <c r="D175" i="67"/>
  <c r="D174" i="67"/>
  <c r="D173" i="67"/>
  <c r="D172" i="67"/>
  <c r="B172" i="67"/>
  <c r="D171" i="67"/>
  <c r="B171" i="67"/>
  <c r="D170" i="67"/>
  <c r="B170" i="67"/>
  <c r="D169" i="67"/>
  <c r="B169" i="67"/>
  <c r="D168" i="67"/>
  <c r="B168" i="67"/>
  <c r="D167" i="67"/>
  <c r="B167" i="67"/>
  <c r="D166" i="67"/>
  <c r="B166" i="67"/>
  <c r="D165" i="67"/>
  <c r="B165" i="67"/>
  <c r="D164" i="67"/>
  <c r="B164" i="67"/>
  <c r="D163" i="67"/>
  <c r="B163" i="67"/>
  <c r="D162" i="67"/>
  <c r="B162" i="67"/>
  <c r="D161" i="67"/>
  <c r="B161" i="67"/>
  <c r="D160" i="67"/>
  <c r="B160" i="67"/>
  <c r="D159" i="67"/>
  <c r="B159" i="67"/>
  <c r="D158" i="67"/>
  <c r="B158" i="67"/>
  <c r="D157" i="67"/>
  <c r="B157" i="67"/>
  <c r="D156" i="67"/>
  <c r="B156" i="67"/>
  <c r="F155" i="67"/>
  <c r="E155" i="67"/>
  <c r="D155" i="67"/>
  <c r="C155" i="67"/>
  <c r="B155" i="67"/>
  <c r="A155" i="67"/>
  <c r="A154" i="67"/>
  <c r="B149" i="67"/>
  <c r="B145" i="67"/>
  <c r="A145" i="67"/>
  <c r="B144" i="67"/>
  <c r="A144" i="67"/>
  <c r="B143" i="67"/>
  <c r="A143" i="67"/>
  <c r="B142" i="67"/>
  <c r="A142" i="67"/>
  <c r="B141" i="67"/>
  <c r="A141" i="67"/>
  <c r="B140" i="67"/>
  <c r="A140" i="67"/>
  <c r="B139" i="67"/>
  <c r="A139" i="67"/>
  <c r="B138" i="67"/>
  <c r="A138" i="67"/>
  <c r="B137" i="67"/>
  <c r="A137" i="67"/>
  <c r="B136" i="67"/>
  <c r="A136" i="67"/>
  <c r="B135" i="67"/>
  <c r="A135" i="67"/>
  <c r="B134" i="67"/>
  <c r="A134" i="67"/>
  <c r="B133" i="67"/>
  <c r="A133" i="67"/>
  <c r="B132" i="67"/>
  <c r="A132" i="67"/>
  <c r="B131" i="67"/>
  <c r="A131" i="67"/>
  <c r="B130" i="67"/>
  <c r="A130" i="67"/>
  <c r="B129" i="67"/>
  <c r="A129" i="67"/>
  <c r="B128" i="67"/>
  <c r="A128" i="67"/>
  <c r="B127" i="67"/>
  <c r="A127" i="67"/>
  <c r="B126" i="67"/>
  <c r="A126" i="67"/>
  <c r="B125" i="67"/>
  <c r="A125" i="67"/>
  <c r="B124" i="67"/>
  <c r="A124" i="67"/>
  <c r="B123" i="67"/>
  <c r="A123" i="67"/>
  <c r="B122" i="67"/>
  <c r="A122" i="67"/>
  <c r="B121" i="67"/>
  <c r="A121" i="67"/>
  <c r="B120" i="67"/>
  <c r="A120" i="67"/>
  <c r="B119" i="67"/>
  <c r="A119" i="67"/>
  <c r="B118" i="67"/>
  <c r="A118" i="67"/>
  <c r="B117" i="67"/>
  <c r="A117" i="67"/>
  <c r="B116" i="67"/>
  <c r="A116" i="67"/>
  <c r="B115" i="67"/>
  <c r="A115" i="67"/>
  <c r="B114" i="67"/>
  <c r="A114" i="67"/>
  <c r="B113" i="67"/>
  <c r="A113" i="67"/>
  <c r="B112" i="67"/>
  <c r="A112" i="67"/>
  <c r="B111" i="67"/>
  <c r="A111" i="67"/>
  <c r="B110" i="67"/>
  <c r="A110" i="67"/>
  <c r="B109" i="67"/>
  <c r="A109" i="67"/>
  <c r="B108" i="67"/>
  <c r="A108" i="67"/>
  <c r="B107" i="67"/>
  <c r="A107" i="67"/>
  <c r="B106" i="67"/>
  <c r="A106" i="67"/>
  <c r="B105" i="67"/>
  <c r="A105" i="67"/>
  <c r="B104" i="67"/>
  <c r="A104" i="67"/>
  <c r="B103" i="67"/>
  <c r="A103" i="67"/>
  <c r="B102" i="67"/>
  <c r="A102" i="67"/>
  <c r="B101" i="67"/>
  <c r="A101" i="67"/>
  <c r="B100" i="67"/>
  <c r="A100" i="67"/>
  <c r="B99" i="67"/>
  <c r="A99" i="67"/>
  <c r="B98" i="67"/>
  <c r="A98" i="67"/>
  <c r="B97" i="67"/>
  <c r="A97" i="67"/>
  <c r="B96" i="67"/>
  <c r="A96" i="67"/>
  <c r="B95" i="67"/>
  <c r="A95" i="67"/>
  <c r="B94" i="67"/>
  <c r="A94" i="67"/>
  <c r="B93" i="67"/>
  <c r="A93" i="67"/>
  <c r="B92" i="67"/>
  <c r="A92" i="67"/>
  <c r="B91" i="67"/>
  <c r="A91" i="67"/>
  <c r="B90" i="67"/>
  <c r="A90" i="67"/>
  <c r="B89" i="67"/>
  <c r="A89" i="67"/>
  <c r="B88" i="67"/>
  <c r="A88" i="67"/>
  <c r="B87" i="67"/>
  <c r="A87" i="67"/>
  <c r="B86" i="67"/>
  <c r="A86" i="67"/>
  <c r="B85" i="67"/>
  <c r="A85" i="67"/>
  <c r="B84" i="67"/>
  <c r="A84" i="67"/>
  <c r="B83" i="67"/>
  <c r="A83" i="67"/>
  <c r="B82" i="67"/>
  <c r="A82" i="67"/>
  <c r="B81" i="67"/>
  <c r="A81" i="67"/>
  <c r="B80" i="67"/>
  <c r="A80" i="67"/>
  <c r="B79" i="67"/>
  <c r="A79" i="67"/>
  <c r="B78" i="67"/>
  <c r="A78" i="67"/>
  <c r="B77" i="67"/>
  <c r="A77" i="67"/>
  <c r="B76" i="67"/>
  <c r="A76" i="67"/>
  <c r="B75" i="67"/>
  <c r="A75" i="67"/>
  <c r="B74" i="67"/>
  <c r="A74" i="67"/>
  <c r="B73" i="67"/>
  <c r="A73" i="67"/>
  <c r="B72" i="67"/>
  <c r="A72" i="67"/>
  <c r="B71" i="67"/>
  <c r="A71" i="67"/>
  <c r="B70" i="67"/>
  <c r="A70" i="67"/>
  <c r="B69" i="67"/>
  <c r="A69" i="67"/>
  <c r="B68" i="67"/>
  <c r="A68" i="67"/>
  <c r="B67" i="67"/>
  <c r="A67" i="67"/>
  <c r="B66" i="67"/>
  <c r="A66" i="67"/>
  <c r="B65" i="67"/>
  <c r="A65" i="67"/>
  <c r="B64" i="67"/>
  <c r="A64" i="67"/>
  <c r="B63" i="67"/>
  <c r="A63" i="67"/>
  <c r="B62" i="67"/>
  <c r="A62" i="67"/>
  <c r="B61" i="67"/>
  <c r="A61" i="67"/>
  <c r="B60" i="67"/>
  <c r="A60" i="67"/>
  <c r="B59" i="67"/>
  <c r="A59" i="67"/>
  <c r="B58" i="67"/>
  <c r="A58" i="67"/>
  <c r="B57" i="67"/>
  <c r="A57" i="67"/>
  <c r="B56" i="67"/>
  <c r="A56" i="67"/>
  <c r="B55" i="67"/>
  <c r="A55" i="67"/>
  <c r="B54" i="67"/>
  <c r="A54" i="67"/>
  <c r="B53" i="67"/>
  <c r="A53" i="67"/>
  <c r="B52" i="67"/>
  <c r="A52" i="67"/>
  <c r="B51" i="67"/>
  <c r="A51" i="67"/>
  <c r="B50" i="67"/>
  <c r="A50" i="67"/>
  <c r="B49" i="67"/>
  <c r="A49" i="67"/>
  <c r="B48" i="67"/>
  <c r="A48" i="67"/>
  <c r="B47" i="67"/>
  <c r="A47" i="67"/>
  <c r="B46" i="67"/>
  <c r="A46" i="67"/>
  <c r="B45" i="67"/>
  <c r="A45" i="67"/>
  <c r="B44" i="67"/>
  <c r="A44" i="67"/>
  <c r="B43" i="67"/>
  <c r="A43" i="67"/>
  <c r="B42" i="67"/>
  <c r="A42" i="67"/>
  <c r="B41" i="67"/>
  <c r="A41" i="67"/>
  <c r="B40" i="67"/>
  <c r="A40" i="67"/>
  <c r="B39" i="67"/>
  <c r="A39" i="67"/>
  <c r="B38" i="67"/>
  <c r="A38" i="67"/>
  <c r="B37" i="67"/>
  <c r="A37" i="67"/>
  <c r="B36" i="67"/>
  <c r="A36" i="67"/>
  <c r="B35" i="67"/>
  <c r="A35" i="67"/>
  <c r="B34" i="67"/>
  <c r="A34" i="67"/>
  <c r="B33" i="67"/>
  <c r="A33" i="67"/>
  <c r="B32" i="67"/>
  <c r="A32" i="67"/>
  <c r="B31" i="67"/>
  <c r="A31" i="67"/>
  <c r="B30" i="67"/>
  <c r="A30" i="67"/>
  <c r="B29" i="67"/>
  <c r="A29" i="67"/>
  <c r="B28" i="67"/>
  <c r="A28" i="67"/>
  <c r="B27" i="67"/>
  <c r="A27" i="67"/>
  <c r="B26" i="67"/>
  <c r="A26" i="67"/>
  <c r="B25" i="67"/>
  <c r="A25" i="67"/>
  <c r="B24" i="67"/>
  <c r="A24" i="67"/>
  <c r="B23" i="67"/>
  <c r="A23" i="67"/>
  <c r="B22" i="67"/>
  <c r="A22" i="67"/>
  <c r="B21" i="67"/>
  <c r="A21" i="67"/>
  <c r="B20" i="67"/>
  <c r="A20" i="67"/>
  <c r="B19" i="67"/>
  <c r="A19" i="67"/>
  <c r="B18" i="67"/>
  <c r="A18" i="67"/>
  <c r="B17" i="67"/>
  <c r="A17" i="67"/>
  <c r="B16" i="67"/>
  <c r="A16" i="67"/>
  <c r="B15" i="67"/>
  <c r="A15" i="67"/>
  <c r="B14" i="67"/>
  <c r="A14" i="67"/>
  <c r="B13" i="67"/>
  <c r="A13" i="67"/>
  <c r="B12" i="67"/>
  <c r="A12" i="67"/>
  <c r="B11" i="67"/>
  <c r="A11" i="67"/>
  <c r="B10" i="67"/>
  <c r="A10" i="67"/>
  <c r="B9" i="67"/>
  <c r="A9" i="67"/>
  <c r="B8" i="67"/>
  <c r="A8" i="67"/>
  <c r="B7" i="67"/>
  <c r="A7" i="67"/>
  <c r="B6" i="67"/>
  <c r="A6" i="67"/>
  <c r="B5" i="67"/>
  <c r="A5" i="67"/>
  <c r="B4" i="67"/>
  <c r="A4" i="67"/>
  <c r="B3" i="67"/>
  <c r="A3" i="67"/>
  <c r="I2" i="67"/>
  <c r="H2" i="67"/>
  <c r="G2" i="67"/>
  <c r="F2" i="67"/>
  <c r="E2" i="67"/>
  <c r="D2" i="67"/>
  <c r="C2" i="67"/>
  <c r="A2" i="67"/>
  <c r="D177" i="66"/>
  <c r="D176" i="66"/>
  <c r="D175" i="66"/>
  <c r="D174" i="66"/>
  <c r="D173" i="66"/>
  <c r="D172" i="66"/>
  <c r="B172" i="66"/>
  <c r="D171" i="66"/>
  <c r="B171" i="66"/>
  <c r="D170" i="66"/>
  <c r="B170" i="66"/>
  <c r="D169" i="66"/>
  <c r="B169" i="66"/>
  <c r="D168" i="66"/>
  <c r="B168" i="66"/>
  <c r="D167" i="66"/>
  <c r="B167" i="66"/>
  <c r="D166" i="66"/>
  <c r="B166" i="66"/>
  <c r="D165" i="66"/>
  <c r="B165" i="66"/>
  <c r="D164" i="66"/>
  <c r="B164" i="66"/>
  <c r="D163" i="66"/>
  <c r="B163" i="66"/>
  <c r="D162" i="66"/>
  <c r="B162" i="66"/>
  <c r="D161" i="66"/>
  <c r="B161" i="66"/>
  <c r="D160" i="66"/>
  <c r="B160" i="66"/>
  <c r="D159" i="66"/>
  <c r="B159" i="66"/>
  <c r="D158" i="66"/>
  <c r="B158" i="66"/>
  <c r="D157" i="66"/>
  <c r="B157" i="66"/>
  <c r="D156" i="66"/>
  <c r="B156" i="66"/>
  <c r="F155" i="66"/>
  <c r="E155" i="66"/>
  <c r="D155" i="66"/>
  <c r="C155" i="66"/>
  <c r="B155" i="66"/>
  <c r="A155" i="66"/>
  <c r="A154" i="66"/>
  <c r="B149" i="66"/>
  <c r="B145" i="66"/>
  <c r="A145" i="66"/>
  <c r="B144" i="66"/>
  <c r="A144" i="66"/>
  <c r="B143" i="66"/>
  <c r="A143" i="66"/>
  <c r="B142" i="66"/>
  <c r="A142" i="66"/>
  <c r="B141" i="66"/>
  <c r="A141" i="66"/>
  <c r="B140" i="66"/>
  <c r="A140" i="66"/>
  <c r="B139" i="66"/>
  <c r="A139" i="66"/>
  <c r="B138" i="66"/>
  <c r="A138" i="66"/>
  <c r="B137" i="66"/>
  <c r="A137" i="66"/>
  <c r="B136" i="66"/>
  <c r="A136" i="66"/>
  <c r="B135" i="66"/>
  <c r="A135" i="66"/>
  <c r="B134" i="66"/>
  <c r="A134" i="66"/>
  <c r="B133" i="66"/>
  <c r="A133" i="66"/>
  <c r="B132" i="66"/>
  <c r="A132" i="66"/>
  <c r="B131" i="66"/>
  <c r="A131" i="66"/>
  <c r="B130" i="66"/>
  <c r="A130" i="66"/>
  <c r="B129" i="66"/>
  <c r="A129" i="66"/>
  <c r="B128" i="66"/>
  <c r="A128" i="66"/>
  <c r="B127" i="66"/>
  <c r="A127" i="66"/>
  <c r="B126" i="66"/>
  <c r="A126" i="66"/>
  <c r="B125" i="66"/>
  <c r="A125" i="66"/>
  <c r="B124" i="66"/>
  <c r="A124" i="66"/>
  <c r="B123" i="66"/>
  <c r="A123" i="66"/>
  <c r="B122" i="66"/>
  <c r="A122" i="66"/>
  <c r="B121" i="66"/>
  <c r="A121" i="66"/>
  <c r="B120" i="66"/>
  <c r="A120" i="66"/>
  <c r="B119" i="66"/>
  <c r="A119" i="66"/>
  <c r="B118" i="66"/>
  <c r="A118" i="66"/>
  <c r="B117" i="66"/>
  <c r="A117" i="66"/>
  <c r="B116" i="66"/>
  <c r="A116" i="66"/>
  <c r="B115" i="66"/>
  <c r="A115" i="66"/>
  <c r="B114" i="66"/>
  <c r="A114" i="66"/>
  <c r="B113" i="66"/>
  <c r="A113" i="66"/>
  <c r="B112" i="66"/>
  <c r="A112" i="66"/>
  <c r="B111" i="66"/>
  <c r="A111" i="66"/>
  <c r="B110" i="66"/>
  <c r="A110" i="66"/>
  <c r="B109" i="66"/>
  <c r="A109" i="66"/>
  <c r="B108" i="66"/>
  <c r="A108" i="66"/>
  <c r="B107" i="66"/>
  <c r="A107" i="66"/>
  <c r="B106" i="66"/>
  <c r="A106" i="66"/>
  <c r="B105" i="66"/>
  <c r="A105" i="66"/>
  <c r="B104" i="66"/>
  <c r="A104" i="66"/>
  <c r="B103" i="66"/>
  <c r="A103" i="66"/>
  <c r="B102" i="66"/>
  <c r="A102" i="66"/>
  <c r="B101" i="66"/>
  <c r="A101" i="66"/>
  <c r="B100" i="66"/>
  <c r="A100" i="66"/>
  <c r="B99" i="66"/>
  <c r="A99" i="66"/>
  <c r="B98" i="66"/>
  <c r="A98" i="66"/>
  <c r="B97" i="66"/>
  <c r="A97" i="66"/>
  <c r="B96" i="66"/>
  <c r="A96" i="66"/>
  <c r="B95" i="66"/>
  <c r="A95" i="66"/>
  <c r="B94" i="66"/>
  <c r="A94" i="66"/>
  <c r="B93" i="66"/>
  <c r="A93" i="66"/>
  <c r="B92" i="66"/>
  <c r="A92" i="66"/>
  <c r="B91" i="66"/>
  <c r="A91" i="66"/>
  <c r="B90" i="66"/>
  <c r="A90" i="66"/>
  <c r="B89" i="66"/>
  <c r="A89" i="66"/>
  <c r="B88" i="66"/>
  <c r="A88" i="66"/>
  <c r="B87" i="66"/>
  <c r="A87" i="66"/>
  <c r="B86" i="66"/>
  <c r="A86" i="66"/>
  <c r="B85" i="66"/>
  <c r="A85" i="66"/>
  <c r="B84" i="66"/>
  <c r="A84" i="66"/>
  <c r="B83" i="66"/>
  <c r="A83" i="66"/>
  <c r="B82" i="66"/>
  <c r="A82" i="66"/>
  <c r="B81" i="66"/>
  <c r="A81" i="66"/>
  <c r="B80" i="66"/>
  <c r="A80" i="66"/>
  <c r="B79" i="66"/>
  <c r="A79" i="66"/>
  <c r="B78" i="66"/>
  <c r="A78" i="66"/>
  <c r="B77" i="66"/>
  <c r="A77" i="66"/>
  <c r="B76" i="66"/>
  <c r="A76" i="66"/>
  <c r="B75" i="66"/>
  <c r="A75" i="66"/>
  <c r="B74" i="66"/>
  <c r="A74" i="66"/>
  <c r="B73" i="66"/>
  <c r="A73" i="66"/>
  <c r="B72" i="66"/>
  <c r="A72" i="66"/>
  <c r="B71" i="66"/>
  <c r="A71" i="66"/>
  <c r="B70" i="66"/>
  <c r="A70" i="66"/>
  <c r="B69" i="66"/>
  <c r="A69" i="66"/>
  <c r="B68" i="66"/>
  <c r="A68" i="66"/>
  <c r="B67" i="66"/>
  <c r="A67" i="66"/>
  <c r="B66" i="66"/>
  <c r="A66" i="66"/>
  <c r="B65" i="66"/>
  <c r="A65" i="66"/>
  <c r="B64" i="66"/>
  <c r="A64" i="66"/>
  <c r="B63" i="66"/>
  <c r="A63" i="66"/>
  <c r="B62" i="66"/>
  <c r="A62" i="66"/>
  <c r="B61" i="66"/>
  <c r="A61" i="66"/>
  <c r="A60" i="66"/>
  <c r="A59" i="66"/>
  <c r="A58" i="66"/>
  <c r="A57" i="66"/>
  <c r="B56" i="66"/>
  <c r="A56" i="66"/>
  <c r="B55" i="66"/>
  <c r="A55" i="66"/>
  <c r="B54" i="66"/>
  <c r="A54" i="66"/>
  <c r="B53" i="66"/>
  <c r="A53" i="66"/>
  <c r="B52" i="66"/>
  <c r="A52" i="66"/>
  <c r="B51" i="66"/>
  <c r="A51" i="66"/>
  <c r="B50" i="66"/>
  <c r="A50" i="66"/>
  <c r="B49" i="66"/>
  <c r="A49" i="66"/>
  <c r="B48" i="66"/>
  <c r="A48" i="66"/>
  <c r="B47" i="66"/>
  <c r="A47" i="66"/>
  <c r="B46" i="66"/>
  <c r="A46" i="66"/>
  <c r="B45" i="66"/>
  <c r="A45" i="66"/>
  <c r="B44" i="66"/>
  <c r="A44" i="66"/>
  <c r="B43" i="66"/>
  <c r="A43" i="66"/>
  <c r="B42" i="66"/>
  <c r="A42" i="66"/>
  <c r="B41" i="66"/>
  <c r="A41" i="66"/>
  <c r="B40" i="66"/>
  <c r="A40" i="66"/>
  <c r="B39" i="66"/>
  <c r="A39" i="66"/>
  <c r="B38" i="66"/>
  <c r="A38" i="66"/>
  <c r="B37" i="66"/>
  <c r="A37" i="66"/>
  <c r="B36" i="66"/>
  <c r="A36" i="66"/>
  <c r="B35" i="66"/>
  <c r="A35" i="66"/>
  <c r="B34" i="66"/>
  <c r="A34" i="66"/>
  <c r="B33" i="66"/>
  <c r="A33" i="66"/>
  <c r="B32" i="66"/>
  <c r="A32" i="66"/>
  <c r="B31" i="66"/>
  <c r="A31" i="66"/>
  <c r="B30" i="66"/>
  <c r="A30" i="66"/>
  <c r="B29" i="66"/>
  <c r="A29" i="66"/>
  <c r="B28" i="66"/>
  <c r="A28" i="66"/>
  <c r="B27" i="66"/>
  <c r="A27" i="66"/>
  <c r="B26" i="66"/>
  <c r="A26" i="66"/>
  <c r="B25" i="66"/>
  <c r="A25" i="66"/>
  <c r="B24" i="66"/>
  <c r="A24" i="66"/>
  <c r="B23" i="66"/>
  <c r="A23" i="66"/>
  <c r="B22" i="66"/>
  <c r="A22" i="66"/>
  <c r="B21" i="66"/>
  <c r="A21" i="66"/>
  <c r="B20" i="66"/>
  <c r="A20" i="66"/>
  <c r="B19" i="66"/>
  <c r="A19" i="66"/>
  <c r="B18" i="66"/>
  <c r="A18" i="66"/>
  <c r="B17" i="66"/>
  <c r="A17" i="66"/>
  <c r="B16" i="66"/>
  <c r="A16" i="66"/>
  <c r="B15" i="66"/>
  <c r="A15" i="66"/>
  <c r="B14" i="66"/>
  <c r="A14" i="66"/>
  <c r="B13" i="66"/>
  <c r="A13" i="66"/>
  <c r="B12" i="66"/>
  <c r="A12" i="66"/>
  <c r="B11" i="66"/>
  <c r="A11" i="66"/>
  <c r="B10" i="66"/>
  <c r="A10" i="66"/>
  <c r="B9" i="66"/>
  <c r="A9" i="66"/>
  <c r="B8" i="66"/>
  <c r="A8" i="66"/>
  <c r="B7" i="66"/>
  <c r="A7" i="66"/>
  <c r="B6" i="66"/>
  <c r="A6" i="66"/>
  <c r="B5" i="66"/>
  <c r="A5" i="66"/>
  <c r="B4" i="66"/>
  <c r="A4" i="66"/>
  <c r="B3" i="66"/>
  <c r="A3" i="66"/>
  <c r="I2" i="66"/>
  <c r="H2" i="66"/>
  <c r="G2" i="66"/>
  <c r="F2" i="66"/>
  <c r="E2" i="66"/>
  <c r="D2" i="66"/>
  <c r="C2" i="66"/>
  <c r="A2" i="66"/>
  <c r="B128" i="26"/>
  <c r="B129" i="26"/>
  <c r="B130" i="26"/>
  <c r="B131" i="26"/>
  <c r="B132" i="26"/>
  <c r="B133" i="26"/>
  <c r="B134" i="26"/>
  <c r="B135" i="26"/>
  <c r="B136" i="26"/>
  <c r="B137" i="26"/>
  <c r="B138" i="26"/>
  <c r="B139" i="26"/>
  <c r="B140" i="26"/>
  <c r="B141" i="26"/>
  <c r="B142" i="26"/>
  <c r="B143" i="26"/>
  <c r="B144" i="26"/>
  <c r="B145" i="26"/>
  <c r="B127" i="26"/>
  <c r="B117" i="26"/>
  <c r="B118" i="26"/>
  <c r="B119" i="26"/>
  <c r="B120" i="26"/>
  <c r="B121" i="26"/>
  <c r="B122" i="26"/>
  <c r="B123" i="26"/>
  <c r="B124" i="26"/>
  <c r="B125" i="26"/>
  <c r="B116" i="26"/>
  <c r="B109" i="26"/>
  <c r="B110" i="26"/>
  <c r="B111" i="26"/>
  <c r="B112" i="26"/>
  <c r="B113" i="26"/>
  <c r="B114" i="26"/>
  <c r="B108" i="26"/>
  <c r="B101" i="26"/>
  <c r="B102" i="26"/>
  <c r="B103" i="26"/>
  <c r="B104" i="26"/>
  <c r="B105" i="26"/>
  <c r="B106" i="26"/>
  <c r="B100" i="26"/>
  <c r="B95" i="26"/>
  <c r="B96" i="26"/>
  <c r="B97" i="26"/>
  <c r="B98" i="26"/>
  <c r="B94" i="26"/>
  <c r="B84" i="26"/>
  <c r="B85" i="26"/>
  <c r="B86" i="26"/>
  <c r="B87" i="26"/>
  <c r="B88" i="26"/>
  <c r="B89" i="26"/>
  <c r="B90" i="26"/>
  <c r="B91" i="26"/>
  <c r="B92" i="26"/>
  <c r="B83" i="26"/>
  <c r="B80" i="26"/>
  <c r="B81" i="26"/>
  <c r="B79" i="26"/>
  <c r="B70" i="26"/>
  <c r="B71" i="26"/>
  <c r="B72" i="26"/>
  <c r="B73" i="26"/>
  <c r="B74" i="26"/>
  <c r="B75" i="26"/>
  <c r="B76" i="26"/>
  <c r="B77" i="26"/>
  <c r="B69" i="26"/>
  <c r="B62" i="26"/>
  <c r="B63" i="26"/>
  <c r="B64" i="26"/>
  <c r="B65" i="26"/>
  <c r="B66" i="26"/>
  <c r="B67" i="26"/>
  <c r="B61" i="26"/>
  <c r="B58" i="26"/>
  <c r="B59" i="26"/>
  <c r="B57" i="26"/>
  <c r="B49" i="26"/>
  <c r="B50" i="26"/>
  <c r="B51" i="26"/>
  <c r="B52" i="26"/>
  <c r="B53" i="26"/>
  <c r="B54" i="26"/>
  <c r="B55" i="26"/>
  <c r="B48" i="26"/>
  <c r="B42" i="26"/>
  <c r="B43" i="26"/>
  <c r="B44" i="26"/>
  <c r="B45" i="26"/>
  <c r="B46" i="26"/>
  <c r="B41" i="26"/>
  <c r="B35" i="26"/>
  <c r="B36" i="26"/>
  <c r="B37" i="26"/>
  <c r="B38" i="26"/>
  <c r="B39" i="26"/>
  <c r="B34" i="26"/>
  <c r="B27" i="26"/>
  <c r="B28" i="26"/>
  <c r="B29" i="26"/>
  <c r="B30" i="26"/>
  <c r="B31" i="26"/>
  <c r="B32" i="26"/>
  <c r="B26" i="26"/>
  <c r="B17" i="26"/>
  <c r="B18" i="26"/>
  <c r="B19" i="26"/>
  <c r="B20" i="26"/>
  <c r="B21" i="26"/>
  <c r="B22" i="26"/>
  <c r="B23" i="26"/>
  <c r="B24" i="26"/>
  <c r="B16" i="26"/>
  <c r="B11" i="26"/>
  <c r="B12" i="26"/>
  <c r="B13" i="26"/>
  <c r="B14" i="26"/>
  <c r="B10" i="26"/>
  <c r="B5" i="26"/>
  <c r="B6" i="26"/>
  <c r="B7" i="26"/>
  <c r="B8"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3" i="26"/>
  <c r="D155" i="26"/>
  <c r="E155" i="26"/>
  <c r="F155" i="26"/>
  <c r="C155" i="26"/>
  <c r="B155" i="26"/>
  <c r="D174" i="26"/>
  <c r="D175" i="26"/>
  <c r="D176" i="26"/>
  <c r="D177" i="26"/>
  <c r="D173" i="26"/>
  <c r="A154" i="26"/>
  <c r="A155" i="26"/>
  <c r="B157" i="26"/>
  <c r="B158" i="26"/>
  <c r="B159" i="26"/>
  <c r="B160" i="26"/>
  <c r="B161" i="26"/>
  <c r="B162" i="26"/>
  <c r="B163" i="26"/>
  <c r="B164" i="26"/>
  <c r="B165" i="26"/>
  <c r="B166" i="26"/>
  <c r="B167" i="26"/>
  <c r="B168" i="26"/>
  <c r="B169" i="26"/>
  <c r="B170" i="26"/>
  <c r="B171" i="26"/>
  <c r="B172" i="26"/>
  <c r="B156" i="26"/>
  <c r="B149" i="26"/>
  <c r="B126" i="26"/>
  <c r="B115" i="26"/>
  <c r="B107" i="26"/>
  <c r="B99" i="26"/>
  <c r="B93" i="26"/>
  <c r="B82" i="26"/>
  <c r="B78" i="26"/>
  <c r="B68" i="26"/>
  <c r="B60" i="26"/>
  <c r="B56" i="26"/>
  <c r="B47" i="26"/>
  <c r="B40" i="26"/>
  <c r="B33" i="26"/>
  <c r="B25" i="26"/>
  <c r="B15" i="26"/>
  <c r="B9" i="26"/>
  <c r="B4" i="26"/>
  <c r="B3" i="26"/>
  <c r="D2" i="26"/>
  <c r="E2" i="26"/>
  <c r="F2" i="26"/>
  <c r="G2" i="26"/>
  <c r="H2" i="26"/>
  <c r="I2" i="26"/>
  <c r="C2" i="26"/>
  <c r="A2" i="26"/>
  <c r="AK112" i="97" l="1"/>
  <c r="F173" i="74"/>
  <c r="F156" i="74"/>
  <c r="F175" i="74"/>
  <c r="F162" i="74"/>
  <c r="F177" i="74"/>
  <c r="F172" i="74"/>
  <c r="F174" i="74"/>
  <c r="F161" i="74"/>
  <c r="F171" i="74"/>
  <c r="F176" i="74"/>
  <c r="AK2" i="97"/>
  <c r="F176" i="78"/>
  <c r="F171" i="78"/>
  <c r="F161" i="78"/>
  <c r="F174" i="78"/>
  <c r="F173" i="78"/>
  <c r="F156" i="78"/>
  <c r="F162" i="78"/>
  <c r="F175" i="78"/>
  <c r="F177" i="78"/>
  <c r="F172" i="78"/>
  <c r="F175" i="68"/>
  <c r="F162" i="68"/>
  <c r="F173" i="68"/>
  <c r="F156" i="68"/>
  <c r="F177" i="68"/>
  <c r="F172" i="68"/>
  <c r="F161" i="68"/>
  <c r="F174" i="68"/>
  <c r="F171" i="68"/>
  <c r="F176" i="68"/>
  <c r="F173" i="75"/>
  <c r="F156" i="75"/>
  <c r="F175" i="75"/>
  <c r="F162" i="75"/>
  <c r="F177" i="75"/>
  <c r="F172" i="75"/>
  <c r="F161" i="75"/>
  <c r="F174" i="75"/>
  <c r="F176" i="75"/>
  <c r="F171" i="75"/>
  <c r="F175" i="79"/>
  <c r="F162" i="79"/>
  <c r="F177" i="79"/>
  <c r="F172" i="79"/>
  <c r="F161" i="79"/>
  <c r="F174" i="79"/>
  <c r="F176" i="79"/>
  <c r="F171" i="79"/>
  <c r="F173" i="79"/>
  <c r="F156" i="79"/>
  <c r="F176" i="69"/>
  <c r="F171" i="69"/>
  <c r="F173" i="69"/>
  <c r="F156" i="69"/>
  <c r="F162" i="69"/>
  <c r="F175" i="69"/>
  <c r="F177" i="69"/>
  <c r="F172" i="69"/>
  <c r="F174" i="69"/>
  <c r="F161" i="69"/>
  <c r="F161" i="77"/>
  <c r="F174" i="77"/>
  <c r="F176" i="77"/>
  <c r="F171" i="77"/>
  <c r="F173" i="77"/>
  <c r="F156" i="77"/>
  <c r="F175" i="77"/>
  <c r="F162" i="77"/>
  <c r="F177" i="77"/>
  <c r="F172" i="77"/>
  <c r="E87" i="98"/>
  <c r="E79" i="98"/>
  <c r="E36" i="98"/>
  <c r="N17" i="100"/>
  <c r="AJ97" i="97"/>
  <c r="E115" i="98" s="1"/>
  <c r="AK33" i="97"/>
  <c r="E118" i="98"/>
  <c r="E43" i="98"/>
  <c r="E50" i="98"/>
  <c r="AK40" i="97"/>
  <c r="AK65" i="97"/>
  <c r="AK64" i="97"/>
  <c r="AK49" i="97"/>
  <c r="AK114" i="97"/>
  <c r="AK81" i="97"/>
  <c r="AK17" i="97"/>
  <c r="AK16" i="97"/>
  <c r="AK55" i="97"/>
  <c r="AJ109" i="97"/>
  <c r="AK60" i="97"/>
  <c r="N13" i="100" s="1"/>
  <c r="AK71" i="97"/>
  <c r="AK35" i="97"/>
  <c r="AK18" i="97"/>
  <c r="AK104" i="97"/>
  <c r="AJ89" i="97"/>
  <c r="E106" i="98" s="1"/>
  <c r="AK57" i="97"/>
  <c r="AK25" i="97"/>
  <c r="AK92" i="97"/>
  <c r="AK48" i="97"/>
  <c r="AK8" i="97"/>
  <c r="AK51" i="97"/>
  <c r="AK75" i="97"/>
  <c r="AK23" i="97"/>
  <c r="AK99" i="97"/>
  <c r="AK34" i="97"/>
  <c r="AK79" i="97"/>
  <c r="AK39" i="97"/>
  <c r="AK115" i="97"/>
  <c r="AK82" i="97"/>
  <c r="AK50" i="97"/>
  <c r="AK122" i="97"/>
  <c r="AK106" i="97"/>
  <c r="AK73" i="97"/>
  <c r="AK41" i="97"/>
  <c r="AK9" i="97"/>
  <c r="AK28" i="97"/>
  <c r="AK15" i="97"/>
  <c r="AK66" i="97"/>
  <c r="AJ124" i="97"/>
  <c r="E144" i="98" s="1"/>
  <c r="AK31" i="97"/>
  <c r="AN63" i="96"/>
  <c r="D76" i="98" s="1"/>
  <c r="AJ63" i="96"/>
  <c r="AN30" i="96"/>
  <c r="D38" i="98" s="1"/>
  <c r="AJ30" i="96"/>
  <c r="AN46" i="96"/>
  <c r="D57" i="98" s="1"/>
  <c r="AJ46" i="96"/>
  <c r="AN62" i="96"/>
  <c r="D75" i="98" s="1"/>
  <c r="AJ62" i="96"/>
  <c r="AN120" i="96"/>
  <c r="D140" i="98" s="1"/>
  <c r="AJ120" i="96"/>
  <c r="AK117" i="97"/>
  <c r="AK101" i="97"/>
  <c r="AJ84" i="97"/>
  <c r="E101" i="98" s="1"/>
  <c r="AJ95" i="97"/>
  <c r="E113" i="98" s="1"/>
  <c r="AJ36" i="97"/>
  <c r="E45" i="98" s="1"/>
  <c r="AJ7" i="97"/>
  <c r="AJ123" i="97"/>
  <c r="E143" i="98" s="1"/>
  <c r="AJ107" i="97"/>
  <c r="E126" i="98" s="1"/>
  <c r="AJ90" i="97"/>
  <c r="AJ74" i="97"/>
  <c r="E89" i="98" s="1"/>
  <c r="AJ58" i="97"/>
  <c r="AJ42" i="97"/>
  <c r="E52" i="98" s="1"/>
  <c r="AJ26" i="97"/>
  <c r="E33" i="98" s="1"/>
  <c r="AJ10" i="97"/>
  <c r="E15" i="98" s="1"/>
  <c r="AN72" i="96"/>
  <c r="AJ72" i="96"/>
  <c r="AN110" i="96"/>
  <c r="D130" i="98" s="1"/>
  <c r="AJ110" i="96"/>
  <c r="AJ126" i="97"/>
  <c r="E146" i="98" s="1"/>
  <c r="AJ118" i="97"/>
  <c r="E138" i="98" s="1"/>
  <c r="AJ102" i="97"/>
  <c r="E121" i="98" s="1"/>
  <c r="AK93" i="97"/>
  <c r="AJ85" i="97"/>
  <c r="E102" i="98" s="1"/>
  <c r="AJ77" i="97"/>
  <c r="E92" i="98" s="1"/>
  <c r="AJ69" i="97"/>
  <c r="E83" i="98" s="1"/>
  <c r="AJ61" i="97"/>
  <c r="E74" i="98" s="1"/>
  <c r="AJ53" i="97"/>
  <c r="AJ45" i="97"/>
  <c r="E56" i="98" s="1"/>
  <c r="AJ37" i="97"/>
  <c r="E46" i="98" s="1"/>
  <c r="AJ29" i="97"/>
  <c r="E37" i="98" s="1"/>
  <c r="AJ21" i="97"/>
  <c r="AJ13" i="97"/>
  <c r="E19" i="98" s="1"/>
  <c r="AK125" i="97"/>
  <c r="AK113" i="97"/>
  <c r="AK105" i="97"/>
  <c r="AK96" i="97"/>
  <c r="AJ88" i="97"/>
  <c r="E105" i="98" s="1"/>
  <c r="AJ76" i="97"/>
  <c r="E91" i="98" s="1"/>
  <c r="AJ68" i="97"/>
  <c r="E82" i="98" s="1"/>
  <c r="AJ56" i="97"/>
  <c r="E68" i="98" s="1"/>
  <c r="AJ44" i="97"/>
  <c r="E55" i="98" s="1"/>
  <c r="AJ32" i="97"/>
  <c r="E40" i="98" s="1"/>
  <c r="AJ24" i="97"/>
  <c r="E31" i="98" s="1"/>
  <c r="AJ12" i="97"/>
  <c r="AK116" i="97"/>
  <c r="AJ100" i="97"/>
  <c r="E119" i="98" s="1"/>
  <c r="AJ83" i="97"/>
  <c r="AJ59" i="97"/>
  <c r="E72" i="98" s="1"/>
  <c r="AJ47" i="97"/>
  <c r="E58" i="98" s="1"/>
  <c r="AJ27" i="97"/>
  <c r="E34" i="98" s="1"/>
  <c r="AJ11" i="97"/>
  <c r="E16" i="98" s="1"/>
  <c r="AJ80" i="97"/>
  <c r="AJ52" i="97"/>
  <c r="E63" i="98" s="1"/>
  <c r="AJ20" i="97"/>
  <c r="E26" i="98" s="1"/>
  <c r="AJ87" i="97"/>
  <c r="E104" i="98" s="1"/>
  <c r="AJ127" i="97"/>
  <c r="E147" i="98" s="1"/>
  <c r="AJ119" i="97"/>
  <c r="E139" i="98" s="1"/>
  <c r="AJ103" i="97"/>
  <c r="E122" i="98" s="1"/>
  <c r="AJ94" i="97"/>
  <c r="E112" i="98" s="1"/>
  <c r="AJ86" i="97"/>
  <c r="E103" i="98" s="1"/>
  <c r="AJ78" i="97"/>
  <c r="E93" i="98" s="1"/>
  <c r="AJ70" i="97"/>
  <c r="E84" i="98" s="1"/>
  <c r="AJ54" i="97"/>
  <c r="E66" i="98" s="1"/>
  <c r="AJ38" i="97"/>
  <c r="E47" i="98" s="1"/>
  <c r="AJ22" i="97"/>
  <c r="E29" i="98" s="1"/>
  <c r="AJ14" i="97"/>
  <c r="E20" i="98" s="1"/>
  <c r="AK108" i="97"/>
  <c r="AJ91" i="97"/>
  <c r="E109" i="98" s="1"/>
  <c r="AJ67" i="97"/>
  <c r="E81" i="98" s="1"/>
  <c r="AJ43" i="97"/>
  <c r="AJ19" i="97"/>
  <c r="E25" i="98" s="1"/>
  <c r="AN121" i="96"/>
  <c r="D141" i="98" s="1"/>
  <c r="AJ121" i="96"/>
  <c r="AJ111" i="96"/>
  <c r="AN111" i="96"/>
  <c r="D131" i="98" s="1"/>
  <c r="AK3" i="97"/>
  <c r="AJ3" i="97"/>
  <c r="AK5" i="97"/>
  <c r="AJ5" i="97"/>
  <c r="E9" i="98" s="1"/>
  <c r="AK4" i="97"/>
  <c r="AJ4" i="97"/>
  <c r="E8" i="98" s="1"/>
  <c r="AJ6" i="97"/>
  <c r="E10" i="98" s="1"/>
  <c r="AK6" i="97"/>
  <c r="AG130" i="96"/>
  <c r="AK128" i="96"/>
  <c r="AI7" i="96"/>
  <c r="AI11" i="96"/>
  <c r="AI15" i="96"/>
  <c r="AI19" i="96"/>
  <c r="AI23" i="96"/>
  <c r="AI27" i="96"/>
  <c r="AI35" i="96"/>
  <c r="AI39" i="96"/>
  <c r="AI69" i="96"/>
  <c r="AI112" i="96"/>
  <c r="AI120" i="96"/>
  <c r="AI104" i="96"/>
  <c r="AI102" i="96"/>
  <c r="AI71" i="96"/>
  <c r="AI61" i="96"/>
  <c r="AI43" i="96"/>
  <c r="AI47" i="96"/>
  <c r="AI51" i="96"/>
  <c r="AI95" i="96"/>
  <c r="AI87" i="96"/>
  <c r="AI31" i="96"/>
  <c r="AI3" i="96"/>
  <c r="AI5" i="96"/>
  <c r="AI13" i="96"/>
  <c r="AI25" i="96"/>
  <c r="AI33" i="96"/>
  <c r="AI45" i="96"/>
  <c r="AI57" i="96"/>
  <c r="AI81" i="96"/>
  <c r="AI97" i="96"/>
  <c r="AI114" i="96"/>
  <c r="AI108" i="96"/>
  <c r="AI6" i="96"/>
  <c r="AM6" i="96" s="1"/>
  <c r="AI10" i="96"/>
  <c r="AM10" i="96" s="1"/>
  <c r="AI14" i="96"/>
  <c r="AM14" i="96" s="1"/>
  <c r="AI18" i="96"/>
  <c r="AM18" i="96" s="1"/>
  <c r="AI22" i="96"/>
  <c r="AM22" i="96" s="1"/>
  <c r="AI26" i="96"/>
  <c r="AM26" i="96" s="1"/>
  <c r="AI30" i="96"/>
  <c r="AM30" i="96" s="1"/>
  <c r="AI34" i="96"/>
  <c r="AM34" i="96" s="1"/>
  <c r="AI38" i="96"/>
  <c r="AM38" i="96" s="1"/>
  <c r="AI42" i="96"/>
  <c r="AM42" i="96" s="1"/>
  <c r="AI46" i="96"/>
  <c r="AM46" i="96" s="1"/>
  <c r="AI50" i="96"/>
  <c r="AM50" i="96" s="1"/>
  <c r="AI54" i="96"/>
  <c r="AM54" i="96" s="1"/>
  <c r="AI58" i="96"/>
  <c r="AM58" i="96" s="1"/>
  <c r="AI62" i="96"/>
  <c r="AI70" i="96"/>
  <c r="AI74" i="96"/>
  <c r="AI78" i="96"/>
  <c r="AI86" i="96"/>
  <c r="AI90" i="96"/>
  <c r="AI94" i="96"/>
  <c r="AI103" i="96"/>
  <c r="AI107" i="96"/>
  <c r="AI111" i="96"/>
  <c r="AI119" i="96"/>
  <c r="AI123" i="96"/>
  <c r="AI127" i="96"/>
  <c r="AI73" i="96"/>
  <c r="AI89" i="96"/>
  <c r="AI106" i="96"/>
  <c r="AI118" i="96"/>
  <c r="AI122" i="96"/>
  <c r="AI67" i="96"/>
  <c r="AI83" i="96"/>
  <c r="AI100" i="96"/>
  <c r="AI116" i="96"/>
  <c r="I128" i="96"/>
  <c r="Q129" i="96"/>
  <c r="U128" i="96"/>
  <c r="U130" i="96" s="1"/>
  <c r="V128" i="96"/>
  <c r="Y128" i="96"/>
  <c r="AC129" i="96"/>
  <c r="AC130" i="96" s="1"/>
  <c r="AI9" i="96"/>
  <c r="AI17" i="96"/>
  <c r="AI21" i="96"/>
  <c r="AI29" i="96"/>
  <c r="AI37" i="96"/>
  <c r="AI41" i="96"/>
  <c r="AI49" i="96"/>
  <c r="AI53" i="96"/>
  <c r="AI65" i="96"/>
  <c r="AI77" i="96"/>
  <c r="AI93" i="96"/>
  <c r="AI110" i="96"/>
  <c r="AI126" i="96"/>
  <c r="E128" i="96"/>
  <c r="E130" i="96" s="1"/>
  <c r="AI75" i="96"/>
  <c r="AI91" i="96"/>
  <c r="AI124" i="96"/>
  <c r="I129" i="96"/>
  <c r="M129" i="96"/>
  <c r="M130" i="96" s="1"/>
  <c r="Y129" i="96"/>
  <c r="AI12" i="96"/>
  <c r="AI20" i="96"/>
  <c r="AI36" i="96"/>
  <c r="AI52" i="96"/>
  <c r="AI64" i="96"/>
  <c r="AI76" i="96"/>
  <c r="AI88" i="96"/>
  <c r="AI96" i="96"/>
  <c r="AI109" i="96"/>
  <c r="AI125" i="96"/>
  <c r="Q128" i="96"/>
  <c r="AI4" i="96"/>
  <c r="AI28" i="96"/>
  <c r="AI44" i="96"/>
  <c r="AI60" i="96"/>
  <c r="AI72" i="96"/>
  <c r="AI80" i="96"/>
  <c r="AI92" i="96"/>
  <c r="AI105" i="96"/>
  <c r="AI113" i="96"/>
  <c r="AI121" i="96"/>
  <c r="AI16" i="96"/>
  <c r="AI24" i="96"/>
  <c r="AI32" i="96"/>
  <c r="AI40" i="96"/>
  <c r="AI48" i="96"/>
  <c r="AI56" i="96"/>
  <c r="AI68" i="96"/>
  <c r="AI84" i="96"/>
  <c r="AI101" i="96"/>
  <c r="AI117" i="96"/>
  <c r="AI8" i="96"/>
  <c r="AH4" i="96"/>
  <c r="AH8" i="96"/>
  <c r="AH12" i="96"/>
  <c r="AH16" i="96"/>
  <c r="AH20" i="96"/>
  <c r="AH24" i="96"/>
  <c r="AH28" i="96"/>
  <c r="AH32" i="96"/>
  <c r="AJ32" i="96" s="1"/>
  <c r="AN32" i="96" s="1"/>
  <c r="AH36" i="96"/>
  <c r="AH40" i="96"/>
  <c r="AH44" i="96"/>
  <c r="AH48" i="96"/>
  <c r="AH52" i="96"/>
  <c r="AH56" i="96"/>
  <c r="AH82" i="96"/>
  <c r="AJ82" i="96" s="1"/>
  <c r="AN82" i="96" s="1"/>
  <c r="D98" i="98" s="1"/>
  <c r="AH99" i="96"/>
  <c r="AJ99" i="96" s="1"/>
  <c r="AN99" i="96" s="1"/>
  <c r="AH115" i="96"/>
  <c r="AJ115" i="96" s="1"/>
  <c r="AN115" i="96" s="1"/>
  <c r="AH3" i="96"/>
  <c r="AH7" i="96"/>
  <c r="AH11" i="96"/>
  <c r="AH15" i="96"/>
  <c r="AJ15" i="96" s="1"/>
  <c r="AN15" i="96" s="1"/>
  <c r="AH19" i="96"/>
  <c r="AH23" i="96"/>
  <c r="AH27" i="96"/>
  <c r="AH31" i="96"/>
  <c r="AH35" i="96"/>
  <c r="AH39" i="96"/>
  <c r="AH43" i="96"/>
  <c r="AH47" i="96"/>
  <c r="AH51" i="96"/>
  <c r="AH55" i="96"/>
  <c r="AJ55" i="96" s="1"/>
  <c r="AN55" i="96" s="1"/>
  <c r="AH70" i="96"/>
  <c r="AH86" i="96"/>
  <c r="AJ86" i="96" s="1"/>
  <c r="AN86" i="96" s="1"/>
  <c r="AH103" i="96"/>
  <c r="AH119" i="96"/>
  <c r="AJ119" i="96" s="1"/>
  <c r="AN119" i="96" s="1"/>
  <c r="D139" i="98" s="1"/>
  <c r="AI129" i="96"/>
  <c r="B129" i="96"/>
  <c r="AH128" i="96"/>
  <c r="B128" i="96"/>
  <c r="AH2" i="96"/>
  <c r="J128" i="96"/>
  <c r="N128" i="96"/>
  <c r="Z128" i="96"/>
  <c r="AD128" i="96"/>
  <c r="AI2" i="96"/>
  <c r="AH74" i="96"/>
  <c r="AH90" i="96"/>
  <c r="AH107" i="96"/>
  <c r="AH123" i="96"/>
  <c r="AH66" i="96"/>
  <c r="AJ66" i="96" s="1"/>
  <c r="AN66" i="96" s="1"/>
  <c r="C129" i="96"/>
  <c r="C128" i="96"/>
  <c r="G129" i="96"/>
  <c r="G128" i="96"/>
  <c r="K129" i="96"/>
  <c r="K128" i="96"/>
  <c r="O129" i="96"/>
  <c r="O128" i="96"/>
  <c r="S129" i="96"/>
  <c r="S128" i="96"/>
  <c r="W129" i="96"/>
  <c r="W128" i="96"/>
  <c r="AA129" i="96"/>
  <c r="AA128" i="96"/>
  <c r="AE129" i="96"/>
  <c r="AE128" i="96"/>
  <c r="AH5" i="96"/>
  <c r="AH9" i="96"/>
  <c r="AH13" i="96"/>
  <c r="AH17" i="96"/>
  <c r="AJ17" i="96" s="1"/>
  <c r="AN17" i="96" s="1"/>
  <c r="D23" i="98" s="1"/>
  <c r="AH21" i="96"/>
  <c r="AJ21" i="96" s="1"/>
  <c r="AN21" i="96" s="1"/>
  <c r="AH25" i="96"/>
  <c r="AH29" i="96"/>
  <c r="AH33" i="96"/>
  <c r="AH37" i="96"/>
  <c r="AH41" i="96"/>
  <c r="AH45" i="96"/>
  <c r="AH49" i="96"/>
  <c r="AH53" i="96"/>
  <c r="AH57" i="96"/>
  <c r="AH62" i="96"/>
  <c r="AH78" i="96"/>
  <c r="AH94" i="96"/>
  <c r="AJ94" i="96" s="1"/>
  <c r="AN94" i="96" s="1"/>
  <c r="AH111" i="96"/>
  <c r="AH127" i="96"/>
  <c r="D129" i="96"/>
  <c r="D128" i="96"/>
  <c r="H129" i="96"/>
  <c r="H128" i="96"/>
  <c r="L129" i="96"/>
  <c r="L128" i="96"/>
  <c r="P129" i="96"/>
  <c r="P128" i="96"/>
  <c r="T129" i="96"/>
  <c r="T128" i="96"/>
  <c r="X129" i="96"/>
  <c r="X128" i="96"/>
  <c r="AB129" i="96"/>
  <c r="AB128" i="96"/>
  <c r="AF129" i="96"/>
  <c r="AF128" i="96"/>
  <c r="AH61" i="96"/>
  <c r="AH65" i="96"/>
  <c r="AH69" i="96"/>
  <c r="AH73" i="96"/>
  <c r="AH77" i="96"/>
  <c r="AH81" i="96"/>
  <c r="AJ81" i="96" s="1"/>
  <c r="AN81" i="96" s="1"/>
  <c r="AH85" i="96"/>
  <c r="AJ85" i="96" s="1"/>
  <c r="AN85" i="96" s="1"/>
  <c r="AH89" i="96"/>
  <c r="AH93" i="96"/>
  <c r="AH97" i="96"/>
  <c r="AH102" i="96"/>
  <c r="AH106" i="96"/>
  <c r="AH110" i="96"/>
  <c r="AH114" i="96"/>
  <c r="AH118" i="96"/>
  <c r="AH122" i="96"/>
  <c r="AH126" i="96"/>
  <c r="AH60" i="96"/>
  <c r="AJ60" i="96" s="1"/>
  <c r="AN60" i="96" s="1"/>
  <c r="AH64" i="96"/>
  <c r="AH68" i="96"/>
  <c r="AH72" i="96"/>
  <c r="AH76" i="96"/>
  <c r="AH80" i="96"/>
  <c r="AH84" i="96"/>
  <c r="AH88" i="96"/>
  <c r="AH92" i="96"/>
  <c r="AH96" i="96"/>
  <c r="AH101" i="96"/>
  <c r="AH105" i="96"/>
  <c r="AH109" i="96"/>
  <c r="AH113" i="96"/>
  <c r="AH117" i="96"/>
  <c r="AH121" i="96"/>
  <c r="AH125" i="96"/>
  <c r="F129" i="96"/>
  <c r="F130" i="96" s="1"/>
  <c r="J129" i="96"/>
  <c r="N129" i="96"/>
  <c r="R129" i="96"/>
  <c r="V129" i="96"/>
  <c r="Z129" i="96"/>
  <c r="AD129" i="96"/>
  <c r="AI59" i="96"/>
  <c r="AH59" i="96"/>
  <c r="AH63" i="96"/>
  <c r="AH67" i="96"/>
  <c r="AH71" i="96"/>
  <c r="AH75" i="96"/>
  <c r="AH79" i="96"/>
  <c r="AH83" i="96"/>
  <c r="AH87" i="96"/>
  <c r="AH91" i="96"/>
  <c r="AH95" i="96"/>
  <c r="AJ95" i="96" s="1"/>
  <c r="AN95" i="96" s="1"/>
  <c r="AH100" i="96"/>
  <c r="AH104" i="96"/>
  <c r="AH108" i="96"/>
  <c r="AH112" i="96"/>
  <c r="AJ112" i="96" s="1"/>
  <c r="AN112" i="96" s="1"/>
  <c r="D132" i="98" s="1"/>
  <c r="AH116" i="96"/>
  <c r="AH120" i="96"/>
  <c r="AH124" i="96"/>
  <c r="R128" i="96"/>
  <c r="AL110" i="63"/>
  <c r="AL111" i="63"/>
  <c r="AL112" i="63"/>
  <c r="AL113" i="63"/>
  <c r="AL114" i="63"/>
  <c r="AL115" i="63"/>
  <c r="AL116" i="63"/>
  <c r="AL117" i="63"/>
  <c r="AL118" i="63"/>
  <c r="AL119" i="63"/>
  <c r="AL120" i="63"/>
  <c r="AL121" i="63"/>
  <c r="AL122" i="63"/>
  <c r="AL123" i="63"/>
  <c r="AL124" i="63"/>
  <c r="AL125" i="63"/>
  <c r="AL126" i="63"/>
  <c r="AL127" i="63"/>
  <c r="AL109" i="63"/>
  <c r="AL100" i="63"/>
  <c r="AL101" i="63"/>
  <c r="AL102" i="63"/>
  <c r="AL103" i="63"/>
  <c r="AL104" i="63"/>
  <c r="AL105" i="63"/>
  <c r="AL106" i="63"/>
  <c r="AL107" i="63"/>
  <c r="AL108" i="63"/>
  <c r="AL99" i="63"/>
  <c r="AL91" i="63"/>
  <c r="AL92" i="63"/>
  <c r="AL93" i="63"/>
  <c r="AL94" i="63"/>
  <c r="AL95" i="63"/>
  <c r="AL96" i="63"/>
  <c r="AL97" i="63"/>
  <c r="AL90" i="63"/>
  <c r="AL84" i="63"/>
  <c r="AL85" i="63"/>
  <c r="AL86" i="63"/>
  <c r="AL87" i="63"/>
  <c r="AL88" i="63"/>
  <c r="AL89" i="63"/>
  <c r="AL83" i="63"/>
  <c r="AL81" i="63"/>
  <c r="AL82" i="63"/>
  <c r="AL80" i="63"/>
  <c r="AL73" i="63"/>
  <c r="AL74" i="63"/>
  <c r="AL75" i="63"/>
  <c r="AL76" i="63"/>
  <c r="AL77" i="63"/>
  <c r="AL78" i="63"/>
  <c r="AL79" i="63"/>
  <c r="AL72" i="63"/>
  <c r="AL66" i="63"/>
  <c r="AL67" i="63"/>
  <c r="AL68" i="63"/>
  <c r="AL69" i="63"/>
  <c r="AL70" i="63"/>
  <c r="AL71" i="63"/>
  <c r="AL65" i="63"/>
  <c r="AL59" i="63"/>
  <c r="AL60" i="63"/>
  <c r="AL61" i="63"/>
  <c r="AL62" i="63"/>
  <c r="AL63" i="63"/>
  <c r="AL64" i="63"/>
  <c r="AL58" i="63"/>
  <c r="AL54" i="63"/>
  <c r="AL55" i="63"/>
  <c r="AL56" i="63"/>
  <c r="AL57" i="63"/>
  <c r="AL53" i="63"/>
  <c r="AL44" i="63"/>
  <c r="AL45" i="63"/>
  <c r="AL46" i="63"/>
  <c r="AL47" i="63"/>
  <c r="AL48" i="63"/>
  <c r="AL49" i="63"/>
  <c r="AL50" i="63"/>
  <c r="AL51" i="63"/>
  <c r="AL52" i="63"/>
  <c r="AL43" i="63"/>
  <c r="AL41" i="63"/>
  <c r="AL42" i="63"/>
  <c r="AL40" i="63"/>
  <c r="AL35" i="63"/>
  <c r="AL36" i="63"/>
  <c r="AL37" i="63"/>
  <c r="AL38" i="63"/>
  <c r="AL39" i="63"/>
  <c r="AL34" i="63"/>
  <c r="AL29" i="63"/>
  <c r="AL30" i="63"/>
  <c r="AL31" i="63"/>
  <c r="AL32" i="63"/>
  <c r="AL33" i="63"/>
  <c r="AL28" i="63"/>
  <c r="AL22" i="63"/>
  <c r="AL23" i="63"/>
  <c r="AL24" i="63"/>
  <c r="AL25" i="63"/>
  <c r="AL26" i="63"/>
  <c r="AL27" i="63"/>
  <c r="AL21" i="63"/>
  <c r="AL13" i="63"/>
  <c r="AL14" i="63"/>
  <c r="AL15" i="63"/>
  <c r="AL16" i="63"/>
  <c r="AL17" i="63"/>
  <c r="AL18" i="63"/>
  <c r="AL19" i="63"/>
  <c r="AL20" i="63"/>
  <c r="AL12" i="63"/>
  <c r="AL8" i="63"/>
  <c r="AL9" i="63"/>
  <c r="AL10" i="63"/>
  <c r="AL11" i="63"/>
  <c r="AL7" i="63"/>
  <c r="AL3" i="63"/>
  <c r="AL4" i="63"/>
  <c r="AL5" i="63"/>
  <c r="AL6" i="63"/>
  <c r="AL2" i="63"/>
  <c r="B2" i="63"/>
  <c r="AK127" i="63"/>
  <c r="AK126" i="63"/>
  <c r="AK125" i="63"/>
  <c r="AK124" i="63"/>
  <c r="AK123" i="63"/>
  <c r="AK122" i="63"/>
  <c r="AK121" i="63"/>
  <c r="AK120" i="63"/>
  <c r="AK119" i="63"/>
  <c r="AK118" i="63"/>
  <c r="AK117" i="63"/>
  <c r="AK116" i="63"/>
  <c r="AK115" i="63"/>
  <c r="AK114" i="63"/>
  <c r="AK113" i="63"/>
  <c r="AK112" i="63"/>
  <c r="AK111" i="63"/>
  <c r="AK110" i="63"/>
  <c r="AK109" i="63"/>
  <c r="AK108" i="63"/>
  <c r="AK107" i="63"/>
  <c r="AK106" i="63"/>
  <c r="AK105" i="63"/>
  <c r="AK104" i="63"/>
  <c r="AK103" i="63"/>
  <c r="AK102" i="63"/>
  <c r="AK101" i="63"/>
  <c r="AK100" i="63"/>
  <c r="AK99" i="63"/>
  <c r="AK97" i="63"/>
  <c r="AK96" i="63"/>
  <c r="AK95" i="63"/>
  <c r="AK94" i="63"/>
  <c r="AK93" i="63"/>
  <c r="AK92" i="63"/>
  <c r="AK91" i="63"/>
  <c r="AK90" i="63"/>
  <c r="AK89" i="63"/>
  <c r="AK88" i="63"/>
  <c r="AK87" i="63"/>
  <c r="AK86" i="63"/>
  <c r="AK85" i="63"/>
  <c r="AK84" i="63"/>
  <c r="AK83" i="63"/>
  <c r="AK82" i="63"/>
  <c r="AK81" i="63"/>
  <c r="AK80" i="63"/>
  <c r="AK79" i="63"/>
  <c r="AK78" i="63"/>
  <c r="AK77" i="63"/>
  <c r="AK76" i="63"/>
  <c r="AK75" i="63"/>
  <c r="AK74" i="63"/>
  <c r="AK73" i="63"/>
  <c r="AK72" i="63"/>
  <c r="AK71" i="63"/>
  <c r="AK70" i="63"/>
  <c r="AK69" i="63"/>
  <c r="AK68" i="63"/>
  <c r="AK67" i="63"/>
  <c r="AK66" i="63"/>
  <c r="AK65" i="63"/>
  <c r="AK64" i="63"/>
  <c r="AK63" i="63"/>
  <c r="AK62" i="63"/>
  <c r="AK61" i="63"/>
  <c r="AK60" i="63"/>
  <c r="AK59" i="63"/>
  <c r="AK58" i="63"/>
  <c r="AK57" i="63"/>
  <c r="AK56" i="63"/>
  <c r="AK55" i="63"/>
  <c r="AK54" i="63"/>
  <c r="AK53" i="63"/>
  <c r="AK52" i="63"/>
  <c r="AK51" i="63"/>
  <c r="AK50" i="63"/>
  <c r="AK49" i="63"/>
  <c r="AK48" i="63"/>
  <c r="AK47" i="63"/>
  <c r="AK46" i="63"/>
  <c r="AK45" i="63"/>
  <c r="AK44" i="63"/>
  <c r="AK43" i="63"/>
  <c r="AK42" i="63"/>
  <c r="AK41" i="63"/>
  <c r="AK40" i="63"/>
  <c r="AK39" i="63"/>
  <c r="AK38" i="63"/>
  <c r="AK37" i="63"/>
  <c r="AK36" i="63"/>
  <c r="AK35" i="63"/>
  <c r="AK34" i="63"/>
  <c r="AK33" i="63"/>
  <c r="AK32" i="63"/>
  <c r="AK31" i="63"/>
  <c r="AK30" i="63"/>
  <c r="AK29" i="63"/>
  <c r="AK28" i="63"/>
  <c r="AK27" i="63"/>
  <c r="AK26" i="63"/>
  <c r="AK25" i="63"/>
  <c r="AK24" i="63"/>
  <c r="AK23" i="63"/>
  <c r="AK22" i="63"/>
  <c r="AK21" i="63"/>
  <c r="AK20" i="63"/>
  <c r="AK19" i="63"/>
  <c r="AK18" i="63"/>
  <c r="AK17" i="63"/>
  <c r="AK16" i="63"/>
  <c r="AK15" i="63"/>
  <c r="AK14" i="63"/>
  <c r="AK13" i="63"/>
  <c r="AK12" i="63"/>
  <c r="AK11" i="63"/>
  <c r="AK10" i="63"/>
  <c r="AK9" i="63"/>
  <c r="AK8" i="63"/>
  <c r="AK7" i="63"/>
  <c r="AK6" i="63"/>
  <c r="AK5" i="63"/>
  <c r="AK4" i="63"/>
  <c r="AK3" i="63"/>
  <c r="AK2" i="63"/>
  <c r="AJ2" i="96" l="1"/>
  <c r="AN2" i="96" s="1"/>
  <c r="D6" i="98" s="1"/>
  <c r="N20" i="100"/>
  <c r="N30" i="100" s="1"/>
  <c r="N5" i="100"/>
  <c r="N7" i="100"/>
  <c r="N11" i="100"/>
  <c r="N6" i="100"/>
  <c r="N16" i="100"/>
  <c r="N12" i="100"/>
  <c r="N4" i="100"/>
  <c r="N18" i="100"/>
  <c r="N15" i="100"/>
  <c r="L10" i="100"/>
  <c r="E108" i="98"/>
  <c r="E107" i="98" s="1"/>
  <c r="L18" i="100"/>
  <c r="AJ35" i="96"/>
  <c r="AN35" i="96" s="1"/>
  <c r="D44" i="98" s="1"/>
  <c r="AJ40" i="96"/>
  <c r="AN40" i="96" s="1"/>
  <c r="E54" i="98"/>
  <c r="E53" i="98" s="1"/>
  <c r="L11" i="100"/>
  <c r="E12" i="98"/>
  <c r="E11" i="98" s="1"/>
  <c r="L5" i="100"/>
  <c r="N8" i="100"/>
  <c r="N19" i="100"/>
  <c r="N10" i="100"/>
  <c r="L4" i="100"/>
  <c r="E96" i="98"/>
  <c r="E95" i="98" s="1"/>
  <c r="L16" i="100"/>
  <c r="E18" i="98"/>
  <c r="E17" i="98" s="1"/>
  <c r="L6" i="100"/>
  <c r="L9" i="100"/>
  <c r="L14" i="100"/>
  <c r="L15" i="100"/>
  <c r="D28" i="98"/>
  <c r="E100" i="98"/>
  <c r="L17" i="100"/>
  <c r="M17" i="100" s="1"/>
  <c r="E28" i="98"/>
  <c r="E27" i="98" s="1"/>
  <c r="L7" i="100"/>
  <c r="E65" i="98"/>
  <c r="E64" i="98" s="1"/>
  <c r="L12" i="100"/>
  <c r="D87" i="98"/>
  <c r="E71" i="98"/>
  <c r="E70" i="98" s="1"/>
  <c r="L13" i="100"/>
  <c r="M13" i="100" s="1"/>
  <c r="N9" i="100"/>
  <c r="L20" i="100"/>
  <c r="N14" i="100"/>
  <c r="L8" i="100"/>
  <c r="L19" i="100"/>
  <c r="AJ105" i="96"/>
  <c r="AN105" i="96" s="1"/>
  <c r="D124" i="98" s="1"/>
  <c r="AJ49" i="96"/>
  <c r="AN49" i="96" s="1"/>
  <c r="D60" i="98" s="1"/>
  <c r="AJ117" i="96"/>
  <c r="AN117" i="96" s="1"/>
  <c r="D137" i="98" s="1"/>
  <c r="AJ89" i="96"/>
  <c r="AN89" i="96" s="1"/>
  <c r="D106" i="98" s="1"/>
  <c r="AJ47" i="96"/>
  <c r="AN47" i="96" s="1"/>
  <c r="D58" i="98" s="1"/>
  <c r="AJ31" i="96"/>
  <c r="AN31" i="96" s="1"/>
  <c r="D39" i="98" s="1"/>
  <c r="AJ36" i="96"/>
  <c r="AN36" i="96" s="1"/>
  <c r="D45" i="98" s="1"/>
  <c r="AJ109" i="96"/>
  <c r="AN109" i="96" s="1"/>
  <c r="AJ114" i="96"/>
  <c r="AN114" i="96" s="1"/>
  <c r="D134" i="98" s="1"/>
  <c r="AJ65" i="96"/>
  <c r="AN65" i="96" s="1"/>
  <c r="AJ37" i="96"/>
  <c r="AN37" i="96" s="1"/>
  <c r="D46" i="98" s="1"/>
  <c r="AJ39" i="96"/>
  <c r="AN39" i="96" s="1"/>
  <c r="D48" i="98" s="1"/>
  <c r="E153" i="98"/>
  <c r="E7" i="98"/>
  <c r="E5" i="98" s="1"/>
  <c r="AJ68" i="96"/>
  <c r="AN68" i="96" s="1"/>
  <c r="D82" i="98" s="1"/>
  <c r="AJ106" i="96"/>
  <c r="AN106" i="96" s="1"/>
  <c r="D125" i="98" s="1"/>
  <c r="AJ29" i="96"/>
  <c r="AN29" i="96" s="1"/>
  <c r="D37" i="98" s="1"/>
  <c r="AJ52" i="96"/>
  <c r="AN52" i="96" s="1"/>
  <c r="D63" i="98" s="1"/>
  <c r="E154" i="98"/>
  <c r="AJ97" i="96"/>
  <c r="AN97" i="96" s="1"/>
  <c r="D115" i="98" s="1"/>
  <c r="AJ53" i="96"/>
  <c r="AN53" i="96" s="1"/>
  <c r="E49" i="98"/>
  <c r="E155" i="98"/>
  <c r="E156" i="98"/>
  <c r="AJ83" i="96"/>
  <c r="AN83" i="96" s="1"/>
  <c r="AJ78" i="96"/>
  <c r="AN78" i="96" s="1"/>
  <c r="D93" i="98" s="1"/>
  <c r="AJ33" i="96"/>
  <c r="AN33" i="96" s="1"/>
  <c r="D41" i="98" s="1"/>
  <c r="E129" i="98"/>
  <c r="E128" i="98" s="1"/>
  <c r="E157" i="98"/>
  <c r="E42" i="98"/>
  <c r="E78" i="98"/>
  <c r="E117" i="98"/>
  <c r="E35" i="98"/>
  <c r="E86" i="98"/>
  <c r="E99" i="98"/>
  <c r="AJ70" i="96"/>
  <c r="AN70" i="96" s="1"/>
  <c r="D84" i="98" s="1"/>
  <c r="AJ43" i="96"/>
  <c r="AN43" i="96" s="1"/>
  <c r="AJ48" i="96"/>
  <c r="AN48" i="96" s="1"/>
  <c r="D59" i="98" s="1"/>
  <c r="AJ16" i="96"/>
  <c r="AN16" i="96" s="1"/>
  <c r="D22" i="98" s="1"/>
  <c r="AJ8" i="96"/>
  <c r="AN8" i="96" s="1"/>
  <c r="D13" i="98" s="1"/>
  <c r="AJ108" i="96"/>
  <c r="AN108" i="96" s="1"/>
  <c r="D127" i="98" s="1"/>
  <c r="AJ57" i="96"/>
  <c r="AN57" i="96" s="1"/>
  <c r="D69" i="98" s="1"/>
  <c r="AJ41" i="96"/>
  <c r="AN41" i="96" s="1"/>
  <c r="D51" i="98" s="1"/>
  <c r="AJ87" i="96"/>
  <c r="AN87" i="96" s="1"/>
  <c r="D104" i="98" s="1"/>
  <c r="AJ71" i="96"/>
  <c r="AN71" i="96" s="1"/>
  <c r="D85" i="98" s="1"/>
  <c r="AJ125" i="96"/>
  <c r="AN125" i="96" s="1"/>
  <c r="D145" i="98" s="1"/>
  <c r="AJ92" i="96"/>
  <c r="AN92" i="96" s="1"/>
  <c r="D110" i="98" s="1"/>
  <c r="AJ76" i="96"/>
  <c r="AN76" i="96" s="1"/>
  <c r="D91" i="98" s="1"/>
  <c r="AJ90" i="96"/>
  <c r="AN90" i="96" s="1"/>
  <c r="AJ23" i="96"/>
  <c r="AN23" i="96" s="1"/>
  <c r="D30" i="98" s="1"/>
  <c r="AJ7" i="96"/>
  <c r="AN7" i="96" s="1"/>
  <c r="AJ44" i="96"/>
  <c r="AN44" i="96" s="1"/>
  <c r="D55" i="98" s="1"/>
  <c r="AJ28" i="96"/>
  <c r="AN28" i="96" s="1"/>
  <c r="AJ12" i="96"/>
  <c r="AN12" i="96" s="1"/>
  <c r="AJ56" i="96"/>
  <c r="AN56" i="96" s="1"/>
  <c r="D68" i="98" s="1"/>
  <c r="AJ24" i="96"/>
  <c r="AN24" i="96" s="1"/>
  <c r="D31" i="98" s="1"/>
  <c r="AJ88" i="96"/>
  <c r="AN88" i="96" s="1"/>
  <c r="D105" i="98" s="1"/>
  <c r="AJ93" i="96"/>
  <c r="AN93" i="96" s="1"/>
  <c r="D111" i="98" s="1"/>
  <c r="AJ101" i="96"/>
  <c r="AN101" i="96" s="1"/>
  <c r="D120" i="98" s="1"/>
  <c r="AJ122" i="96"/>
  <c r="AN122" i="96" s="1"/>
  <c r="D142" i="98" s="1"/>
  <c r="AJ73" i="96"/>
  <c r="AN73" i="96" s="1"/>
  <c r="D88" i="98" s="1"/>
  <c r="AJ13" i="96"/>
  <c r="AN13" i="96" s="1"/>
  <c r="D19" i="98" s="1"/>
  <c r="AJ20" i="96"/>
  <c r="AN20" i="96" s="1"/>
  <c r="D26" i="98" s="1"/>
  <c r="AJ14" i="96"/>
  <c r="AN14" i="96" s="1"/>
  <c r="D20" i="98" s="1"/>
  <c r="AJ124" i="96"/>
  <c r="AN124" i="96" s="1"/>
  <c r="D144" i="98" s="1"/>
  <c r="AJ75" i="96"/>
  <c r="AN75" i="96" s="1"/>
  <c r="D90" i="98" s="1"/>
  <c r="AJ59" i="96"/>
  <c r="AN59" i="96" s="1"/>
  <c r="D72" i="98" s="1"/>
  <c r="AJ80" i="96"/>
  <c r="AN80" i="96" s="1"/>
  <c r="D16" i="100" s="1"/>
  <c r="AJ64" i="96"/>
  <c r="AN64" i="96" s="1"/>
  <c r="D77" i="98" s="1"/>
  <c r="AJ118" i="96"/>
  <c r="AN118" i="96" s="1"/>
  <c r="D138" i="98" s="1"/>
  <c r="AJ69" i="96"/>
  <c r="AN69" i="96" s="1"/>
  <c r="D83" i="98" s="1"/>
  <c r="AJ25" i="96"/>
  <c r="AN25" i="96" s="1"/>
  <c r="D32" i="98" s="1"/>
  <c r="AJ9" i="96"/>
  <c r="AN9" i="96" s="1"/>
  <c r="D14" i="98" s="1"/>
  <c r="AJ107" i="96"/>
  <c r="AN107" i="96" s="1"/>
  <c r="D126" i="98" s="1"/>
  <c r="AJ27" i="96"/>
  <c r="AN27" i="96" s="1"/>
  <c r="D34" i="98" s="1"/>
  <c r="AJ11" i="96"/>
  <c r="AN11" i="96" s="1"/>
  <c r="D16" i="98" s="1"/>
  <c r="AJ123" i="96"/>
  <c r="AN123" i="96" s="1"/>
  <c r="D143" i="98" s="1"/>
  <c r="AJ103" i="96"/>
  <c r="AN103" i="96" s="1"/>
  <c r="D122" i="98" s="1"/>
  <c r="AJ51" i="96"/>
  <c r="AN51" i="96" s="1"/>
  <c r="D62" i="98" s="1"/>
  <c r="AJ61" i="96"/>
  <c r="AN61" i="96" s="1"/>
  <c r="D74" i="98" s="1"/>
  <c r="AJ38" i="96"/>
  <c r="AN38" i="96" s="1"/>
  <c r="D47" i="98" s="1"/>
  <c r="AJ6" i="96"/>
  <c r="AN6" i="96" s="1"/>
  <c r="D10" i="98" s="1"/>
  <c r="AJ100" i="96"/>
  <c r="AN100" i="96" s="1"/>
  <c r="D119" i="98" s="1"/>
  <c r="AJ67" i="96"/>
  <c r="AN67" i="96" s="1"/>
  <c r="D81" i="98" s="1"/>
  <c r="AJ126" i="96"/>
  <c r="AN126" i="96" s="1"/>
  <c r="D146" i="98" s="1"/>
  <c r="AJ74" i="96"/>
  <c r="AN74" i="96" s="1"/>
  <c r="D89" i="98" s="1"/>
  <c r="AJ19" i="96"/>
  <c r="AN19" i="96" s="1"/>
  <c r="D25" i="98" s="1"/>
  <c r="AJ4" i="63"/>
  <c r="AP4" i="63"/>
  <c r="F8" i="98" s="1"/>
  <c r="AP20" i="63"/>
  <c r="F26" i="98" s="1"/>
  <c r="AJ20" i="63"/>
  <c r="AP36" i="63"/>
  <c r="F45" i="98" s="1"/>
  <c r="AJ36" i="63"/>
  <c r="AP44" i="63"/>
  <c r="F55" i="98" s="1"/>
  <c r="AJ44" i="63"/>
  <c r="AP52" i="63"/>
  <c r="F63" i="98" s="1"/>
  <c r="AJ52" i="63"/>
  <c r="AP60" i="63"/>
  <c r="F73" i="98" s="1"/>
  <c r="AJ60" i="63"/>
  <c r="AJ72" i="63"/>
  <c r="AP72" i="63"/>
  <c r="F87" i="98" s="1"/>
  <c r="AP84" i="63"/>
  <c r="F101" i="98" s="1"/>
  <c r="AJ84" i="63"/>
  <c r="AP92" i="63"/>
  <c r="F110" i="98" s="1"/>
  <c r="AJ92" i="63"/>
  <c r="AP109" i="63"/>
  <c r="AJ109" i="63"/>
  <c r="AP121" i="63"/>
  <c r="F141" i="98" s="1"/>
  <c r="AJ121" i="63"/>
  <c r="AP125" i="63"/>
  <c r="F145" i="98" s="1"/>
  <c r="AJ125" i="63"/>
  <c r="AJ7" i="63"/>
  <c r="AP7" i="63"/>
  <c r="AP11" i="63"/>
  <c r="F16" i="98" s="1"/>
  <c r="AJ11" i="63"/>
  <c r="AJ15" i="63"/>
  <c r="AP15" i="63"/>
  <c r="F21" i="98" s="1"/>
  <c r="AJ39" i="63"/>
  <c r="AP39" i="63"/>
  <c r="F48" i="98" s="1"/>
  <c r="AJ43" i="63"/>
  <c r="AP43" i="63"/>
  <c r="AJ51" i="63"/>
  <c r="AP51" i="63"/>
  <c r="F62" i="98" s="1"/>
  <c r="AJ55" i="63"/>
  <c r="AP55" i="63"/>
  <c r="F67" i="98" s="1"/>
  <c r="AP63" i="63"/>
  <c r="F76" i="98" s="1"/>
  <c r="AJ63" i="63"/>
  <c r="AJ67" i="63"/>
  <c r="AP67" i="63"/>
  <c r="F81" i="98" s="1"/>
  <c r="AJ75" i="63"/>
  <c r="AP75" i="63"/>
  <c r="F90" i="98" s="1"/>
  <c r="AJ79" i="63"/>
  <c r="AP79" i="63"/>
  <c r="F94" i="98" s="1"/>
  <c r="AJ83" i="63"/>
  <c r="AP83" i="63"/>
  <c r="AJ87" i="63"/>
  <c r="AP87" i="63"/>
  <c r="F104" i="98" s="1"/>
  <c r="AJ91" i="63"/>
  <c r="AP91" i="63"/>
  <c r="F109" i="98" s="1"/>
  <c r="AJ95" i="63"/>
  <c r="AP95" i="63"/>
  <c r="F113" i="98" s="1"/>
  <c r="AJ104" i="63"/>
  <c r="AP104" i="63"/>
  <c r="F123" i="98" s="1"/>
  <c r="AP108" i="63"/>
  <c r="F127" i="98" s="1"/>
  <c r="AJ108" i="63"/>
  <c r="AJ112" i="63"/>
  <c r="AP112" i="63"/>
  <c r="F132" i="98" s="1"/>
  <c r="AP116" i="63"/>
  <c r="F136" i="98" s="1"/>
  <c r="AJ116" i="63"/>
  <c r="AJ120" i="63"/>
  <c r="AP120" i="63"/>
  <c r="F140" i="98" s="1"/>
  <c r="AP124" i="63"/>
  <c r="F144" i="98" s="1"/>
  <c r="AJ124" i="63"/>
  <c r="D113" i="98"/>
  <c r="D135" i="98"/>
  <c r="AJ127" i="96"/>
  <c r="AN127" i="96" s="1"/>
  <c r="D147" i="98" s="1"/>
  <c r="AJ84" i="96"/>
  <c r="AN84" i="96" s="1"/>
  <c r="D101" i="98" s="1"/>
  <c r="AJ50" i="96"/>
  <c r="AN50" i="96" s="1"/>
  <c r="D61" i="98" s="1"/>
  <c r="AJ18" i="96"/>
  <c r="AN18" i="96" s="1"/>
  <c r="D24" i="98" s="1"/>
  <c r="AP16" i="63"/>
  <c r="F22" i="98" s="1"/>
  <c r="AJ16" i="63"/>
  <c r="AP40" i="63"/>
  <c r="AJ40" i="63"/>
  <c r="AJ48" i="63"/>
  <c r="AP48" i="63"/>
  <c r="F59" i="98" s="1"/>
  <c r="AP56" i="63"/>
  <c r="F68" i="98" s="1"/>
  <c r="AJ56" i="63"/>
  <c r="AP64" i="63"/>
  <c r="F77" i="98" s="1"/>
  <c r="AJ64" i="63"/>
  <c r="AP68" i="63"/>
  <c r="F82" i="98" s="1"/>
  <c r="AJ68" i="63"/>
  <c r="AP76" i="63"/>
  <c r="F91" i="98" s="1"/>
  <c r="AJ76" i="63"/>
  <c r="AJ80" i="63"/>
  <c r="AP80" i="63"/>
  <c r="AJ88" i="63"/>
  <c r="AP88" i="63"/>
  <c r="F105" i="98" s="1"/>
  <c r="AJ96" i="63"/>
  <c r="AP96" i="63"/>
  <c r="F114" i="98" s="1"/>
  <c r="AP105" i="63"/>
  <c r="F124" i="98" s="1"/>
  <c r="AJ105" i="63"/>
  <c r="AP113" i="63"/>
  <c r="F133" i="98" s="1"/>
  <c r="AJ113" i="63"/>
  <c r="AP117" i="63"/>
  <c r="F137" i="98" s="1"/>
  <c r="AJ117" i="63"/>
  <c r="D102" i="98"/>
  <c r="AJ26" i="96"/>
  <c r="AN26" i="96" s="1"/>
  <c r="D33" i="98" s="1"/>
  <c r="AJ13" i="63"/>
  <c r="AP13" i="63"/>
  <c r="F19" i="98" s="1"/>
  <c r="AJ17" i="63"/>
  <c r="AP17" i="63"/>
  <c r="F23" i="98" s="1"/>
  <c r="AP61" i="63"/>
  <c r="F74" i="98" s="1"/>
  <c r="AJ61" i="63"/>
  <c r="AP77" i="63"/>
  <c r="F92" i="98" s="1"/>
  <c r="AJ77" i="63"/>
  <c r="AP97" i="63"/>
  <c r="F115" i="98" s="1"/>
  <c r="AJ97" i="63"/>
  <c r="AP106" i="63"/>
  <c r="F125" i="98" s="1"/>
  <c r="AJ106" i="63"/>
  <c r="D73" i="98"/>
  <c r="D97" i="98"/>
  <c r="D112" i="98"/>
  <c r="D67" i="98"/>
  <c r="AJ45" i="96"/>
  <c r="AN45" i="96" s="1"/>
  <c r="D56" i="98" s="1"/>
  <c r="AJ79" i="96"/>
  <c r="AN79" i="96" s="1"/>
  <c r="D94" i="98" s="1"/>
  <c r="AJ91" i="96"/>
  <c r="AN91" i="96" s="1"/>
  <c r="D109" i="98" s="1"/>
  <c r="AJ34" i="96"/>
  <c r="AN34" i="96" s="1"/>
  <c r="AJ10" i="96"/>
  <c r="AN10" i="96" s="1"/>
  <c r="D15" i="98" s="1"/>
  <c r="AJ113" i="96"/>
  <c r="AN113" i="96" s="1"/>
  <c r="D133" i="98" s="1"/>
  <c r="D118" i="98"/>
  <c r="AJ58" i="96"/>
  <c r="AN58" i="96" s="1"/>
  <c r="AJ37" i="63"/>
  <c r="AP37" i="63"/>
  <c r="F46" i="98" s="1"/>
  <c r="AJ41" i="63"/>
  <c r="AP41" i="63"/>
  <c r="F51" i="98" s="1"/>
  <c r="AP49" i="63"/>
  <c r="F60" i="98" s="1"/>
  <c r="AJ49" i="63"/>
  <c r="AJ53" i="63"/>
  <c r="AP53" i="63"/>
  <c r="AJ57" i="63"/>
  <c r="AP57" i="63"/>
  <c r="F69" i="98" s="1"/>
  <c r="AP65" i="63"/>
  <c r="AJ65" i="63"/>
  <c r="AJ69" i="63"/>
  <c r="AP69" i="63"/>
  <c r="F83" i="98" s="1"/>
  <c r="AP73" i="63"/>
  <c r="F88" i="98" s="1"/>
  <c r="AJ73" i="63"/>
  <c r="AP81" i="63"/>
  <c r="F97" i="98" s="1"/>
  <c r="AJ81" i="63"/>
  <c r="AP85" i="63"/>
  <c r="F102" i="98" s="1"/>
  <c r="AJ85" i="63"/>
  <c r="AP89" i="63"/>
  <c r="F106" i="98" s="1"/>
  <c r="AJ89" i="63"/>
  <c r="AP93" i="63"/>
  <c r="F111" i="98" s="1"/>
  <c r="AJ93" i="63"/>
  <c r="AP102" i="63"/>
  <c r="F121" i="98" s="1"/>
  <c r="AJ102" i="63"/>
  <c r="AP110" i="63"/>
  <c r="F130" i="98" s="1"/>
  <c r="AJ110" i="63"/>
  <c r="AP114" i="63"/>
  <c r="F134" i="98" s="1"/>
  <c r="AJ114" i="63"/>
  <c r="AP118" i="63"/>
  <c r="F138" i="98" s="1"/>
  <c r="AJ118" i="63"/>
  <c r="AP122" i="63"/>
  <c r="F142" i="98" s="1"/>
  <c r="AJ122" i="63"/>
  <c r="AJ2" i="63"/>
  <c r="AP2" i="63" s="1"/>
  <c r="AP6" i="63"/>
  <c r="F10" i="98" s="1"/>
  <c r="AJ6" i="63"/>
  <c r="AP10" i="63"/>
  <c r="F15" i="98" s="1"/>
  <c r="AJ10" i="63"/>
  <c r="AP14" i="63"/>
  <c r="F20" i="98" s="1"/>
  <c r="AJ14" i="63"/>
  <c r="AJ26" i="63"/>
  <c r="AP26" i="63"/>
  <c r="F33" i="98" s="1"/>
  <c r="AP30" i="63"/>
  <c r="F38" i="98" s="1"/>
  <c r="AJ30" i="63"/>
  <c r="AJ34" i="63"/>
  <c r="AP34" i="63"/>
  <c r="AP38" i="63"/>
  <c r="F47" i="98" s="1"/>
  <c r="AJ38" i="63"/>
  <c r="AP42" i="63"/>
  <c r="F52" i="98" s="1"/>
  <c r="AJ42" i="63"/>
  <c r="AP46" i="63"/>
  <c r="F57" i="98" s="1"/>
  <c r="AJ46" i="63"/>
  <c r="AP54" i="63"/>
  <c r="F66" i="98" s="1"/>
  <c r="AJ54" i="63"/>
  <c r="AP58" i="63"/>
  <c r="AJ58" i="63"/>
  <c r="AP62" i="63"/>
  <c r="F75" i="98" s="1"/>
  <c r="AJ62" i="63"/>
  <c r="AP70" i="63"/>
  <c r="F84" i="98" s="1"/>
  <c r="AJ70" i="63"/>
  <c r="AP74" i="63"/>
  <c r="F89" i="98" s="1"/>
  <c r="AJ74" i="63"/>
  <c r="AP78" i="63"/>
  <c r="F93" i="98" s="1"/>
  <c r="AJ78" i="63"/>
  <c r="AP82" i="63"/>
  <c r="F98" i="98" s="1"/>
  <c r="AJ82" i="63"/>
  <c r="AP86" i="63"/>
  <c r="F103" i="98" s="1"/>
  <c r="AJ86" i="63"/>
  <c r="AP90" i="63"/>
  <c r="AJ90" i="63"/>
  <c r="AP94" i="63"/>
  <c r="F112" i="98" s="1"/>
  <c r="AJ94" i="63"/>
  <c r="AJ99" i="63"/>
  <c r="AP99" i="63"/>
  <c r="AJ103" i="63"/>
  <c r="AP103" i="63"/>
  <c r="F122" i="98" s="1"/>
  <c r="AJ107" i="63"/>
  <c r="AP107" i="63"/>
  <c r="F126" i="98" s="1"/>
  <c r="AJ111" i="63"/>
  <c r="AP111" i="63"/>
  <c r="F131" i="98" s="1"/>
  <c r="AJ115" i="63"/>
  <c r="AP115" i="63"/>
  <c r="F135" i="98" s="1"/>
  <c r="AJ119" i="63"/>
  <c r="AP119" i="63"/>
  <c r="F139" i="98" s="1"/>
  <c r="AJ123" i="63"/>
  <c r="AP123" i="63"/>
  <c r="F143" i="98" s="1"/>
  <c r="AJ127" i="63"/>
  <c r="AP127" i="63"/>
  <c r="F147" i="98" s="1"/>
  <c r="D80" i="98"/>
  <c r="AJ77" i="96"/>
  <c r="AN77" i="96" s="1"/>
  <c r="D92" i="98" s="1"/>
  <c r="AJ102" i="96"/>
  <c r="AN102" i="96" s="1"/>
  <c r="D121" i="98" s="1"/>
  <c r="AJ116" i="96"/>
  <c r="AN116" i="96" s="1"/>
  <c r="D136" i="98" s="1"/>
  <c r="AJ104" i="96"/>
  <c r="AN104" i="96" s="1"/>
  <c r="D123" i="98" s="1"/>
  <c r="AJ54" i="96"/>
  <c r="AN54" i="96" s="1"/>
  <c r="D66" i="98" s="1"/>
  <c r="AJ42" i="96"/>
  <c r="AN42" i="96" s="1"/>
  <c r="D52" i="98" s="1"/>
  <c r="AJ22" i="96"/>
  <c r="AN22" i="96" s="1"/>
  <c r="D29" i="98" s="1"/>
  <c r="AJ96" i="96"/>
  <c r="AN96" i="96" s="1"/>
  <c r="D114" i="98" s="1"/>
  <c r="AJ5" i="96"/>
  <c r="AN5" i="96" s="1"/>
  <c r="D9" i="98" s="1"/>
  <c r="AJ4" i="96"/>
  <c r="AN4" i="96" s="1"/>
  <c r="D8" i="98" s="1"/>
  <c r="AJ3" i="96"/>
  <c r="AN3" i="96" s="1"/>
  <c r="D7" i="98" s="1"/>
  <c r="AM47" i="63"/>
  <c r="AM32" i="63"/>
  <c r="AM5" i="63"/>
  <c r="AM21" i="63"/>
  <c r="AM25" i="63"/>
  <c r="AM29" i="63"/>
  <c r="AM33" i="63"/>
  <c r="AM9" i="63"/>
  <c r="AM126" i="63"/>
  <c r="B130" i="96"/>
  <c r="AM49" i="63"/>
  <c r="AM57" i="63"/>
  <c r="AM69" i="63"/>
  <c r="AM77" i="63"/>
  <c r="AM85" i="63"/>
  <c r="AM97" i="63"/>
  <c r="AM106" i="63"/>
  <c r="AM114" i="63"/>
  <c r="AM122" i="63"/>
  <c r="AM4" i="63"/>
  <c r="AM16" i="63"/>
  <c r="AM20" i="63"/>
  <c r="AM24" i="63"/>
  <c r="AM36" i="63"/>
  <c r="AM68" i="63"/>
  <c r="AM84" i="63"/>
  <c r="AM88" i="63"/>
  <c r="AM101" i="63"/>
  <c r="AM105" i="63"/>
  <c r="AM17" i="63"/>
  <c r="AM37" i="63"/>
  <c r="AM45" i="63"/>
  <c r="AM53" i="63"/>
  <c r="AM65" i="63"/>
  <c r="AM73" i="63"/>
  <c r="AM81" i="63"/>
  <c r="AM93" i="63"/>
  <c r="AM102" i="63"/>
  <c r="AM110" i="63"/>
  <c r="AM118" i="63"/>
  <c r="AM2" i="63"/>
  <c r="AM34" i="63"/>
  <c r="AM46" i="63"/>
  <c r="AM54" i="63"/>
  <c r="AM78" i="63"/>
  <c r="AM82" i="63"/>
  <c r="AM90" i="63"/>
  <c r="AM99" i="63"/>
  <c r="AM107" i="63"/>
  <c r="AM115" i="63"/>
  <c r="AM127" i="63"/>
  <c r="AM13" i="63"/>
  <c r="AM41" i="63"/>
  <c r="AM61" i="63"/>
  <c r="AM89" i="63"/>
  <c r="AM10" i="63"/>
  <c r="AM30" i="63"/>
  <c r="AM38" i="63"/>
  <c r="AM42" i="63"/>
  <c r="AM50" i="63"/>
  <c r="AM58" i="63"/>
  <c r="AM62" i="63"/>
  <c r="AM74" i="63"/>
  <c r="AM94" i="63"/>
  <c r="AM103" i="63"/>
  <c r="AM111" i="63"/>
  <c r="AM119" i="63"/>
  <c r="AM123" i="63"/>
  <c r="AM3" i="63"/>
  <c r="AM15" i="63"/>
  <c r="AM19" i="63"/>
  <c r="AM23" i="63"/>
  <c r="AM27" i="63"/>
  <c r="AM51" i="63"/>
  <c r="AM67" i="63"/>
  <c r="AM71" i="63"/>
  <c r="AM75" i="63"/>
  <c r="AM79" i="63"/>
  <c r="AM87" i="63"/>
  <c r="AM91" i="63"/>
  <c r="AM95" i="63"/>
  <c r="D103" i="98"/>
  <c r="AM14" i="63"/>
  <c r="AM26" i="63"/>
  <c r="AM7" i="63"/>
  <c r="AM11" i="63"/>
  <c r="AM31" i="63"/>
  <c r="AM35" i="63"/>
  <c r="AM39" i="63"/>
  <c r="AM43" i="63"/>
  <c r="AM55" i="63"/>
  <c r="AM59" i="63"/>
  <c r="AM63" i="63"/>
  <c r="AM83" i="63"/>
  <c r="AM100" i="63"/>
  <c r="AM104" i="63"/>
  <c r="AM108" i="63"/>
  <c r="AM112" i="63"/>
  <c r="AM116" i="63"/>
  <c r="AM120" i="63"/>
  <c r="AM124" i="63"/>
  <c r="AM6" i="63"/>
  <c r="AM18" i="63"/>
  <c r="AM22" i="63"/>
  <c r="AM66" i="63"/>
  <c r="AM70" i="63"/>
  <c r="AM86" i="63"/>
  <c r="AM8" i="63"/>
  <c r="AM12" i="63"/>
  <c r="AM28" i="63"/>
  <c r="AM40" i="63"/>
  <c r="AM44" i="63"/>
  <c r="AM48" i="63"/>
  <c r="AM52" i="63"/>
  <c r="AM56" i="63"/>
  <c r="AM60" i="63"/>
  <c r="AM64" i="63"/>
  <c r="AM72" i="63"/>
  <c r="AM76" i="63"/>
  <c r="AM80" i="63"/>
  <c r="AM92" i="63"/>
  <c r="AM96" i="63"/>
  <c r="AM109" i="63"/>
  <c r="AM113" i="63"/>
  <c r="AM117" i="63"/>
  <c r="AM121" i="63"/>
  <c r="AM125" i="63"/>
  <c r="AL128" i="63"/>
  <c r="AJ128" i="97"/>
  <c r="AK128" i="97"/>
  <c r="AE130" i="96"/>
  <c r="W130" i="96"/>
  <c r="O130" i="96"/>
  <c r="G130" i="96"/>
  <c r="AL6" i="96"/>
  <c r="R130" i="96"/>
  <c r="AA130" i="96"/>
  <c r="S130" i="96"/>
  <c r="K130" i="96"/>
  <c r="C130" i="96"/>
  <c r="AD130" i="96"/>
  <c r="D40" i="98"/>
  <c r="AB130" i="96"/>
  <c r="T130" i="96"/>
  <c r="L130" i="96"/>
  <c r="D130" i="96"/>
  <c r="Z130" i="96"/>
  <c r="Q130" i="96"/>
  <c r="Y130" i="96"/>
  <c r="I130" i="96"/>
  <c r="AL22" i="96"/>
  <c r="AL83" i="96"/>
  <c r="AL61" i="96"/>
  <c r="N130" i="96"/>
  <c r="AL56" i="96"/>
  <c r="AL24" i="96"/>
  <c r="V130" i="96"/>
  <c r="AF130" i="96"/>
  <c r="X130" i="96"/>
  <c r="P130" i="96"/>
  <c r="H130" i="96"/>
  <c r="J130" i="96"/>
  <c r="D21" i="98"/>
  <c r="AL18" i="96"/>
  <c r="AM95" i="96"/>
  <c r="AL95" i="96"/>
  <c r="AM63" i="96"/>
  <c r="AL63" i="96"/>
  <c r="AM101" i="96"/>
  <c r="AL101" i="96"/>
  <c r="AM68" i="96"/>
  <c r="AL68" i="96"/>
  <c r="AM106" i="96"/>
  <c r="AL106" i="96"/>
  <c r="AM73" i="96"/>
  <c r="AL73" i="96"/>
  <c r="AM62" i="96"/>
  <c r="AL62" i="96"/>
  <c r="AM29" i="96"/>
  <c r="AL29" i="96"/>
  <c r="AM123" i="96"/>
  <c r="AL123" i="96"/>
  <c r="AM86" i="96"/>
  <c r="AL86" i="96"/>
  <c r="AM31" i="96"/>
  <c r="AL31" i="96"/>
  <c r="AM115" i="96"/>
  <c r="AL115" i="96"/>
  <c r="AM36" i="96"/>
  <c r="AL36" i="96"/>
  <c r="AM4" i="96"/>
  <c r="AL4" i="96"/>
  <c r="AL124" i="96"/>
  <c r="AM91" i="96"/>
  <c r="AL91" i="96"/>
  <c r="AM59" i="96"/>
  <c r="AL59" i="96"/>
  <c r="AM96" i="96"/>
  <c r="AL96" i="96"/>
  <c r="AL80" i="96"/>
  <c r="AL64" i="96"/>
  <c r="AL118" i="96"/>
  <c r="AM102" i="96"/>
  <c r="AL102" i="96"/>
  <c r="AM85" i="96"/>
  <c r="AL85" i="96"/>
  <c r="AM69" i="96"/>
  <c r="AL69" i="96"/>
  <c r="AM111" i="96"/>
  <c r="AL111" i="96"/>
  <c r="AM57" i="96"/>
  <c r="AL57" i="96"/>
  <c r="AM41" i="96"/>
  <c r="AL41" i="96"/>
  <c r="AM25" i="96"/>
  <c r="AL25" i="96"/>
  <c r="AL9" i="96"/>
  <c r="AL107" i="96"/>
  <c r="AL2" i="96"/>
  <c r="AM70" i="96"/>
  <c r="AL70" i="96"/>
  <c r="AM27" i="96"/>
  <c r="AL27" i="96"/>
  <c r="AM99" i="96"/>
  <c r="AL99" i="96"/>
  <c r="AM32" i="96"/>
  <c r="AL32" i="96"/>
  <c r="AL58" i="96"/>
  <c r="AL42" i="96"/>
  <c r="AL120" i="96"/>
  <c r="AM104" i="96"/>
  <c r="AL104" i="96"/>
  <c r="AM87" i="96"/>
  <c r="AL87" i="96"/>
  <c r="AM71" i="96"/>
  <c r="AL71" i="96"/>
  <c r="AM125" i="96"/>
  <c r="AL125" i="96"/>
  <c r="AL109" i="96"/>
  <c r="AM92" i="96"/>
  <c r="AL92" i="96"/>
  <c r="AM76" i="96"/>
  <c r="AL76" i="96"/>
  <c r="AM60" i="96"/>
  <c r="AL60" i="96"/>
  <c r="AL114" i="96"/>
  <c r="AL97" i="96"/>
  <c r="AM81" i="96"/>
  <c r="AL81" i="96"/>
  <c r="AL65" i="96"/>
  <c r="AM94" i="96"/>
  <c r="AL94" i="96"/>
  <c r="AL53" i="96"/>
  <c r="AL37" i="96"/>
  <c r="AM21" i="96"/>
  <c r="AL21" i="96"/>
  <c r="AL5" i="96"/>
  <c r="AM90" i="96"/>
  <c r="AL90" i="96"/>
  <c r="AM119" i="96"/>
  <c r="AL119" i="96"/>
  <c r="AM55" i="96"/>
  <c r="AL55" i="96"/>
  <c r="AL39" i="96"/>
  <c r="AM23" i="96"/>
  <c r="AL23" i="96"/>
  <c r="AM7" i="96"/>
  <c r="AL7" i="96"/>
  <c r="AM82" i="96"/>
  <c r="AL82" i="96"/>
  <c r="AM44" i="96"/>
  <c r="AL44" i="96"/>
  <c r="AL28" i="96"/>
  <c r="AL12" i="96"/>
  <c r="AL54" i="96"/>
  <c r="AL50" i="96"/>
  <c r="AL46" i="96"/>
  <c r="AL26" i="96"/>
  <c r="AM112" i="96"/>
  <c r="AL112" i="96"/>
  <c r="AM79" i="96"/>
  <c r="AL79" i="96"/>
  <c r="AM117" i="96"/>
  <c r="AL117" i="96"/>
  <c r="AM84" i="96"/>
  <c r="AL84" i="96"/>
  <c r="AM122" i="96"/>
  <c r="AL122" i="96"/>
  <c r="AM89" i="96"/>
  <c r="AL89" i="96"/>
  <c r="AM127" i="96"/>
  <c r="AL127" i="96"/>
  <c r="AM45" i="96"/>
  <c r="AL45" i="96"/>
  <c r="AM13" i="96"/>
  <c r="AL13" i="96"/>
  <c r="AM47" i="96"/>
  <c r="AL47" i="96"/>
  <c r="AM15" i="96"/>
  <c r="AL15" i="96"/>
  <c r="AM52" i="96"/>
  <c r="AL52" i="96"/>
  <c r="AM20" i="96"/>
  <c r="AL20" i="96"/>
  <c r="AL14" i="96"/>
  <c r="AM108" i="96"/>
  <c r="AL108" i="96"/>
  <c r="AM75" i="96"/>
  <c r="AL75" i="96"/>
  <c r="AM113" i="96"/>
  <c r="AL113" i="96"/>
  <c r="AM43" i="96"/>
  <c r="AL43" i="96"/>
  <c r="AM11" i="96"/>
  <c r="AL11" i="96"/>
  <c r="AM48" i="96"/>
  <c r="AL48" i="96"/>
  <c r="AM16" i="96"/>
  <c r="AL16" i="96"/>
  <c r="AM116" i="96"/>
  <c r="AL116" i="96"/>
  <c r="AL100" i="96"/>
  <c r="AM67" i="96"/>
  <c r="AL67" i="96"/>
  <c r="AL121" i="96"/>
  <c r="AM105" i="96"/>
  <c r="AL105" i="96"/>
  <c r="AM88" i="96"/>
  <c r="AL88" i="96"/>
  <c r="AL72" i="96"/>
  <c r="AL126" i="96"/>
  <c r="AL110" i="96"/>
  <c r="AM93" i="96"/>
  <c r="AL93" i="96"/>
  <c r="AM77" i="96"/>
  <c r="AL77" i="96"/>
  <c r="AL78" i="96"/>
  <c r="AM49" i="96"/>
  <c r="AL49" i="96"/>
  <c r="AL33" i="96"/>
  <c r="AM17" i="96"/>
  <c r="AL17" i="96"/>
  <c r="AM66" i="96"/>
  <c r="AL66" i="96"/>
  <c r="AM74" i="96"/>
  <c r="AL74" i="96"/>
  <c r="AL103" i="96"/>
  <c r="AL51" i="96"/>
  <c r="AL35" i="96"/>
  <c r="AL19" i="96"/>
  <c r="AM3" i="96"/>
  <c r="AL3" i="96"/>
  <c r="AL40" i="96"/>
  <c r="AL8" i="96"/>
  <c r="AL38" i="96"/>
  <c r="AL34" i="96"/>
  <c r="AL30" i="96"/>
  <c r="AL10" i="96"/>
  <c r="AM56" i="96"/>
  <c r="AM24" i="96"/>
  <c r="AM124" i="96"/>
  <c r="AM80" i="96"/>
  <c r="AM64" i="96"/>
  <c r="AM118" i="96"/>
  <c r="AM9" i="96"/>
  <c r="AM107" i="96"/>
  <c r="AM2" i="96"/>
  <c r="AM120" i="96"/>
  <c r="AM109" i="96"/>
  <c r="AM114" i="96"/>
  <c r="AM97" i="96"/>
  <c r="AM65" i="96"/>
  <c r="AM53" i="96"/>
  <c r="AM37" i="96"/>
  <c r="AM5" i="96"/>
  <c r="AM39" i="96"/>
  <c r="AM28" i="96"/>
  <c r="AM12" i="96"/>
  <c r="AM100" i="96"/>
  <c r="AM83" i="96"/>
  <c r="AM121" i="96"/>
  <c r="AM72" i="96"/>
  <c r="AM126" i="96"/>
  <c r="AM110" i="96"/>
  <c r="AM61" i="96"/>
  <c r="AM78" i="96"/>
  <c r="AM33" i="96"/>
  <c r="AM103" i="96"/>
  <c r="AM51" i="96"/>
  <c r="AM35" i="96"/>
  <c r="AM19" i="96"/>
  <c r="AM40" i="96"/>
  <c r="AM8" i="96"/>
  <c r="AK128" i="63"/>
  <c r="AG129" i="63"/>
  <c r="AF128" i="63"/>
  <c r="AF129" i="63"/>
  <c r="AE128" i="63"/>
  <c r="AD129" i="63"/>
  <c r="AD128" i="63"/>
  <c r="AC129" i="63"/>
  <c r="AB128" i="63"/>
  <c r="AB129" i="63"/>
  <c r="AA128" i="63"/>
  <c r="Z128" i="63"/>
  <c r="Z129" i="63"/>
  <c r="Y129" i="63"/>
  <c r="X128" i="63"/>
  <c r="X129" i="63"/>
  <c r="W128" i="63"/>
  <c r="V129" i="63"/>
  <c r="V128" i="63"/>
  <c r="U129" i="63"/>
  <c r="T128" i="63"/>
  <c r="T129" i="63"/>
  <c r="S128" i="63"/>
  <c r="R129" i="63"/>
  <c r="R128" i="63"/>
  <c r="Q129" i="63"/>
  <c r="P128" i="63"/>
  <c r="P129" i="63"/>
  <c r="O128" i="63"/>
  <c r="N129" i="63"/>
  <c r="N128" i="63"/>
  <c r="AH125" i="63"/>
  <c r="AI61" i="63"/>
  <c r="M129" i="63"/>
  <c r="AH110" i="63"/>
  <c r="AI60" i="63"/>
  <c r="L128" i="63"/>
  <c r="L129" i="63"/>
  <c r="AI111" i="63"/>
  <c r="AI118" i="63"/>
  <c r="AI53" i="63"/>
  <c r="AI110" i="63"/>
  <c r="AH114" i="63"/>
  <c r="AH117" i="63"/>
  <c r="AH118" i="63"/>
  <c r="AI122" i="63"/>
  <c r="AI103" i="63"/>
  <c r="AI68" i="63"/>
  <c r="AI69" i="63"/>
  <c r="AI76" i="63"/>
  <c r="AH84" i="63"/>
  <c r="I129" i="63"/>
  <c r="AH60" i="63"/>
  <c r="H128" i="63"/>
  <c r="H129" i="63"/>
  <c r="AI115" i="63"/>
  <c r="AI119" i="63"/>
  <c r="AI123" i="63"/>
  <c r="AH127" i="63"/>
  <c r="AI56" i="63"/>
  <c r="AH92" i="63"/>
  <c r="G129" i="63"/>
  <c r="AH5" i="63"/>
  <c r="AI127" i="63"/>
  <c r="AH69" i="63"/>
  <c r="AH53" i="63"/>
  <c r="AI93" i="63"/>
  <c r="F129" i="63"/>
  <c r="AH122" i="63"/>
  <c r="AI114" i="63"/>
  <c r="AI100" i="63"/>
  <c r="AH101" i="63"/>
  <c r="AI104" i="63"/>
  <c r="AH105" i="63"/>
  <c r="AH106" i="63"/>
  <c r="AI108" i="63"/>
  <c r="AH65" i="63"/>
  <c r="AI64" i="63"/>
  <c r="AH57" i="63"/>
  <c r="AH41" i="63"/>
  <c r="AI85" i="63"/>
  <c r="AI83" i="63"/>
  <c r="AH81" i="63"/>
  <c r="AH37" i="63"/>
  <c r="AH33" i="63"/>
  <c r="AH13" i="63"/>
  <c r="AH17" i="63"/>
  <c r="AI121" i="63"/>
  <c r="AI125" i="63"/>
  <c r="AH109" i="63"/>
  <c r="AH68" i="63"/>
  <c r="AI44" i="63"/>
  <c r="AH45" i="63"/>
  <c r="AJ45" i="63" s="1"/>
  <c r="AP45" i="63" s="1"/>
  <c r="F56" i="98" s="1"/>
  <c r="AI48" i="63"/>
  <c r="AH49" i="63"/>
  <c r="AI52" i="63"/>
  <c r="AI92" i="63"/>
  <c r="AH93" i="63"/>
  <c r="AI96" i="63"/>
  <c r="AH97" i="63"/>
  <c r="AI84" i="63"/>
  <c r="AI88" i="63"/>
  <c r="AI80" i="63"/>
  <c r="AH76" i="63"/>
  <c r="AI77" i="63"/>
  <c r="AI72" i="63"/>
  <c r="AI36" i="63"/>
  <c r="AI32" i="63"/>
  <c r="AI28" i="63"/>
  <c r="AI24" i="63"/>
  <c r="AH9" i="63"/>
  <c r="AI4" i="63"/>
  <c r="AI113" i="63"/>
  <c r="AI117" i="63"/>
  <c r="AI112" i="63"/>
  <c r="AI116" i="63"/>
  <c r="AI120" i="63"/>
  <c r="AI124" i="63"/>
  <c r="AI109" i="63"/>
  <c r="AI101" i="63"/>
  <c r="AI105" i="63"/>
  <c r="AI67" i="63"/>
  <c r="AI71" i="63"/>
  <c r="AI59" i="63"/>
  <c r="AI63" i="63"/>
  <c r="AH51" i="63"/>
  <c r="AI40" i="63"/>
  <c r="AI91" i="63"/>
  <c r="AI95" i="63"/>
  <c r="AI87" i="63"/>
  <c r="AI75" i="63"/>
  <c r="AI79" i="63"/>
  <c r="AI16" i="63"/>
  <c r="AI20" i="63"/>
  <c r="AI12" i="63"/>
  <c r="AI8" i="63"/>
  <c r="AH121" i="63"/>
  <c r="AH113" i="63"/>
  <c r="AI106" i="63"/>
  <c r="AH61" i="63"/>
  <c r="AH52" i="63"/>
  <c r="AH85" i="63"/>
  <c r="AH89" i="63"/>
  <c r="AH73" i="63"/>
  <c r="AH77" i="63"/>
  <c r="AN77" i="63" s="1"/>
  <c r="AH29" i="63"/>
  <c r="AH25" i="63"/>
  <c r="AH21" i="63"/>
  <c r="AH100" i="63"/>
  <c r="AJ100" i="63" s="1"/>
  <c r="AP100" i="63" s="1"/>
  <c r="F119" i="98" s="1"/>
  <c r="AH67" i="63"/>
  <c r="AH83" i="63"/>
  <c r="AH91" i="63"/>
  <c r="AH75" i="63"/>
  <c r="AH59" i="63"/>
  <c r="AH2" i="63"/>
  <c r="AH47" i="63"/>
  <c r="AH55" i="63"/>
  <c r="AH63" i="63"/>
  <c r="AH71" i="63"/>
  <c r="AJ71" i="63" s="1"/>
  <c r="AP71" i="63" s="1"/>
  <c r="AH79" i="63"/>
  <c r="AH87" i="63"/>
  <c r="AH95" i="63"/>
  <c r="AH103" i="63"/>
  <c r="AN103" i="63" s="1"/>
  <c r="AH107" i="63"/>
  <c r="AH111" i="63"/>
  <c r="AH115" i="63"/>
  <c r="AH119" i="63"/>
  <c r="AH123" i="63"/>
  <c r="B128" i="63"/>
  <c r="C128" i="63"/>
  <c r="AI51" i="63"/>
  <c r="G128" i="63"/>
  <c r="AH96" i="63"/>
  <c r="AH88" i="63"/>
  <c r="AH80" i="63"/>
  <c r="AH72" i="63"/>
  <c r="AH64" i="63"/>
  <c r="AH56" i="63"/>
  <c r="AH48" i="63"/>
  <c r="AI107" i="63"/>
  <c r="AI97" i="63"/>
  <c r="AI89" i="63"/>
  <c r="AI81" i="63"/>
  <c r="AI73" i="63"/>
  <c r="AI65" i="63"/>
  <c r="AI57" i="63"/>
  <c r="AI49" i="63"/>
  <c r="F128" i="63"/>
  <c r="F130" i="63" s="1"/>
  <c r="AI47" i="63"/>
  <c r="AI55" i="63"/>
  <c r="B129" i="63"/>
  <c r="AI50" i="63"/>
  <c r="AH50" i="63"/>
  <c r="AI54" i="63"/>
  <c r="AH54" i="63"/>
  <c r="AI58" i="63"/>
  <c r="AH58" i="63"/>
  <c r="AI62" i="63"/>
  <c r="AH62" i="63"/>
  <c r="AI66" i="63"/>
  <c r="AH66" i="63"/>
  <c r="AI70" i="63"/>
  <c r="AH70" i="63"/>
  <c r="AI74" i="63"/>
  <c r="AH74" i="63"/>
  <c r="AI78" i="63"/>
  <c r="AH78" i="63"/>
  <c r="AI82" i="63"/>
  <c r="AH82" i="63"/>
  <c r="AI86" i="63"/>
  <c r="AH86" i="63"/>
  <c r="AI90" i="63"/>
  <c r="AH90" i="63"/>
  <c r="AI94" i="63"/>
  <c r="AH94" i="63"/>
  <c r="AI99" i="63"/>
  <c r="AH99" i="63"/>
  <c r="AH128" i="63"/>
  <c r="AI22" i="63"/>
  <c r="AH124" i="63"/>
  <c r="AH112" i="63"/>
  <c r="AI129" i="63"/>
  <c r="AI5" i="63"/>
  <c r="AH6" i="63"/>
  <c r="AH7" i="63"/>
  <c r="AH8" i="63"/>
  <c r="AI9" i="63"/>
  <c r="AH10" i="63"/>
  <c r="AH11" i="63"/>
  <c r="AH12" i="63"/>
  <c r="AI13" i="63"/>
  <c r="AH14" i="63"/>
  <c r="AH15" i="63"/>
  <c r="AH16" i="63"/>
  <c r="AI17" i="63"/>
  <c r="AH18" i="63"/>
  <c r="AH19" i="63"/>
  <c r="AH20" i="63"/>
  <c r="AI21" i="63"/>
  <c r="AH22" i="63"/>
  <c r="AH23" i="63"/>
  <c r="AH24" i="63"/>
  <c r="AJ24" i="63" s="1"/>
  <c r="AP24" i="63" s="1"/>
  <c r="F31" i="98" s="1"/>
  <c r="AI25" i="63"/>
  <c r="AH26" i="63"/>
  <c r="AH27" i="63"/>
  <c r="AH28" i="63"/>
  <c r="AI29" i="63"/>
  <c r="AH30" i="63"/>
  <c r="AH31" i="63"/>
  <c r="AH32" i="63"/>
  <c r="AI33" i="63"/>
  <c r="AH34" i="63"/>
  <c r="AH35" i="63"/>
  <c r="AH36" i="63"/>
  <c r="AI37" i="63"/>
  <c r="AH38" i="63"/>
  <c r="AH39" i="63"/>
  <c r="AH40" i="63"/>
  <c r="AI41" i="63"/>
  <c r="AH42" i="63"/>
  <c r="AH43" i="63"/>
  <c r="AH44" i="63"/>
  <c r="AI45" i="63"/>
  <c r="AH46" i="63"/>
  <c r="AI6" i="63"/>
  <c r="AI10" i="63"/>
  <c r="AI14" i="63"/>
  <c r="AI18" i="63"/>
  <c r="AI26" i="63"/>
  <c r="C129" i="63"/>
  <c r="AH120" i="63"/>
  <c r="AH116" i="63"/>
  <c r="AH108" i="63"/>
  <c r="AH104" i="63"/>
  <c r="AC128" i="63"/>
  <c r="U128" i="63"/>
  <c r="U130" i="63" s="1"/>
  <c r="M128" i="63"/>
  <c r="AE129" i="63"/>
  <c r="W129" i="63"/>
  <c r="O129" i="63"/>
  <c r="AI43" i="63"/>
  <c r="AI39" i="63"/>
  <c r="AI35" i="63"/>
  <c r="AI31" i="63"/>
  <c r="AI27" i="63"/>
  <c r="AI23" i="63"/>
  <c r="AI19" i="63"/>
  <c r="AI15" i="63"/>
  <c r="AI11" i="63"/>
  <c r="AI7" i="63"/>
  <c r="AI3" i="63"/>
  <c r="J128" i="63"/>
  <c r="AG128" i="63"/>
  <c r="Y128" i="63"/>
  <c r="Y130" i="63" s="1"/>
  <c r="Q128" i="63"/>
  <c r="I128" i="63"/>
  <c r="I130" i="63" s="1"/>
  <c r="AA129" i="63"/>
  <c r="S129" i="63"/>
  <c r="K129" i="63"/>
  <c r="AH4" i="63"/>
  <c r="J129" i="63"/>
  <c r="AH3" i="63"/>
  <c r="AI46" i="63"/>
  <c r="AI42" i="63"/>
  <c r="AI38" i="63"/>
  <c r="AI34" i="63"/>
  <c r="AI30" i="63"/>
  <c r="K128" i="63"/>
  <c r="AI2" i="63"/>
  <c r="AJ19" i="63" l="1"/>
  <c r="AP19" i="63" s="1"/>
  <c r="F25" i="98" s="1"/>
  <c r="AN80" i="63"/>
  <c r="D13" i="100"/>
  <c r="D9" i="100"/>
  <c r="D8" i="100"/>
  <c r="D18" i="100"/>
  <c r="D11" i="100"/>
  <c r="M16" i="100"/>
  <c r="M7" i="100"/>
  <c r="M5" i="100"/>
  <c r="D10" i="100"/>
  <c r="D12" i="100"/>
  <c r="D50" i="98"/>
  <c r="D49" i="98" s="1"/>
  <c r="D5" i="100"/>
  <c r="D20" i="100"/>
  <c r="D30" i="100" s="1"/>
  <c r="D15" i="100"/>
  <c r="D14" i="100"/>
  <c r="D4" i="100"/>
  <c r="D79" i="98"/>
  <c r="D78" i="98" s="1"/>
  <c r="D17" i="100"/>
  <c r="D19" i="100"/>
  <c r="D29" i="100" s="1"/>
  <c r="D6" i="100"/>
  <c r="D7" i="100"/>
  <c r="M12" i="100"/>
  <c r="M11" i="100"/>
  <c r="M18" i="100"/>
  <c r="M6" i="100"/>
  <c r="M10" i="100"/>
  <c r="M15" i="100"/>
  <c r="AJ101" i="63"/>
  <c r="AP101" i="63" s="1"/>
  <c r="F120" i="98" s="1"/>
  <c r="O11" i="100"/>
  <c r="O8" i="100"/>
  <c r="O16" i="100"/>
  <c r="O7" i="100"/>
  <c r="O14" i="100"/>
  <c r="F71" i="98"/>
  <c r="D18" i="98"/>
  <c r="D17" i="98" s="1"/>
  <c r="F6" i="100"/>
  <c r="J6" i="100" s="1"/>
  <c r="H6" i="100"/>
  <c r="F14" i="100"/>
  <c r="H14" i="100"/>
  <c r="E159" i="98"/>
  <c r="H4" i="100"/>
  <c r="N21" i="100"/>
  <c r="F65" i="98"/>
  <c r="F64" i="98" s="1"/>
  <c r="P12" i="100"/>
  <c r="T12" i="100"/>
  <c r="R12" i="100"/>
  <c r="D71" i="98"/>
  <c r="D70" i="98" s="1"/>
  <c r="H13" i="100"/>
  <c r="F13" i="100"/>
  <c r="J13" i="100" s="1"/>
  <c r="R15" i="100"/>
  <c r="T15" i="100"/>
  <c r="P15" i="100"/>
  <c r="D36" i="98"/>
  <c r="D35" i="98" s="1"/>
  <c r="H8" i="100"/>
  <c r="F8" i="100"/>
  <c r="J8" i="100" s="1"/>
  <c r="D108" i="98"/>
  <c r="D107" i="98" s="1"/>
  <c r="F18" i="100"/>
  <c r="H18" i="100"/>
  <c r="D54" i="98"/>
  <c r="D53" i="98" s="1"/>
  <c r="F11" i="100"/>
  <c r="H11" i="100"/>
  <c r="D100" i="98"/>
  <c r="D99" i="98" s="1"/>
  <c r="H17" i="100"/>
  <c r="F17" i="100"/>
  <c r="D65" i="98"/>
  <c r="H12" i="100"/>
  <c r="F12" i="100"/>
  <c r="L30" i="100"/>
  <c r="M30" i="100" s="1"/>
  <c r="M20" i="100"/>
  <c r="E158" i="98"/>
  <c r="F96" i="98"/>
  <c r="F95" i="98" s="1"/>
  <c r="P16" i="100"/>
  <c r="R16" i="100"/>
  <c r="T16" i="100"/>
  <c r="F100" i="98"/>
  <c r="F99" i="98" s="1"/>
  <c r="P17" i="100"/>
  <c r="T17" i="100"/>
  <c r="R17" i="100"/>
  <c r="F12" i="98"/>
  <c r="D12" i="98"/>
  <c r="H5" i="100"/>
  <c r="F5" i="100"/>
  <c r="M8" i="100"/>
  <c r="H7" i="100"/>
  <c r="M9" i="100"/>
  <c r="L27" i="100"/>
  <c r="H19" i="100"/>
  <c r="N29" i="100"/>
  <c r="O19" i="100"/>
  <c r="D159" i="98"/>
  <c r="O12" i="100"/>
  <c r="O17" i="100"/>
  <c r="O6" i="100"/>
  <c r="O20" i="100"/>
  <c r="O18" i="100"/>
  <c r="T10" i="100"/>
  <c r="R10" i="100"/>
  <c r="P10" i="100"/>
  <c r="F19" i="100"/>
  <c r="J19" i="100" s="1"/>
  <c r="K19" i="100" s="1"/>
  <c r="L28" i="100"/>
  <c r="H9" i="100"/>
  <c r="F9" i="100"/>
  <c r="J9" i="100" s="1"/>
  <c r="F54" i="98"/>
  <c r="F15" i="100"/>
  <c r="L21" i="100"/>
  <c r="L26" i="100"/>
  <c r="M4" i="100"/>
  <c r="F4" i="100"/>
  <c r="J4" i="100" s="1"/>
  <c r="F10" i="100"/>
  <c r="J10" i="100" s="1"/>
  <c r="H10" i="100"/>
  <c r="N26" i="100"/>
  <c r="F108" i="98"/>
  <c r="F107" i="98" s="1"/>
  <c r="T18" i="100"/>
  <c r="R18" i="100"/>
  <c r="P18" i="100"/>
  <c r="F79" i="98"/>
  <c r="D96" i="98"/>
  <c r="H16" i="100"/>
  <c r="F16" i="100"/>
  <c r="J16" i="100" s="1"/>
  <c r="D129" i="98"/>
  <c r="D128" i="98" s="1"/>
  <c r="H20" i="100"/>
  <c r="F20" i="100"/>
  <c r="M19" i="100"/>
  <c r="L29" i="100"/>
  <c r="N27" i="100"/>
  <c r="O9" i="100"/>
  <c r="H15" i="100"/>
  <c r="F7" i="100"/>
  <c r="M14" i="100"/>
  <c r="O10" i="100"/>
  <c r="N28" i="100"/>
  <c r="D158" i="98"/>
  <c r="O15" i="100"/>
  <c r="O5" i="100"/>
  <c r="O13" i="100"/>
  <c r="O4" i="100"/>
  <c r="D95" i="98"/>
  <c r="F118" i="98"/>
  <c r="F129" i="98"/>
  <c r="F43" i="98"/>
  <c r="D43" i="98"/>
  <c r="D42" i="98" s="1"/>
  <c r="D154" i="98"/>
  <c r="D153" i="98"/>
  <c r="F6" i="98"/>
  <c r="D155" i="98"/>
  <c r="F50" i="98"/>
  <c r="F49" i="98" s="1"/>
  <c r="D157" i="98"/>
  <c r="D156" i="98"/>
  <c r="D64" i="98"/>
  <c r="D86" i="98"/>
  <c r="D27" i="98"/>
  <c r="D5" i="98"/>
  <c r="F86" i="98"/>
  <c r="D117" i="98"/>
  <c r="AJ18" i="63"/>
  <c r="AP18" i="63" s="1"/>
  <c r="F24" i="98" s="1"/>
  <c r="AJ32" i="63"/>
  <c r="AP32" i="63" s="1"/>
  <c r="F40" i="98" s="1"/>
  <c r="AJ8" i="63"/>
  <c r="AP8" i="63" s="1"/>
  <c r="F13" i="98" s="1"/>
  <c r="AJ59" i="63"/>
  <c r="AP59" i="63" s="1"/>
  <c r="F72" i="98" s="1"/>
  <c r="AJ31" i="63"/>
  <c r="AP31" i="63" s="1"/>
  <c r="F39" i="98" s="1"/>
  <c r="AJ23" i="63"/>
  <c r="AP23" i="63" s="1"/>
  <c r="F30" i="98" s="1"/>
  <c r="AJ66" i="63"/>
  <c r="AP66" i="63" s="1"/>
  <c r="F80" i="98" s="1"/>
  <c r="AJ50" i="63"/>
  <c r="AP50" i="63" s="1"/>
  <c r="F61" i="98" s="1"/>
  <c r="AJ25" i="63"/>
  <c r="AP25" i="63" s="1"/>
  <c r="F32" i="98" s="1"/>
  <c r="AJ9" i="63"/>
  <c r="AP9" i="63" s="1"/>
  <c r="F14" i="98" s="1"/>
  <c r="AJ3" i="63"/>
  <c r="AP3" i="63" s="1"/>
  <c r="F7" i="98" s="1"/>
  <c r="AJ28" i="63"/>
  <c r="AP28" i="63" s="1"/>
  <c r="AJ12" i="63"/>
  <c r="AP12" i="63" s="1"/>
  <c r="AJ29" i="63"/>
  <c r="AP29" i="63" s="1"/>
  <c r="F37" i="98" s="1"/>
  <c r="AJ35" i="63"/>
  <c r="AP35" i="63" s="1"/>
  <c r="F44" i="98" s="1"/>
  <c r="AJ27" i="63"/>
  <c r="AP27" i="63" s="1"/>
  <c r="F34" i="98" s="1"/>
  <c r="AJ33" i="63"/>
  <c r="AP33" i="63" s="1"/>
  <c r="F41" i="98" s="1"/>
  <c r="AJ22" i="63"/>
  <c r="AP22" i="63" s="1"/>
  <c r="F29" i="98" s="1"/>
  <c r="AJ47" i="63"/>
  <c r="AP47" i="63" s="1"/>
  <c r="AJ21" i="63"/>
  <c r="AP21" i="63" s="1"/>
  <c r="AJ5" i="63"/>
  <c r="AP5" i="63" s="1"/>
  <c r="F9" i="98" s="1"/>
  <c r="AM128" i="63"/>
  <c r="R130" i="63"/>
  <c r="AD130" i="63"/>
  <c r="Q130" i="63"/>
  <c r="N130" i="63"/>
  <c r="V130" i="63"/>
  <c r="AC130" i="63"/>
  <c r="P130" i="63"/>
  <c r="S130" i="63"/>
  <c r="X130" i="63"/>
  <c r="AA130" i="63"/>
  <c r="AF130" i="63"/>
  <c r="AN48" i="63"/>
  <c r="AN104" i="63"/>
  <c r="AN120" i="63"/>
  <c r="AN119" i="63"/>
  <c r="AN94" i="63"/>
  <c r="AN86" i="63"/>
  <c r="AN83" i="63"/>
  <c r="AN71" i="63"/>
  <c r="F85" i="98"/>
  <c r="AN28" i="63"/>
  <c r="B130" i="63"/>
  <c r="AN122" i="63"/>
  <c r="L130" i="63"/>
  <c r="O130" i="63"/>
  <c r="T130" i="63"/>
  <c r="W130" i="63"/>
  <c r="AB130" i="63"/>
  <c r="AE130" i="63"/>
  <c r="C130" i="63"/>
  <c r="H130" i="63"/>
  <c r="AG130" i="63"/>
  <c r="M130" i="63"/>
  <c r="K130" i="63"/>
  <c r="J130" i="63"/>
  <c r="AN124" i="63"/>
  <c r="AN72" i="63"/>
  <c r="G130" i="63"/>
  <c r="AN123" i="63"/>
  <c r="AN76" i="63"/>
  <c r="Z130" i="63"/>
  <c r="AN78" i="63"/>
  <c r="AN70" i="63"/>
  <c r="AN62" i="63"/>
  <c r="AN54" i="63"/>
  <c r="AN2" i="63"/>
  <c r="AN89" i="63"/>
  <c r="AN57" i="63"/>
  <c r="AN84" i="63"/>
  <c r="AN114" i="63"/>
  <c r="AN110" i="63"/>
  <c r="AN68" i="63"/>
  <c r="AN127" i="63"/>
  <c r="AN56" i="63"/>
  <c r="AN115" i="63"/>
  <c r="AN59" i="63"/>
  <c r="AN39" i="63"/>
  <c r="AN31" i="63"/>
  <c r="AN23" i="63"/>
  <c r="AN15" i="63"/>
  <c r="AN7" i="63"/>
  <c r="AN99" i="63"/>
  <c r="AN90" i="63"/>
  <c r="AN82" i="63"/>
  <c r="AN74" i="63"/>
  <c r="AN66" i="63"/>
  <c r="AN58" i="63"/>
  <c r="AN50" i="63"/>
  <c r="AN55" i="63"/>
  <c r="AN52" i="63"/>
  <c r="AM128" i="96"/>
  <c r="AL128" i="96"/>
  <c r="AN25" i="63"/>
  <c r="AN81" i="63"/>
  <c r="AO108" i="63"/>
  <c r="AN108" i="63"/>
  <c r="AN43" i="63"/>
  <c r="AN35" i="63"/>
  <c r="AN27" i="63"/>
  <c r="AN19" i="63"/>
  <c r="AN11" i="63"/>
  <c r="AN112" i="63"/>
  <c r="AO64" i="63"/>
  <c r="AN64" i="63"/>
  <c r="AN96" i="63"/>
  <c r="AN111" i="63"/>
  <c r="AO87" i="63"/>
  <c r="AN87" i="63"/>
  <c r="AN75" i="63"/>
  <c r="AN100" i="63"/>
  <c r="AO121" i="63"/>
  <c r="AN121" i="63"/>
  <c r="AN45" i="63"/>
  <c r="AN33" i="63"/>
  <c r="AN65" i="63"/>
  <c r="AO69" i="63"/>
  <c r="AN69" i="63"/>
  <c r="AN92" i="63"/>
  <c r="AO60" i="63"/>
  <c r="AN60" i="63"/>
  <c r="AO118" i="63"/>
  <c r="AN118" i="63"/>
  <c r="AO4" i="63"/>
  <c r="AN4" i="63"/>
  <c r="AO116" i="63"/>
  <c r="AN116" i="63"/>
  <c r="AN46" i="63"/>
  <c r="AN42" i="63"/>
  <c r="AN38" i="63"/>
  <c r="AN34" i="63"/>
  <c r="AN30" i="63"/>
  <c r="AN26" i="63"/>
  <c r="AO22" i="63"/>
  <c r="AN22" i="63"/>
  <c r="AN18" i="63"/>
  <c r="AN14" i="63"/>
  <c r="AN10" i="63"/>
  <c r="AN6" i="63"/>
  <c r="AN107" i="63"/>
  <c r="AO79" i="63"/>
  <c r="AN79" i="63"/>
  <c r="AN47" i="63"/>
  <c r="AO91" i="63"/>
  <c r="AN91" i="63"/>
  <c r="AN21" i="63"/>
  <c r="AN73" i="63"/>
  <c r="AN61" i="63"/>
  <c r="AN97" i="63"/>
  <c r="AN37" i="63"/>
  <c r="AN41" i="63"/>
  <c r="AN101" i="63"/>
  <c r="AN117" i="63"/>
  <c r="AN125" i="63"/>
  <c r="AN9" i="63"/>
  <c r="AN49" i="63"/>
  <c r="AN17" i="63"/>
  <c r="AN106" i="63"/>
  <c r="AN5" i="63"/>
  <c r="AO3" i="63"/>
  <c r="AN3" i="63"/>
  <c r="AO44" i="63"/>
  <c r="AN44" i="63"/>
  <c r="AO40" i="63"/>
  <c r="AN40" i="63"/>
  <c r="AO36" i="63"/>
  <c r="AN36" i="63"/>
  <c r="AO32" i="63"/>
  <c r="AN32" i="63"/>
  <c r="AO24" i="63"/>
  <c r="AN24" i="63"/>
  <c r="AO20" i="63"/>
  <c r="AN20" i="63"/>
  <c r="AN16" i="63"/>
  <c r="AO12" i="63"/>
  <c r="AN12" i="63"/>
  <c r="AO8" i="63"/>
  <c r="AN8" i="63"/>
  <c r="AO88" i="63"/>
  <c r="AN88" i="63"/>
  <c r="AN95" i="63"/>
  <c r="AN63" i="63"/>
  <c r="AO67" i="63"/>
  <c r="AN67" i="63"/>
  <c r="AN29" i="63"/>
  <c r="AN85" i="63"/>
  <c r="AN113" i="63"/>
  <c r="AN51" i="63"/>
  <c r="AN93" i="63"/>
  <c r="AN109" i="63"/>
  <c r="AN13" i="63"/>
  <c r="AN105" i="63"/>
  <c r="AN53" i="63"/>
  <c r="AO61" i="63"/>
  <c r="AO68" i="63"/>
  <c r="AO110" i="63"/>
  <c r="AO56" i="63"/>
  <c r="AO115" i="63"/>
  <c r="AO59" i="63"/>
  <c r="AO120" i="63"/>
  <c r="AO119" i="63"/>
  <c r="AO95" i="63"/>
  <c r="AO63" i="63"/>
  <c r="AO29" i="63"/>
  <c r="AO85" i="63"/>
  <c r="AO113" i="63"/>
  <c r="AO9" i="63"/>
  <c r="AO49" i="63"/>
  <c r="AO17" i="63"/>
  <c r="AO81" i="63"/>
  <c r="AO106" i="63"/>
  <c r="AO5" i="63"/>
  <c r="AO127" i="63"/>
  <c r="AO84" i="63"/>
  <c r="AO114" i="63"/>
  <c r="AO104" i="63"/>
  <c r="AO28" i="63"/>
  <c r="AO16" i="63"/>
  <c r="AO35" i="63"/>
  <c r="AO31" i="63"/>
  <c r="AO19" i="63"/>
  <c r="AO15" i="63"/>
  <c r="AO99" i="63"/>
  <c r="AO90" i="63"/>
  <c r="AO82" i="63"/>
  <c r="AO74" i="63"/>
  <c r="AO66" i="63"/>
  <c r="AO58" i="63"/>
  <c r="AO50" i="63"/>
  <c r="AO77" i="63"/>
  <c r="AO52" i="63"/>
  <c r="AO51" i="63"/>
  <c r="AO13" i="63"/>
  <c r="AO105" i="63"/>
  <c r="AO53" i="63"/>
  <c r="AO57" i="63"/>
  <c r="AO39" i="63"/>
  <c r="AO27" i="63"/>
  <c r="AO11" i="63"/>
  <c r="AO112" i="63"/>
  <c r="AO75" i="63"/>
  <c r="AO46" i="63"/>
  <c r="AO42" i="63"/>
  <c r="AO38" i="63"/>
  <c r="AO34" i="63"/>
  <c r="AO30" i="63"/>
  <c r="AO26" i="63"/>
  <c r="AO18" i="63"/>
  <c r="AO14" i="63"/>
  <c r="AO10" i="63"/>
  <c r="AO6" i="63"/>
  <c r="AO124" i="63"/>
  <c r="AO72" i="63"/>
  <c r="AO123" i="63"/>
  <c r="AO107" i="63"/>
  <c r="AO47" i="63"/>
  <c r="AO21" i="63"/>
  <c r="AO73" i="63"/>
  <c r="AO45" i="63"/>
  <c r="AO33" i="63"/>
  <c r="AO65" i="63"/>
  <c r="AO122" i="63"/>
  <c r="AO92" i="63"/>
  <c r="AO43" i="63"/>
  <c r="AO23" i="63"/>
  <c r="AO7" i="63"/>
  <c r="AO96" i="63"/>
  <c r="AO111" i="63"/>
  <c r="AO55" i="63"/>
  <c r="AO100" i="63"/>
  <c r="AO93" i="63"/>
  <c r="AO109" i="63"/>
  <c r="AO94" i="63"/>
  <c r="AO86" i="63"/>
  <c r="AO78" i="63"/>
  <c r="AO70" i="63"/>
  <c r="AO62" i="63"/>
  <c r="AO54" i="63"/>
  <c r="AO48" i="63"/>
  <c r="AO80" i="63"/>
  <c r="AO103" i="63"/>
  <c r="AO71" i="63"/>
  <c r="AO2" i="63"/>
  <c r="AO83" i="63"/>
  <c r="AO25" i="63"/>
  <c r="AO89" i="63"/>
  <c r="AO76" i="63"/>
  <c r="AO97" i="63"/>
  <c r="AO37" i="63"/>
  <c r="AO41" i="63"/>
  <c r="AO101" i="63"/>
  <c r="AO117" i="63"/>
  <c r="AO125" i="63"/>
  <c r="AI126" i="63"/>
  <c r="AH126" i="63"/>
  <c r="E129" i="63"/>
  <c r="E128" i="63"/>
  <c r="AI102" i="63"/>
  <c r="AH102" i="63"/>
  <c r="D129" i="63"/>
  <c r="D128" i="63"/>
  <c r="J18" i="100" l="1"/>
  <c r="D27" i="100"/>
  <c r="J20" i="100"/>
  <c r="K20" i="100" s="1"/>
  <c r="K9" i="100"/>
  <c r="J7" i="100"/>
  <c r="K7" i="100" s="1"/>
  <c r="J15" i="100"/>
  <c r="K15" i="100" s="1"/>
  <c r="J11" i="100"/>
  <c r="K11" i="100" s="1"/>
  <c r="F70" i="98"/>
  <c r="J12" i="100"/>
  <c r="D28" i="100"/>
  <c r="J5" i="100"/>
  <c r="K5" i="100" s="1"/>
  <c r="J14" i="100"/>
  <c r="K14" i="100" s="1"/>
  <c r="K13" i="100"/>
  <c r="D149" i="98"/>
  <c r="D21" i="100"/>
  <c r="D26" i="100"/>
  <c r="U10" i="100"/>
  <c r="Q10" i="100"/>
  <c r="S10" i="100"/>
  <c r="V10" i="100"/>
  <c r="W10" i="100" s="1"/>
  <c r="K18" i="100"/>
  <c r="K4" i="100"/>
  <c r="U17" i="100"/>
  <c r="Q17" i="100"/>
  <c r="S17" i="100"/>
  <c r="V17" i="100"/>
  <c r="W17" i="100" s="1"/>
  <c r="S16" i="100"/>
  <c r="V16" i="100"/>
  <c r="W16" i="100" s="1"/>
  <c r="U16" i="100"/>
  <c r="Q16" i="100"/>
  <c r="G17" i="100"/>
  <c r="J17" i="100"/>
  <c r="K17" i="100" s="1"/>
  <c r="S15" i="100"/>
  <c r="V15" i="100"/>
  <c r="W15" i="100" s="1"/>
  <c r="Q15" i="100"/>
  <c r="U15" i="100"/>
  <c r="S12" i="100"/>
  <c r="V12" i="100"/>
  <c r="W12" i="100" s="1"/>
  <c r="Q12" i="100"/>
  <c r="U12" i="100"/>
  <c r="K6" i="100"/>
  <c r="K10" i="100"/>
  <c r="K16" i="100"/>
  <c r="U18" i="100"/>
  <c r="Q18" i="100"/>
  <c r="S18" i="100"/>
  <c r="V18" i="100"/>
  <c r="W18" i="100" s="1"/>
  <c r="K12" i="100"/>
  <c r="K8" i="100"/>
  <c r="G5" i="100"/>
  <c r="M21" i="100"/>
  <c r="T19" i="100"/>
  <c r="T29" i="100" s="1"/>
  <c r="F117" i="98"/>
  <c r="R19" i="100"/>
  <c r="R29" i="100" s="1"/>
  <c r="G13" i="100"/>
  <c r="G6" i="100"/>
  <c r="F156" i="98"/>
  <c r="P19" i="100"/>
  <c r="T9" i="100"/>
  <c r="T27" i="100" s="1"/>
  <c r="G15" i="100"/>
  <c r="M28" i="100"/>
  <c r="T5" i="100"/>
  <c r="G18" i="100"/>
  <c r="E149" i="98"/>
  <c r="M27" i="100"/>
  <c r="P5" i="100"/>
  <c r="P13" i="100"/>
  <c r="P11" i="100"/>
  <c r="R11" i="100"/>
  <c r="P9" i="100"/>
  <c r="D11" i="98"/>
  <c r="G7" i="100"/>
  <c r="M29" i="100"/>
  <c r="P14" i="100"/>
  <c r="F18" i="98"/>
  <c r="F17" i="98" s="1"/>
  <c r="T6" i="100"/>
  <c r="R6" i="100"/>
  <c r="P6" i="100"/>
  <c r="I11" i="100"/>
  <c r="E11" i="100"/>
  <c r="O27" i="100"/>
  <c r="I14" i="100"/>
  <c r="E14" i="100"/>
  <c r="F42" i="98"/>
  <c r="R14" i="100"/>
  <c r="N31" i="100"/>
  <c r="O26" i="100"/>
  <c r="T11" i="100"/>
  <c r="G9" i="100"/>
  <c r="F27" i="100"/>
  <c r="E148" i="98"/>
  <c r="O29" i="100"/>
  <c r="E7" i="100"/>
  <c r="I7" i="100"/>
  <c r="G12" i="100"/>
  <c r="I17" i="100"/>
  <c r="E17" i="100"/>
  <c r="G8" i="100"/>
  <c r="O21" i="100"/>
  <c r="G14" i="100"/>
  <c r="R13" i="100"/>
  <c r="D148" i="98"/>
  <c r="G20" i="100"/>
  <c r="F30" i="100"/>
  <c r="J30" i="100" s="1"/>
  <c r="I16" i="100"/>
  <c r="E16" i="100"/>
  <c r="P4" i="100"/>
  <c r="G10" i="100"/>
  <c r="F28" i="100"/>
  <c r="F28" i="98"/>
  <c r="F27" i="98" s="1"/>
  <c r="R7" i="100"/>
  <c r="T7" i="100"/>
  <c r="P7" i="100"/>
  <c r="F36" i="98"/>
  <c r="F35" i="98" s="1"/>
  <c r="P8" i="100"/>
  <c r="R8" i="100"/>
  <c r="T8" i="100"/>
  <c r="E20" i="100"/>
  <c r="H30" i="100"/>
  <c r="I20" i="100"/>
  <c r="R4" i="100"/>
  <c r="F21" i="100"/>
  <c r="F26" i="100"/>
  <c r="G4" i="100"/>
  <c r="F29" i="100"/>
  <c r="J29" i="100" s="1"/>
  <c r="G19" i="100"/>
  <c r="I5" i="100"/>
  <c r="E5" i="100"/>
  <c r="G11" i="100"/>
  <c r="E13" i="100"/>
  <c r="I13" i="100"/>
  <c r="O28" i="100"/>
  <c r="E15" i="100"/>
  <c r="I15" i="100"/>
  <c r="G16" i="100"/>
  <c r="T14" i="100"/>
  <c r="T4" i="100"/>
  <c r="H28" i="100"/>
  <c r="I10" i="100"/>
  <c r="E10" i="100"/>
  <c r="L31" i="100"/>
  <c r="M26" i="100"/>
  <c r="H27" i="100"/>
  <c r="I9" i="100"/>
  <c r="E9" i="100"/>
  <c r="O30" i="100"/>
  <c r="H29" i="100"/>
  <c r="E19" i="100"/>
  <c r="I19" i="100"/>
  <c r="R5" i="100"/>
  <c r="I12" i="100"/>
  <c r="E12" i="100"/>
  <c r="I18" i="100"/>
  <c r="E18" i="100"/>
  <c r="I8" i="100"/>
  <c r="E8" i="100"/>
  <c r="R9" i="100"/>
  <c r="E4" i="100"/>
  <c r="I4" i="100"/>
  <c r="H21" i="100"/>
  <c r="H26" i="100"/>
  <c r="E6" i="100"/>
  <c r="I6" i="100"/>
  <c r="T13" i="100"/>
  <c r="F155" i="98"/>
  <c r="F58" i="98"/>
  <c r="F53" i="98" s="1"/>
  <c r="F153" i="98"/>
  <c r="F154" i="98"/>
  <c r="F11" i="98"/>
  <c r="F78" i="98"/>
  <c r="F5" i="98"/>
  <c r="AJ126" i="63"/>
  <c r="AP126" i="63" s="1"/>
  <c r="D130" i="63"/>
  <c r="E130" i="63"/>
  <c r="AN102" i="63"/>
  <c r="AN126" i="63"/>
  <c r="AO102" i="63"/>
  <c r="AO126" i="63"/>
  <c r="C1" i="63"/>
  <c r="B1" i="63"/>
  <c r="J21" i="100" l="1"/>
  <c r="K21" i="100" s="1"/>
  <c r="J27" i="100"/>
  <c r="K27" i="100" s="1"/>
  <c r="D31" i="100"/>
  <c r="J26" i="100"/>
  <c r="K26" i="100" s="1"/>
  <c r="J28" i="100"/>
  <c r="K28" i="100" s="1"/>
  <c r="K29" i="100"/>
  <c r="U14" i="100"/>
  <c r="Q14" i="100"/>
  <c r="S14" i="100"/>
  <c r="V14" i="100"/>
  <c r="W14" i="100" s="1"/>
  <c r="P29" i="100"/>
  <c r="S19" i="100"/>
  <c r="V19" i="100"/>
  <c r="W19" i="100" s="1"/>
  <c r="U19" i="100"/>
  <c r="Q19" i="100"/>
  <c r="K30" i="100"/>
  <c r="S11" i="100"/>
  <c r="V11" i="100"/>
  <c r="W11" i="100" s="1"/>
  <c r="U11" i="100"/>
  <c r="Q11" i="100"/>
  <c r="U6" i="100"/>
  <c r="Q6" i="100"/>
  <c r="S6" i="100"/>
  <c r="V6" i="100"/>
  <c r="W6" i="100" s="1"/>
  <c r="P27" i="100"/>
  <c r="U9" i="100"/>
  <c r="Q9" i="100"/>
  <c r="S9" i="100"/>
  <c r="V9" i="100"/>
  <c r="W9" i="100" s="1"/>
  <c r="U5" i="100"/>
  <c r="Q5" i="100"/>
  <c r="S5" i="100"/>
  <c r="V5" i="100"/>
  <c r="W5" i="100" s="1"/>
  <c r="S7" i="100"/>
  <c r="V7" i="100"/>
  <c r="W7" i="100" s="1"/>
  <c r="Q7" i="100"/>
  <c r="U7" i="100"/>
  <c r="S8" i="100"/>
  <c r="V8" i="100"/>
  <c r="W8" i="100" s="1"/>
  <c r="U8" i="100"/>
  <c r="Q8" i="100"/>
  <c r="U4" i="100"/>
  <c r="Q4" i="100"/>
  <c r="S4" i="100"/>
  <c r="V4" i="100"/>
  <c r="W4" i="100" s="1"/>
  <c r="U13" i="100"/>
  <c r="Q13" i="100"/>
  <c r="S13" i="100"/>
  <c r="V13" i="100"/>
  <c r="W13" i="100" s="1"/>
  <c r="P28" i="100"/>
  <c r="G29" i="100"/>
  <c r="T28" i="100"/>
  <c r="G28" i="100"/>
  <c r="G27" i="100"/>
  <c r="G30" i="100"/>
  <c r="M31" i="100"/>
  <c r="O31" i="100"/>
  <c r="I28" i="100"/>
  <c r="E28" i="100"/>
  <c r="R26" i="100"/>
  <c r="I26" i="100"/>
  <c r="E26" i="100"/>
  <c r="H31" i="100"/>
  <c r="R27" i="100"/>
  <c r="G26" i="100"/>
  <c r="F31" i="100"/>
  <c r="I21" i="100"/>
  <c r="E21" i="100"/>
  <c r="T26" i="100"/>
  <c r="G21" i="100"/>
  <c r="F157" i="98"/>
  <c r="T20" i="100"/>
  <c r="P20" i="100"/>
  <c r="R20" i="100"/>
  <c r="E29" i="100"/>
  <c r="I29" i="100"/>
  <c r="I27" i="100"/>
  <c r="E27" i="100"/>
  <c r="R28" i="100"/>
  <c r="F159" i="98"/>
  <c r="I30" i="100"/>
  <c r="E30" i="100"/>
  <c r="P26" i="100"/>
  <c r="F158" i="98"/>
  <c r="F146" i="98"/>
  <c r="AN128" i="63"/>
  <c r="AO128" i="63"/>
  <c r="D172" i="26"/>
  <c r="D171" i="26"/>
  <c r="D170" i="26"/>
  <c r="F170" i="26" s="1"/>
  <c r="D169" i="26"/>
  <c r="F169" i="26" s="1"/>
  <c r="D168" i="26"/>
  <c r="F168" i="26" s="1"/>
  <c r="D167" i="26"/>
  <c r="F167" i="26" s="1"/>
  <c r="D166" i="26"/>
  <c r="F166" i="26" s="1"/>
  <c r="D165" i="26"/>
  <c r="F165" i="26" s="1"/>
  <c r="D164" i="26"/>
  <c r="F164" i="26" s="1"/>
  <c r="D163" i="26"/>
  <c r="F163" i="26" s="1"/>
  <c r="D162" i="26"/>
  <c r="D161" i="26"/>
  <c r="D160" i="26"/>
  <c r="F160" i="26" s="1"/>
  <c r="D159" i="26"/>
  <c r="F159" i="26" s="1"/>
  <c r="D158" i="26"/>
  <c r="F158" i="26" s="1"/>
  <c r="D157" i="26"/>
  <c r="F157" i="26" s="1"/>
  <c r="D156" i="26"/>
  <c r="F172" i="5"/>
  <c r="H172" i="5" s="1"/>
  <c r="F171" i="5"/>
  <c r="H171" i="5" s="1"/>
  <c r="F170" i="5"/>
  <c r="H170" i="5" s="1"/>
  <c r="F169" i="5"/>
  <c r="H169" i="5" s="1"/>
  <c r="F168" i="5"/>
  <c r="H168" i="5" s="1"/>
  <c r="F167" i="5"/>
  <c r="H167" i="5" s="1"/>
  <c r="F166" i="5"/>
  <c r="H166" i="5" s="1"/>
  <c r="F165" i="5"/>
  <c r="H165" i="5" s="1"/>
  <c r="F164" i="5"/>
  <c r="H164" i="5" s="1"/>
  <c r="F163" i="5"/>
  <c r="H163" i="5" s="1"/>
  <c r="F162" i="5"/>
  <c r="H162" i="5" s="1"/>
  <c r="F161" i="5"/>
  <c r="H161" i="5" s="1"/>
  <c r="F160" i="5"/>
  <c r="H160" i="5" s="1"/>
  <c r="F159" i="5"/>
  <c r="H159" i="5" s="1"/>
  <c r="F158" i="5"/>
  <c r="H158" i="5" s="1"/>
  <c r="F157" i="5"/>
  <c r="H157" i="5" s="1"/>
  <c r="F156" i="5"/>
  <c r="F174" i="26" l="1"/>
  <c r="F161" i="26"/>
  <c r="F173" i="26"/>
  <c r="F156" i="26"/>
  <c r="F177" i="26"/>
  <c r="F172" i="26"/>
  <c r="F175" i="26"/>
  <c r="F162" i="26"/>
  <c r="F171" i="26"/>
  <c r="F176" i="26"/>
  <c r="J31" i="100"/>
  <c r="K31" i="100" s="1"/>
  <c r="S26" i="100"/>
  <c r="Q26" i="100"/>
  <c r="V26" i="100"/>
  <c r="W26" i="100" s="1"/>
  <c r="U26" i="100"/>
  <c r="S27" i="100"/>
  <c r="Q27" i="100"/>
  <c r="V27" i="100"/>
  <c r="W27" i="100" s="1"/>
  <c r="U27" i="100"/>
  <c r="S28" i="100"/>
  <c r="U28" i="100"/>
  <c r="Q28" i="100"/>
  <c r="V28" i="100"/>
  <c r="W28" i="100" s="1"/>
  <c r="P21" i="100"/>
  <c r="S20" i="100"/>
  <c r="V20" i="100"/>
  <c r="W20" i="100" s="1"/>
  <c r="Q20" i="100"/>
  <c r="U20" i="100"/>
  <c r="Q29" i="100"/>
  <c r="U29" i="100"/>
  <c r="V29" i="100"/>
  <c r="W29" i="100" s="1"/>
  <c r="S29" i="100"/>
  <c r="G31" i="100"/>
  <c r="I31" i="100"/>
  <c r="E31" i="100"/>
  <c r="R30" i="100"/>
  <c r="T30" i="100"/>
  <c r="F128" i="98"/>
  <c r="F148" i="98"/>
  <c r="F149" i="98"/>
  <c r="P30" i="100"/>
  <c r="T21" i="100"/>
  <c r="R21" i="100"/>
  <c r="H176" i="5"/>
  <c r="H156" i="5"/>
  <c r="H175" i="5"/>
  <c r="H177" i="5"/>
  <c r="H173" i="5"/>
  <c r="H174" i="5"/>
  <c r="C172" i="5"/>
  <c r="C171" i="5"/>
  <c r="C170" i="5"/>
  <c r="C169" i="5"/>
  <c r="C168" i="5"/>
  <c r="C167" i="5"/>
  <c r="C166" i="5"/>
  <c r="C165" i="5"/>
  <c r="C164" i="5"/>
  <c r="C163" i="5"/>
  <c r="C162" i="5"/>
  <c r="C161" i="5"/>
  <c r="C160" i="5"/>
  <c r="C159" i="5"/>
  <c r="C158" i="5"/>
  <c r="C157" i="5"/>
  <c r="C156" i="5"/>
  <c r="P31" i="100" l="1"/>
  <c r="Q30" i="100"/>
  <c r="U30" i="100"/>
  <c r="V30" i="100"/>
  <c r="W30" i="100" s="1"/>
  <c r="S30" i="100"/>
  <c r="U21" i="100"/>
  <c r="Q21" i="100"/>
  <c r="S21" i="100"/>
  <c r="V21" i="100"/>
  <c r="W21" i="100" s="1"/>
  <c r="T31" i="100"/>
  <c r="R31" i="100"/>
  <c r="E165" i="26"/>
  <c r="E165" i="95"/>
  <c r="E165" i="90"/>
  <c r="E165" i="80"/>
  <c r="E165" i="94"/>
  <c r="E165" i="92"/>
  <c r="E165" i="91"/>
  <c r="E165" i="68"/>
  <c r="E165" i="66"/>
  <c r="E165" i="87"/>
  <c r="E165" i="73"/>
  <c r="E165" i="88"/>
  <c r="E165" i="76"/>
  <c r="E165" i="75"/>
  <c r="E165" i="69"/>
  <c r="E165" i="79"/>
  <c r="E165" i="67"/>
  <c r="E165" i="72"/>
  <c r="E165" i="74"/>
  <c r="E165" i="82"/>
  <c r="E165" i="89"/>
  <c r="E165" i="81"/>
  <c r="E165" i="86"/>
  <c r="E165" i="70"/>
  <c r="E165" i="77"/>
  <c r="E165" i="83"/>
  <c r="E165" i="84"/>
  <c r="E165" i="71"/>
  <c r="E165" i="93"/>
  <c r="E165" i="85"/>
  <c r="E165" i="78"/>
  <c r="E158" i="26"/>
  <c r="E158" i="94"/>
  <c r="E158" i="85"/>
  <c r="E158" i="91"/>
  <c r="E158" i="95"/>
  <c r="E158" i="93"/>
  <c r="E158" i="90"/>
  <c r="E158" i="87"/>
  <c r="E158" i="86"/>
  <c r="E158" i="78"/>
  <c r="E158" i="71"/>
  <c r="E158" i="67"/>
  <c r="E158" i="89"/>
  <c r="E158" i="81"/>
  <c r="E158" i="75"/>
  <c r="E158" i="74"/>
  <c r="E158" i="77"/>
  <c r="E158" i="70"/>
  <c r="E158" i="84"/>
  <c r="E158" i="66"/>
  <c r="E158" i="83"/>
  <c r="E158" i="80"/>
  <c r="E158" i="88"/>
  <c r="E158" i="73"/>
  <c r="E158" i="69"/>
  <c r="E158" i="76"/>
  <c r="E158" i="68"/>
  <c r="E158" i="79"/>
  <c r="E158" i="82"/>
  <c r="E158" i="72"/>
  <c r="E158" i="92"/>
  <c r="E162" i="26"/>
  <c r="E162" i="94"/>
  <c r="E162" i="83"/>
  <c r="E162" i="91"/>
  <c r="E162" i="85"/>
  <c r="E162" i="87"/>
  <c r="E162" i="86"/>
  <c r="E162" i="84"/>
  <c r="E162" i="93"/>
  <c r="E162" i="90"/>
  <c r="E162" i="80"/>
  <c r="E162" i="71"/>
  <c r="E162" i="81"/>
  <c r="E162" i="78"/>
  <c r="E162" i="75"/>
  <c r="E162" i="74"/>
  <c r="E162" i="95"/>
  <c r="E162" i="89"/>
  <c r="E162" i="77"/>
  <c r="E162" i="70"/>
  <c r="E162" i="66"/>
  <c r="E162" i="67"/>
  <c r="E162" i="68"/>
  <c r="E162" i="79"/>
  <c r="E175" i="72"/>
  <c r="E175" i="70"/>
  <c r="E175" i="77"/>
  <c r="E175" i="93"/>
  <c r="E175" i="85"/>
  <c r="E175" i="80"/>
  <c r="E175" i="68"/>
  <c r="E175" i="67"/>
  <c r="E175" i="95"/>
  <c r="E175" i="92"/>
  <c r="E175" i="83"/>
  <c r="E175" i="79"/>
  <c r="E175" i="74"/>
  <c r="E175" i="84"/>
  <c r="E162" i="92"/>
  <c r="E175" i="73"/>
  <c r="E162" i="88"/>
  <c r="E175" i="91"/>
  <c r="E175" i="75"/>
  <c r="E162" i="72"/>
  <c r="E175" i="71"/>
  <c r="E175" i="66"/>
  <c r="E175" i="81"/>
  <c r="E175" i="78"/>
  <c r="E162" i="73"/>
  <c r="E175" i="76"/>
  <c r="E175" i="90"/>
  <c r="E175" i="82"/>
  <c r="E162" i="69"/>
  <c r="E162" i="82"/>
  <c r="E175" i="69"/>
  <c r="E175" i="89"/>
  <c r="E175" i="86"/>
  <c r="E175" i="94"/>
  <c r="E175" i="88"/>
  <c r="E175" i="87"/>
  <c r="E162" i="76"/>
  <c r="E166" i="26"/>
  <c r="E166" i="95"/>
  <c r="E166" i="94"/>
  <c r="E166" i="93"/>
  <c r="E166" i="90"/>
  <c r="E166" i="91"/>
  <c r="E166" i="87"/>
  <c r="E166" i="86"/>
  <c r="E166" i="85"/>
  <c r="E166" i="81"/>
  <c r="E166" i="80"/>
  <c r="E166" i="75"/>
  <c r="E166" i="74"/>
  <c r="E166" i="78"/>
  <c r="E166" i="77"/>
  <c r="E166" i="71"/>
  <c r="E166" i="70"/>
  <c r="E166" i="67"/>
  <c r="E166" i="66"/>
  <c r="E166" i="89"/>
  <c r="E166" i="84"/>
  <c r="E166" i="83"/>
  <c r="E166" i="82"/>
  <c r="E166" i="72"/>
  <c r="E166" i="69"/>
  <c r="E166" i="76"/>
  <c r="E166" i="68"/>
  <c r="E166" i="79"/>
  <c r="E166" i="73"/>
  <c r="E166" i="92"/>
  <c r="E166" i="88"/>
  <c r="E170" i="26"/>
  <c r="E170" i="94"/>
  <c r="E170" i="84"/>
  <c r="E170" i="95"/>
  <c r="E170" i="93"/>
  <c r="E170" i="91"/>
  <c r="E170" i="90"/>
  <c r="E170" i="87"/>
  <c r="E170" i="86"/>
  <c r="E170" i="89"/>
  <c r="E170" i="83"/>
  <c r="E170" i="67"/>
  <c r="E170" i="81"/>
  <c r="E170" i="75"/>
  <c r="E170" i="74"/>
  <c r="E170" i="80"/>
  <c r="E170" i="77"/>
  <c r="E170" i="70"/>
  <c r="E170" i="71"/>
  <c r="E170" i="85"/>
  <c r="E170" i="78"/>
  <c r="E170" i="66"/>
  <c r="E170" i="82"/>
  <c r="E170" i="88"/>
  <c r="E170" i="72"/>
  <c r="E170" i="69"/>
  <c r="E170" i="76"/>
  <c r="E170" i="68"/>
  <c r="E170" i="79"/>
  <c r="E170" i="73"/>
  <c r="E170" i="92"/>
  <c r="E161" i="26"/>
  <c r="E174" i="89"/>
  <c r="E161" i="80"/>
  <c r="E161" i="94"/>
  <c r="E161" i="92"/>
  <c r="E161" i="91"/>
  <c r="E174" i="93"/>
  <c r="E161" i="90"/>
  <c r="E161" i="87"/>
  <c r="E161" i="68"/>
  <c r="E161" i="66"/>
  <c r="E161" i="88"/>
  <c r="E161" i="73"/>
  <c r="E161" i="95"/>
  <c r="E161" i="76"/>
  <c r="E161" i="75"/>
  <c r="E161" i="69"/>
  <c r="E161" i="72"/>
  <c r="E161" i="67"/>
  <c r="E161" i="79"/>
  <c r="E161" i="71"/>
  <c r="E174" i="73"/>
  <c r="E161" i="74"/>
  <c r="E174" i="71"/>
  <c r="E174" i="78"/>
  <c r="E174" i="92"/>
  <c r="E161" i="82"/>
  <c r="E174" i="77"/>
  <c r="E174" i="87"/>
  <c r="E161" i="84"/>
  <c r="E174" i="81"/>
  <c r="E161" i="83"/>
  <c r="E174" i="75"/>
  <c r="E174" i="88"/>
  <c r="E174" i="95"/>
  <c r="E161" i="85"/>
  <c r="E161" i="78"/>
  <c r="E174" i="84"/>
  <c r="E174" i="69"/>
  <c r="E174" i="76"/>
  <c r="E161" i="89"/>
  <c r="E161" i="93"/>
  <c r="E161" i="81"/>
  <c r="E161" i="86"/>
  <c r="E174" i="91"/>
  <c r="E174" i="86"/>
  <c r="E174" i="85"/>
  <c r="E174" i="80"/>
  <c r="E174" i="74"/>
  <c r="E174" i="70"/>
  <c r="E174" i="82"/>
  <c r="E161" i="70"/>
  <c r="E174" i="90"/>
  <c r="E174" i="66"/>
  <c r="E174" i="83"/>
  <c r="E174" i="79"/>
  <c r="E174" i="67"/>
  <c r="E161" i="77"/>
  <c r="E174" i="94"/>
  <c r="E174" i="68"/>
  <c r="E174" i="72"/>
  <c r="E167" i="26"/>
  <c r="E167" i="93"/>
  <c r="E167" i="82"/>
  <c r="E167" i="86"/>
  <c r="E167" i="89"/>
  <c r="E167" i="85"/>
  <c r="E167" i="84"/>
  <c r="E167" i="81"/>
  <c r="E167" i="74"/>
  <c r="E167" i="77"/>
  <c r="E167" i="70"/>
  <c r="E167" i="78"/>
  <c r="E167" i="71"/>
  <c r="E167" i="83"/>
  <c r="E167" i="75"/>
  <c r="E167" i="72"/>
  <c r="E167" i="67"/>
  <c r="E167" i="76"/>
  <c r="E167" i="73"/>
  <c r="E167" i="87"/>
  <c r="E167" i="68"/>
  <c r="E167" i="80"/>
  <c r="E167" i="94"/>
  <c r="E167" i="79"/>
  <c r="E167" i="66"/>
  <c r="E167" i="88"/>
  <c r="E167" i="90"/>
  <c r="E167" i="95"/>
  <c r="E167" i="69"/>
  <c r="E167" i="92"/>
  <c r="E167" i="91"/>
  <c r="E176" i="26"/>
  <c r="E171" i="82"/>
  <c r="E176" i="79"/>
  <c r="E171" i="93"/>
  <c r="E176" i="92"/>
  <c r="E171" i="86"/>
  <c r="E171" i="89"/>
  <c r="E176" i="88"/>
  <c r="E176" i="83"/>
  <c r="E171" i="83"/>
  <c r="E171" i="81"/>
  <c r="E171" i="74"/>
  <c r="E176" i="73"/>
  <c r="E171" i="70"/>
  <c r="E171" i="84"/>
  <c r="E176" i="82"/>
  <c r="E171" i="77"/>
  <c r="E176" i="76"/>
  <c r="E176" i="69"/>
  <c r="E176" i="72"/>
  <c r="E176" i="71"/>
  <c r="E176" i="68"/>
  <c r="E176" i="78"/>
  <c r="E171" i="78"/>
  <c r="E171" i="71"/>
  <c r="E171" i="85"/>
  <c r="E176" i="70"/>
  <c r="E176" i="91"/>
  <c r="E176" i="94"/>
  <c r="E171" i="92"/>
  <c r="E171" i="90"/>
  <c r="E171" i="80"/>
  <c r="E176" i="84"/>
  <c r="E176" i="67"/>
  <c r="E171" i="72"/>
  <c r="E176" i="81"/>
  <c r="E176" i="95"/>
  <c r="E171" i="69"/>
  <c r="E171" i="76"/>
  <c r="E171" i="73"/>
  <c r="E176" i="85"/>
  <c r="E176" i="87"/>
  <c r="E176" i="75"/>
  <c r="E176" i="80"/>
  <c r="E176" i="90"/>
  <c r="E176" i="89"/>
  <c r="E171" i="95"/>
  <c r="E171" i="94"/>
  <c r="E171" i="68"/>
  <c r="E176" i="86"/>
  <c r="E171" i="88"/>
  <c r="E171" i="91"/>
  <c r="E171" i="67"/>
  <c r="E176" i="77"/>
  <c r="E176" i="93"/>
  <c r="E176" i="66"/>
  <c r="E171" i="87"/>
  <c r="E171" i="75"/>
  <c r="E176" i="74"/>
  <c r="E171" i="79"/>
  <c r="E171" i="66"/>
  <c r="E157" i="26"/>
  <c r="E157" i="80"/>
  <c r="E157" i="94"/>
  <c r="E157" i="95"/>
  <c r="E157" i="92"/>
  <c r="E157" i="91"/>
  <c r="E157" i="90"/>
  <c r="E157" i="88"/>
  <c r="E157" i="68"/>
  <c r="E157" i="66"/>
  <c r="E157" i="73"/>
  <c r="E157" i="67"/>
  <c r="E157" i="76"/>
  <c r="E157" i="75"/>
  <c r="E157" i="69"/>
  <c r="E157" i="87"/>
  <c r="E157" i="72"/>
  <c r="E157" i="79"/>
  <c r="E157" i="83"/>
  <c r="E157" i="93"/>
  <c r="E157" i="84"/>
  <c r="E157" i="78"/>
  <c r="E157" i="85"/>
  <c r="E157" i="89"/>
  <c r="E157" i="81"/>
  <c r="E157" i="86"/>
  <c r="E157" i="70"/>
  <c r="E157" i="77"/>
  <c r="E157" i="71"/>
  <c r="E157" i="74"/>
  <c r="E157" i="82"/>
  <c r="E169" i="26"/>
  <c r="E169" i="80"/>
  <c r="E169" i="95"/>
  <c r="E169" i="94"/>
  <c r="E169" i="90"/>
  <c r="E169" i="92"/>
  <c r="E169" i="91"/>
  <c r="E169" i="68"/>
  <c r="E169" i="67"/>
  <c r="E169" i="66"/>
  <c r="E169" i="73"/>
  <c r="E169" i="87"/>
  <c r="E169" i="76"/>
  <c r="E169" i="75"/>
  <c r="E169" i="69"/>
  <c r="E169" i="88"/>
  <c r="E169" i="79"/>
  <c r="E169" i="72"/>
  <c r="E169" i="78"/>
  <c r="E169" i="85"/>
  <c r="E169" i="89"/>
  <c r="E169" i="81"/>
  <c r="E169" i="86"/>
  <c r="E169" i="74"/>
  <c r="E169" i="82"/>
  <c r="E169" i="93"/>
  <c r="E169" i="71"/>
  <c r="E169" i="70"/>
  <c r="E169" i="77"/>
  <c r="E169" i="84"/>
  <c r="E169" i="83"/>
  <c r="E159" i="26"/>
  <c r="E159" i="85"/>
  <c r="E159" i="84"/>
  <c r="E159" i="82"/>
  <c r="E159" i="86"/>
  <c r="E159" i="93"/>
  <c r="E159" i="89"/>
  <c r="E159" i="81"/>
  <c r="E159" i="78"/>
  <c r="E159" i="74"/>
  <c r="E159" i="71"/>
  <c r="E159" i="70"/>
  <c r="E159" i="77"/>
  <c r="E159" i="83"/>
  <c r="E159" i="68"/>
  <c r="E159" i="79"/>
  <c r="E159" i="80"/>
  <c r="E159" i="88"/>
  <c r="E159" i="95"/>
  <c r="E159" i="69"/>
  <c r="E159" i="94"/>
  <c r="E159" i="92"/>
  <c r="E159" i="91"/>
  <c r="E159" i="72"/>
  <c r="E159" i="66"/>
  <c r="E159" i="76"/>
  <c r="E159" i="73"/>
  <c r="E159" i="87"/>
  <c r="E159" i="90"/>
  <c r="E159" i="75"/>
  <c r="E159" i="67"/>
  <c r="E163" i="26"/>
  <c r="E163" i="83"/>
  <c r="E163" i="82"/>
  <c r="E163" i="86"/>
  <c r="E163" i="85"/>
  <c r="E163" i="89"/>
  <c r="E163" i="93"/>
  <c r="E163" i="81"/>
  <c r="E163" i="74"/>
  <c r="E163" i="70"/>
  <c r="E163" i="84"/>
  <c r="E163" i="78"/>
  <c r="E163" i="77"/>
  <c r="E163" i="71"/>
  <c r="E163" i="80"/>
  <c r="E163" i="67"/>
  <c r="E163" i="90"/>
  <c r="E163" i="75"/>
  <c r="E163" i="79"/>
  <c r="E163" i="66"/>
  <c r="E163" i="88"/>
  <c r="E163" i="68"/>
  <c r="E163" i="69"/>
  <c r="E163" i="94"/>
  <c r="E163" i="92"/>
  <c r="E163" i="95"/>
  <c r="E163" i="76"/>
  <c r="E163" i="87"/>
  <c r="E163" i="72"/>
  <c r="E163" i="91"/>
  <c r="E163" i="73"/>
  <c r="E156" i="26"/>
  <c r="E156" i="88"/>
  <c r="E156" i="79"/>
  <c r="E156" i="72"/>
  <c r="E156" i="68"/>
  <c r="E156" i="92"/>
  <c r="E156" i="82"/>
  <c r="E156" i="73"/>
  <c r="E156" i="76"/>
  <c r="E156" i="69"/>
  <c r="E156" i="67"/>
  <c r="E173" i="67"/>
  <c r="E173" i="69"/>
  <c r="E156" i="94"/>
  <c r="E156" i="90"/>
  <c r="E156" i="91"/>
  <c r="E173" i="91"/>
  <c r="E173" i="89"/>
  <c r="E173" i="87"/>
  <c r="E173" i="86"/>
  <c r="E173" i="85"/>
  <c r="E173" i="75"/>
  <c r="E173" i="74"/>
  <c r="E156" i="71"/>
  <c r="E173" i="70"/>
  <c r="E173" i="77"/>
  <c r="E173" i="68"/>
  <c r="E156" i="77"/>
  <c r="E156" i="86"/>
  <c r="E173" i="72"/>
  <c r="E156" i="81"/>
  <c r="E156" i="93"/>
  <c r="E173" i="76"/>
  <c r="E173" i="71"/>
  <c r="E173" i="73"/>
  <c r="E173" i="90"/>
  <c r="E173" i="80"/>
  <c r="E156" i="78"/>
  <c r="E156" i="70"/>
  <c r="E173" i="83"/>
  <c r="E156" i="89"/>
  <c r="E173" i="92"/>
  <c r="E156" i="95"/>
  <c r="E173" i="93"/>
  <c r="E173" i="84"/>
  <c r="E173" i="66"/>
  <c r="E173" i="79"/>
  <c r="E173" i="82"/>
  <c r="E156" i="87"/>
  <c r="E173" i="81"/>
  <c r="E173" i="94"/>
  <c r="E156" i="83"/>
  <c r="E156" i="66"/>
  <c r="E173" i="78"/>
  <c r="E156" i="84"/>
  <c r="E156" i="74"/>
  <c r="E156" i="80"/>
  <c r="E156" i="75"/>
  <c r="E173" i="88"/>
  <c r="E156" i="85"/>
  <c r="E173" i="95"/>
  <c r="E160" i="26"/>
  <c r="E160" i="88"/>
  <c r="E160" i="79"/>
  <c r="E160" i="72"/>
  <c r="E160" i="68"/>
  <c r="E160" i="92"/>
  <c r="E160" i="73"/>
  <c r="E160" i="69"/>
  <c r="E160" i="82"/>
  <c r="E160" i="76"/>
  <c r="E160" i="77"/>
  <c r="E160" i="71"/>
  <c r="E160" i="74"/>
  <c r="E160" i="75"/>
  <c r="E160" i="84"/>
  <c r="E160" i="87"/>
  <c r="E160" i="95"/>
  <c r="E160" i="83"/>
  <c r="E160" i="86"/>
  <c r="E160" i="91"/>
  <c r="E160" i="93"/>
  <c r="E160" i="70"/>
  <c r="E160" i="78"/>
  <c r="E160" i="81"/>
  <c r="E160" i="67"/>
  <c r="E160" i="85"/>
  <c r="E160" i="90"/>
  <c r="E160" i="66"/>
  <c r="E160" i="80"/>
  <c r="E160" i="94"/>
  <c r="E160" i="89"/>
  <c r="E164" i="26"/>
  <c r="E164" i="88"/>
  <c r="E164" i="82"/>
  <c r="E164" i="79"/>
  <c r="E164" i="72"/>
  <c r="E164" i="68"/>
  <c r="E164" i="73"/>
  <c r="E164" i="92"/>
  <c r="E164" i="76"/>
  <c r="E164" i="69"/>
  <c r="E164" i="66"/>
  <c r="E164" i="84"/>
  <c r="E164" i="85"/>
  <c r="E164" i="89"/>
  <c r="E164" i="77"/>
  <c r="E164" i="71"/>
  <c r="E164" i="74"/>
  <c r="E164" i="83"/>
  <c r="E164" i="94"/>
  <c r="E164" i="90"/>
  <c r="E164" i="95"/>
  <c r="E164" i="87"/>
  <c r="E164" i="80"/>
  <c r="E164" i="75"/>
  <c r="E164" i="86"/>
  <c r="E164" i="91"/>
  <c r="E164" i="81"/>
  <c r="E164" i="93"/>
  <c r="E164" i="78"/>
  <c r="E164" i="70"/>
  <c r="E164" i="67"/>
  <c r="E168" i="26"/>
  <c r="E168" i="88"/>
  <c r="E168" i="92"/>
  <c r="E168" i="79"/>
  <c r="E168" i="72"/>
  <c r="E168" i="82"/>
  <c r="E168" i="68"/>
  <c r="E168" i="73"/>
  <c r="E168" i="76"/>
  <c r="E168" i="69"/>
  <c r="E168" i="70"/>
  <c r="E168" i="67"/>
  <c r="E168" i="81"/>
  <c r="E168" i="90"/>
  <c r="E168" i="94"/>
  <c r="E168" i="93"/>
  <c r="E168" i="85"/>
  <c r="E168" i="91"/>
  <c r="E168" i="77"/>
  <c r="E168" i="80"/>
  <c r="E168" i="89"/>
  <c r="E168" i="83"/>
  <c r="E168" i="66"/>
  <c r="E168" i="74"/>
  <c r="E168" i="86"/>
  <c r="E168" i="87"/>
  <c r="E168" i="84"/>
  <c r="E168" i="71"/>
  <c r="E168" i="75"/>
  <c r="E168" i="95"/>
  <c r="E168" i="78"/>
  <c r="E177" i="26"/>
  <c r="E177" i="95"/>
  <c r="E177" i="90"/>
  <c r="E172" i="88"/>
  <c r="E177" i="82"/>
  <c r="E172" i="79"/>
  <c r="E172" i="72"/>
  <c r="E172" i="68"/>
  <c r="E172" i="92"/>
  <c r="E172" i="82"/>
  <c r="E172" i="73"/>
  <c r="E172" i="69"/>
  <c r="E172" i="76"/>
  <c r="E177" i="67"/>
  <c r="E177" i="84"/>
  <c r="E172" i="70"/>
  <c r="E172" i="74"/>
  <c r="E177" i="69"/>
  <c r="E172" i="75"/>
  <c r="E177" i="88"/>
  <c r="E177" i="79"/>
  <c r="E177" i="83"/>
  <c r="E177" i="94"/>
  <c r="E172" i="71"/>
  <c r="E177" i="89"/>
  <c r="E172" i="78"/>
  <c r="E172" i="84"/>
  <c r="E172" i="67"/>
  <c r="E172" i="66"/>
  <c r="E177" i="78"/>
  <c r="E172" i="80"/>
  <c r="E177" i="92"/>
  <c r="E172" i="91"/>
  <c r="E172" i="95"/>
  <c r="E177" i="91"/>
  <c r="E177" i="86"/>
  <c r="E177" i="85"/>
  <c r="E177" i="81"/>
  <c r="E172" i="77"/>
  <c r="E172" i="86"/>
  <c r="E177" i="72"/>
  <c r="E172" i="81"/>
  <c r="E177" i="71"/>
  <c r="E177" i="76"/>
  <c r="E177" i="73"/>
  <c r="E172" i="94"/>
  <c r="E172" i="85"/>
  <c r="E177" i="87"/>
  <c r="E172" i="83"/>
  <c r="E177" i="80"/>
  <c r="E177" i="66"/>
  <c r="E177" i="74"/>
  <c r="E177" i="68"/>
  <c r="E172" i="93"/>
  <c r="E172" i="87"/>
  <c r="E172" i="89"/>
  <c r="E177" i="93"/>
  <c r="E177" i="70"/>
  <c r="E172" i="90"/>
  <c r="E177" i="77"/>
  <c r="E177" i="75"/>
  <c r="E175" i="26"/>
  <c r="E173" i="26"/>
  <c r="E172" i="26"/>
  <c r="E171" i="26"/>
  <c r="E174" i="26"/>
  <c r="G165" i="5"/>
  <c r="G161" i="5"/>
  <c r="G170" i="5"/>
  <c r="G166" i="5"/>
  <c r="G162" i="5"/>
  <c r="G158" i="5"/>
  <c r="G176" i="5"/>
  <c r="G167" i="5"/>
  <c r="G177" i="5"/>
  <c r="G172" i="5"/>
  <c r="G164" i="5"/>
  <c r="G156" i="5"/>
  <c r="G175" i="5"/>
  <c r="G159" i="5"/>
  <c r="G171" i="5"/>
  <c r="G163" i="5"/>
  <c r="G173" i="5"/>
  <c r="G168" i="5"/>
  <c r="G160" i="5"/>
  <c r="G169" i="5"/>
  <c r="G174" i="5"/>
  <c r="G157" i="5"/>
  <c r="S31" i="100" l="1"/>
  <c r="U31" i="100"/>
  <c r="Q31" i="100"/>
  <c r="V31" i="100"/>
  <c r="W31" i="100" s="1"/>
</calcChain>
</file>

<file path=xl/comments1.xml><?xml version="1.0" encoding="utf-8"?>
<comments xmlns="http://schemas.openxmlformats.org/spreadsheetml/2006/main">
  <authors>
    <author>Author</author>
  </authors>
  <commentList>
    <comment ref="G2" authorId="0" shapeId="0">
      <text>
        <r>
          <rPr>
            <b/>
            <sz val="8"/>
            <color indexed="81"/>
            <rFont val="Tahoma"/>
            <charset val="1"/>
          </rPr>
          <t>From Vision 2030 (p.14):</t>
        </r>
        <r>
          <rPr>
            <sz val="8"/>
            <color indexed="81"/>
            <rFont val="Tahoma"/>
            <family val="2"/>
          </rPr>
          <t xml:space="preserve"> The draft national development goals have been situated within the context of the Sustainable Development Strategy (SDGs). The SDGs are comprehensive in scope, cut across most areas of national policy, and require alignment between national policies. The 17 SDGs were reviewed and aligned to the Vision 2030 goals to ensure coherence. A review of the 169 targets within the SDGs will be undertaken and will be integrated into the various Sectoral/Ministry Plans where applicable, thereby driving specific actions to achieve the vision. The ministries that are aligned to the thematic areas will use the goals to further develop their programmes and projects to meet the national performance indicators and targets which will be subsequently developed as part of the new National Performance Framework. This Framework will consider the 230 SDG indicators.
</t>
        </r>
      </text>
    </comment>
  </commentList>
</comments>
</file>

<file path=xl/sharedStrings.xml><?xml version="1.0" encoding="utf-8"?>
<sst xmlns="http://schemas.openxmlformats.org/spreadsheetml/2006/main" count="1567" uniqueCount="833">
  <si>
    <t>SDGs Goals/Targets</t>
  </si>
  <si>
    <t>Thematic Area/Sector, as Identified in Key Government Planning Documents</t>
  </si>
  <si>
    <t>National Development Plan Identify closest Goal/Target presented in Document addressing the issues in the corresponding SDG Goal/Target</t>
  </si>
  <si>
    <t>Identify National Indicators for the Specific Targets</t>
  </si>
  <si>
    <t>Institution Responsible for Target implementation (line ministries)</t>
  </si>
  <si>
    <t>Any relevant comment related to this priority target area in the National Development Plan?</t>
  </si>
  <si>
    <t>Goal 1. End poverty in all its forms everywhere</t>
  </si>
  <si>
    <t>1.1 By 2030, eradicate extreme poverty for all people everywhere, currently measured as people living on less than $1.25 a day</t>
  </si>
  <si>
    <t>1.2 By 2030, reduce at least by half the proportion of men, women and children of all ages living in poverty in all its dimensions according to national definitions</t>
  </si>
  <si>
    <t>1.3 Implement nationally appropriate social protection systems and measures for all, including floors, and by 2030 achieve substantial coverage of the poor and the vulnerable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</si>
  <si>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</si>
  <si>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1.5 By 2030, build the resilience of the poor and those in vulnerable situations and reduce their exposure and vulnerability to climate-related extreme events and other economic, social and environmental shocks and disasters</t>
  </si>
  <si>
    <t>Goal 2. End hunger, achieve food security and improved nutrition and promote sustainable agriculture</t>
  </si>
  <si>
    <t>2.1 By 2030, end hunger and ensure access by all people, in particular the poor and people in vulnerable situations, including infants, to safe, nutritious and sufficient food all year round</t>
  </si>
  <si>
    <t>2.2 By 2030, end all forms of malnutrition, including achieving, by 2025, the internationally agreed targets on stunting and wasting in children under 5 years of age, and address the nutritional needs of adolescent girls, pregnant and lactating women and older persons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</si>
  <si>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</si>
  <si>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</si>
  <si>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t>
  </si>
  <si>
    <t>Goal 3. Ensure healthy lives and promote well-being for all at all ages</t>
  </si>
  <si>
    <t>3.1 By 2030, reduce the global maternal mortality ratio to less than 70 per 100,000 live births</t>
  </si>
  <si>
    <t>3.2 By 2030, end preventable deaths of newborns and children under 5 years of age, with all countries aiming to reduce neonatal mortality to at least as low as 12 per 1,000 live births and under-5 mortality to at least as low as 25 per 1,000 live births</t>
  </si>
  <si>
    <t>3.3 By 2030, end the epidemics of AIDS, tuberculosis, malaria and neglected tropical diseases and combat hepatitis, water-borne diseases and other communicable diseases</t>
  </si>
  <si>
    <t>3.4 By 2030, reduce by one third premature mortality from non-communicable diseases through prevention and treatment and promote mental health and well-being</t>
  </si>
  <si>
    <t>3.5 Strengthen the prevention and treatment of substance abuse, including narcotic drug abuse and harmful use of alcohol</t>
  </si>
  <si>
    <t>3.6 By 2020, halve the number of global deaths and injuries from road traffic accidents</t>
  </si>
  <si>
    <t>3.7 By 2030, ensure universal access to sexual and reproductive health-care services, including for family planning, information and education, and the integration of reproductive health into national strategies and programmes</t>
  </si>
  <si>
    <t>3.8 Achieve universal health coverage, including financial risk protection, access to quality essential health-care services and access to safe, effective, quality and affordable essential medicines and vaccines for all</t>
  </si>
  <si>
    <t>3.9 By 2030, substantially reduce the number of deaths and illnesses from hazardous chemicals and air, water and soil pollution and contamination</t>
  </si>
  <si>
    <t>Goal 4. Ensure inclusive and equitable quality education and promote lifelong learning opportunities for all</t>
  </si>
  <si>
    <t>4.1 By 2030, ensure that all girls and boys complete free, equitable and quality primary and secondary education leading to relevant and effective learning outcomes</t>
  </si>
  <si>
    <t>4.2 By 2030, ensure that all girls and boys have access to quality early childhood development, care and pre-primary education so that they are ready for primary education</t>
  </si>
  <si>
    <t>4.3 By 2030, ensure equal access for all women and men to affordable and quality technical, vocational and tertiary education, including university</t>
  </si>
  <si>
    <t>4.4 By 2030, substantially increase the number of youth and adults who have relevant skills, including technical and vocational skills, for employment, decent jobs and entrepreneurship</t>
  </si>
  <si>
    <t>4.5 By 2030, eliminate gender disparities in education and ensure equal access to all levels of education and vocational training for the vulnerable, including persons with disabilities, indigenous peoples and children in vulnerable situations</t>
  </si>
  <si>
    <t>4.6 By 2030, ensure that all youth and a substantial proportion of adults, both men and women, achieve literacy and numeracy</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</si>
  <si>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</si>
  <si>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Goal 5. Achieve gender equality and empower all women and girls</t>
  </si>
  <si>
    <t>5.1 End all forms of discrimination against all women and girls everywhere</t>
  </si>
  <si>
    <t>5.2 Eliminate all forms of violence against all women and girls in the public and private spheres, including trafficking and sexual and other types of exploitation</t>
  </si>
  <si>
    <t>5.3 Eliminate all harmful practices, such as child, early and forced marriage and female genital mutilation</t>
  </si>
  <si>
    <t>5.4 Recognize and value unpaid care and domestic work through the provision of public services, infrastructure and social protection policies and the promotion of shared responsibility within the household and the family as nationally appropriate</t>
  </si>
  <si>
    <t>5.5 Ensure women’s full and effective participation and equal opportunities for leadership at all levels of decision making in political, economic and public life</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</si>
  <si>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</si>
  <si>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Goal 6. Ensure availability and sustainable management of water and sanitation for all</t>
  </si>
  <si>
    <t>6.1 By 2030, achieve universal and equitable access to safe and affordable drinking water for all</t>
  </si>
  <si>
    <t>6.2 By 2030, achieve access to adequate and equitable sanitation and hygiene for all and end open defecation, paying special attention to the needs of women and girls and those in vulnerable situations</t>
  </si>
  <si>
    <t>6.3 By 2030, improve water quality by reducing pollution, eliminating dumping and minimizing release of hazardous chemicals and materials, halving the proportion of untreated wastewater and substantially increasing recycling and safe reuse globally</t>
  </si>
  <si>
    <t>6.4 By 2030, substantially increase water-use efficiency across all sectors and ensure sustainable withdrawals and supply of freshwater to address water scarcity and substantially reduce the number of people suffering from water scarcity</t>
  </si>
  <si>
    <t>6.5 By 2030, implement integrated water resources management at all levels, including through transboundary cooperation as appropriate</t>
  </si>
  <si>
    <t>6.6 By 2020, protect and restore water-related ecosystems, including mountains, forests, wetlands, rivers, aquifers and lakes</t>
  </si>
  <si>
    <t>Goal 12. Ensure sustainable consumption and production patterns</t>
  </si>
  <si>
    <t>12.1 Implement the 10-year framework of programmes on sustainable consumption and production, all countries taking action, with developed countries taking the lead, taking into account the development and capabilities of developing countries</t>
  </si>
  <si>
    <t>12.2 By 2030, achieve the sustainable management and efficient use of natural resources</t>
  </si>
  <si>
    <t>12.3 By 2030, halve per capita global food waste at the retail and consumer levels and reduce food losses along production and supply chains, including post-harvest losses</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</si>
  <si>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</si>
  <si>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 By 2030, substantially reduce waste generation through prevention, reduction, recycling and reuse</t>
  </si>
  <si>
    <t>12.6 Encourage companies, especially large and transnational companies, to adopt sustainable practices and to integrate sustainability information into their reporting cycle</t>
  </si>
  <si>
    <t>12.7 Promote public procurement practices that are sustainable, in accordance with national policies and priorities</t>
  </si>
  <si>
    <t>12.8 By 2030, ensure that people everywhere have the relevant information and awareness for sustainable development and lifestyles in harmony with nature</t>
  </si>
  <si>
    <t>Goal 13. Take urgent action to combat climate change and its impacts</t>
  </si>
  <si>
    <t>13.1 Strengthen resilience and adaptive capacity to climate-related hazards and natural disasters in all countries</t>
  </si>
  <si>
    <t>13.2 Integrate climate change measures into national policies, strategies and planning</t>
  </si>
  <si>
    <t>13.3 Improve education, awareness-raising and human and institutional capacity on climate change mitigation, adaptation, impact reduction and early warning</t>
  </si>
  <si>
    <t>Goal 14. Conserve and sustainably use the oceans, seas and marine resources for sustainable development</t>
  </si>
  <si>
    <t>14.1 By 2025, prevent and significantly reduce marine pollution of all kinds, in particular from land-based activities, including marine debris and nutrient pollution</t>
  </si>
  <si>
    <t>14.2 By 2020, sustainably manage and protect marine and coastal ecosystems to avoid significant adverse impacts, including by strengthening their resilience, and take action for their restoration in order to achieve healthy and productive oceans</t>
  </si>
  <si>
    <t>14.3 Minimize and address the impacts of ocean acidification, including through enhanced scientific cooperation at all levels</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</si>
  <si>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</si>
  <si>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14.5 By 2020, conserve at least 10 per cent of coastal and marine areas, consistent with national and international law and based on the best available scientific information</t>
  </si>
  <si>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</si>
  <si>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14.7 By 2030, increase the economic benefits to Small Island developing States and least developed countries from the sustainable use of marine resources, including through sustainable management of fisheries, aquaculture and tourism</t>
  </si>
  <si>
    <t>15.1 By 2020, ensure the conservation, restoration and sustainable use of terrestrial and inland freshwater ecosystems and their services, in particular forests, wetlands, mountains and drylands, in line with obligations under international agreements</t>
  </si>
  <si>
    <t>Goal 15. Protect, restore and promote sustainable use of terrestrial ecosystems, sustainably manage forests, combat desertification, and halt and reverse land degradation and halt biodiversity loss</t>
  </si>
  <si>
    <t>15.2 By 2020, promote the implementation of sustainable management of all types of forests, halt deforestation, restore degraded forests and substantially increase afforestation and reforestation globally</t>
  </si>
  <si>
    <t>15.3 By 2030, combat desertification, restore degraded land and soil, including land affected by desertification, drought and floods, and strive to achieve a land degradation-neutral world</t>
  </si>
  <si>
    <t>15.4 By 2030, ensure the conservation of mountain ecosystems, including their biodiversity, in order to enhance their capacity to provide benefits that are essential for sustainable development</t>
  </si>
  <si>
    <t>15.5 Take urgent and significant action to reduce the degradation of natural habitats, halt the loss of biodiversity and, by 2020, protect and prevent the extinction of threatened species</t>
  </si>
  <si>
    <t>15.6 Ensure fair and equitable sharing of the benefits arising from the utilization of genetic resources and promote appropriate access to such resources</t>
  </si>
  <si>
    <t>15.7 Take urgent action to end poaching and trafficking of protected species of flora and fauna and address both demand and supply of illegal wildlife products</t>
  </si>
  <si>
    <t>15.8 By 2020, introduce measures to prevent the introduction and significantly reduce the impact of invasive alien species on land and water ecosystems and control or eradicate the priority species</t>
  </si>
  <si>
    <t>15.9 By 2020, integrate ecosystem and biodiversity values into national and local planning, development processes, poverty reduction strategies and accounts</t>
  </si>
  <si>
    <t>Goal 7. Ensure access to affordable, reliable, sustainable and modern energy for all</t>
  </si>
  <si>
    <t>7.1 By 2030, ensure universal access to affordable, reliable and modern energy services</t>
  </si>
  <si>
    <t>7.2 By 2030, increase substantially the share of renewable energy in the global energy mix</t>
  </si>
  <si>
    <t>7.3 By 2030, double the global rate of improvement in energy efficiency</t>
  </si>
  <si>
    <t>Goal 8. Promote sustained, inclusive and sustainable economic growth, full and productive employment and decent work for all</t>
  </si>
  <si>
    <t>8.1 Sustain per capita economic growth in accordance with national circumstances and, in particular, at least 7 per cent gross domestic product growth per annum in the least developed countries</t>
  </si>
  <si>
    <t>8.2 Achieve higher levels of economic productivity through diversification, technological upgrading and innovation, including through a focus on high-value added and labour-intensive sectors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</si>
  <si>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</si>
  <si>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t>
  </si>
  <si>
    <t>8.5 By 2030, achieve full and productive employment and decent work for all women and men, including for young people and persons with disabilities, and equal pay for work of equal value</t>
  </si>
  <si>
    <t>8.6 By 2020, substantially reduce the proportion of youth not in employment, education or training</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</si>
  <si>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</si>
  <si>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8.8 Protect labour rights and promote safe and secure working environments for all workers, including migrant workers, in particular women migrants, and those in precarious employment</t>
  </si>
  <si>
    <t>8.9 By 2030, devise and implement policies to promote sustainable tourism that creates jobs and promotes local culture and products</t>
  </si>
  <si>
    <t>8.10 Strengthen the capacity of domestic financial institutions to encourage and expand access to banking, insurance and financial services for all</t>
  </si>
  <si>
    <t>Goal 9. Build resilient infrastructure, promote inclusive and sustainable industrialization and foster innovation</t>
  </si>
  <si>
    <t>9.1 Develop quality, reliable, sustainable and resilient infrastructure, including regional and transborder infrastructure, to support economic development and human well-being, with a focus on affordable and equitable access for all</t>
  </si>
  <si>
    <t>9.2 Promote inclusive and sustainable industrialization and, by 2030, significantly raise industry’s share of employment and gross domestic product, in line with national circumstances, and double its share in least developed countries</t>
  </si>
  <si>
    <t>9.3 Increase the access of small-scale industrial and other enterprises, in particular in developing countries, to financial services, including affordable credit, and their integration into value chains and markets</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</si>
  <si>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</si>
  <si>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</si>
  <si>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Goal 10. Reduce inequality within and among countries</t>
  </si>
  <si>
    <t>10.1 By 2030, progressively achieve and sustain income growth of the bottom 40 per cent of the population at a rate higher than the national average</t>
  </si>
  <si>
    <t>10.2 By 2030, empower and promote the social, economic and political inclusion of all, irrespective of age, sex, disability, race, ethnicity, origin, religion or economic or other status</t>
  </si>
  <si>
    <t>10.3 Ensure equal opportunity and reduce inequalities of outcome, including by eliminating discriminatory laws, policies and practices and promoting appropriate legislation, policies and action in this regard</t>
  </si>
  <si>
    <t>10.4 Adopt policies, especially fiscal, wage and social protection policies, and progressively achieve greater equality</t>
  </si>
  <si>
    <t>10.5 Improve the regulation and monitoring of global financial markets and institutions and strengthen the implementation of such regulations</t>
  </si>
  <si>
    <t>10.6 Ensure enhanced representation and voice for developing countries in decision-making in global international economic and financial institutions in order to deliver more effective, credible, accountable and legitimate institutions</t>
  </si>
  <si>
    <t>10.7 Facilitate orderly, safe, regular and responsible migration and mobility of people, including through the implementation of planned and well-managed migration policies</t>
  </si>
  <si>
    <t>Goal 11. Make cities and human settlements inclusive, safe, resilient and sustainable</t>
  </si>
  <si>
    <t>11.1 By 2030, ensure access for all to adequate, safe and affordable housing and basic services and upgrade slums</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</si>
  <si>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</si>
  <si>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11.3 By 2030, enhance inclusive and sustainable urbanization and capacity for participatory, integrated and sustainable human settlement planning and management in all countries</t>
  </si>
  <si>
    <t>11.4 Strengthen efforts to protect and safeguard the world’s cultural and natural heritage</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</si>
  <si>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</si>
  <si>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11.6 By 2030, reduce the adverse per capita environmental impact of cities, including by paying special attention to air quality and municipal and other waste management</t>
  </si>
  <si>
    <t>11.7 By 2030, provide universal access to safe, inclusive and accessible, green and public spaces, in particular for women and children, older persons and persons with disabilities</t>
  </si>
  <si>
    <t>Goal 16. Promote peaceful and inclusive societies for sustainable development, provide access to justice for all and build effective, accountable and inclusive institutions at all levels</t>
  </si>
  <si>
    <t>16.1 Significantly reduce all forms of violence and related death rates everywhere</t>
  </si>
  <si>
    <t>16.2 End abuse, exploitation, trafficking and all forms of violence against and torture of children</t>
  </si>
  <si>
    <t>16.3 Promote the rule of law at the national and international levels and ensure equal access to justice for all</t>
  </si>
  <si>
    <t>16.4 By 2030, significantly reduce illicit financial and arms flows, strengthen the recovery and return of stolen assets and combat all forms of organized crime</t>
  </si>
  <si>
    <t>16.5 Substantially reduce corruption and bribery in all their forms</t>
  </si>
  <si>
    <t>16.6 Develop effective, accountable and transparent institutions at all levels</t>
  </si>
  <si>
    <t>16.7 Ensure responsive, inclusive, participatory and representative decision-making at all levels</t>
  </si>
  <si>
    <t>16.8 Broaden and strengthen the participation of developing countries in the institutions of global governance</t>
  </si>
  <si>
    <t>16.9 By 2030, provide legal identity for all, including birth registration</t>
  </si>
  <si>
    <t>16.10 Ensure public access to information and protect fundamental freedoms, in accordance with national legislation and international agreements</t>
  </si>
  <si>
    <t>Goal 17. Strengthen the means of implementation and revitalize the global partnership for sustainable development</t>
  </si>
  <si>
    <t>Finance 17.1 Strengthen domestic resource mobilization, including through international support to developing countries, to improve domestic capacity for tax and other revenue collection</t>
  </si>
  <si>
    <t>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t>
  </si>
  <si>
    <t>Finance 17.3 Mobilize additional financial resources for developing countries from multiple sources</t>
  </si>
  <si>
    <t>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</si>
  <si>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Finance 17.5 Adopt and implement investment promotion regimes for least developed countries</t>
  </si>
  <si>
    <t>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</si>
  <si>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Technology 17.7 Promote the development, transfer, dissemination and diffusion of environmentally sound technologies to developing countries on favourable terms, including on concessional and preferential terms, as mutually agreed</t>
  </si>
  <si>
    <t>Technology 17.8 Fully operationalize the technology bank and science, technology and innovation capacity-building mechanism for least developed countries by 2017 and enhance the use of enabling technology, in particular information and communications technology</t>
  </si>
  <si>
    <t>Capacity-building 17.9 Enhance international support for implementing effective and targeted capacity-building in developing countries to support national plans to implement all the sustainable development goals, including through North-South, South-South and triangular cooperation</t>
  </si>
  <si>
    <t>Trade 17.10 Promote a universal, rules-based, open, non-discriminatory and equitable multilateral trading system under the World Trade Organization, including through the conclusion of negotiations under its Doha Development Agenda</t>
  </si>
  <si>
    <t>Trade 17.11 Significantly increase the exports of developing countries, in particular with a view to doubling the least developed countries’ share of global exports by 2020</t>
  </si>
  <si>
    <t>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t>
  </si>
  <si>
    <t>Policy and institutional coherence 17.13 Enhance global macroeconomic stability, including through policy coordination and policy coherence</t>
  </si>
  <si>
    <t>Policy and institutional coherence 17.14 Enhance policy coherence for sustainable development</t>
  </si>
  <si>
    <t>Policy and institutional coherence 17.15 Respect each country’s policy space and leadership to establish and implement policies for poverty eradication and sustainable development</t>
  </si>
  <si>
    <t>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</si>
  <si>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Multi-stakeholder partnership 17.17 Encourage and promote effective public, public-private and civil society partnerships, building on the experience and resourcing strategies of partnerships</t>
  </si>
  <si>
    <t>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</si>
  <si>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Data, monitoring and accountability 17.19 By 2030, build on existing initiatives to develop measurements of progress on sustainable development that complement gross domestic product, and support statistical capacity-building in developing countries</t>
  </si>
  <si>
    <t>People</t>
  </si>
  <si>
    <t>Planet</t>
  </si>
  <si>
    <t>Prosperity</t>
  </si>
  <si>
    <t>Peace</t>
  </si>
  <si>
    <t>Goal #</t>
  </si>
  <si>
    <t># Targets</t>
  </si>
  <si>
    <t>Short Title</t>
  </si>
  <si>
    <t>No Poverty</t>
  </si>
  <si>
    <t>Zero Hunger</t>
  </si>
  <si>
    <t>Good Health and Well-being</t>
  </si>
  <si>
    <t>Quality Education</t>
  </si>
  <si>
    <t>Gender Equality</t>
  </si>
  <si>
    <t>Clean Water and Sanitation</t>
  </si>
  <si>
    <t>Affordable and Clean Energy</t>
  </si>
  <si>
    <t>Decent Work and Economic Development</t>
  </si>
  <si>
    <t>Industry, Innovation, and Infrastructure</t>
  </si>
  <si>
    <t>Reduced Inequalities</t>
  </si>
  <si>
    <t>Sustainable Cities and Communities</t>
  </si>
  <si>
    <t>Responsible Consumption and Production</t>
  </si>
  <si>
    <t>Climate Action</t>
  </si>
  <si>
    <t>Life below Water</t>
  </si>
  <si>
    <t>Life on Land</t>
  </si>
  <si>
    <t>Peace, Justice, and Strong Institutions</t>
  </si>
  <si>
    <t>Partnerships for the Goals</t>
  </si>
  <si>
    <t># Targets w Indicators</t>
  </si>
  <si>
    <t>% Targets Covered</t>
  </si>
  <si>
    <t>% Targets w Indicators</t>
  </si>
  <si>
    <t>Policy Document Analysis</t>
  </si>
  <si>
    <t>NO</t>
  </si>
  <si>
    <t>Applicable?</t>
  </si>
  <si>
    <t># Targets Covered</t>
  </si>
  <si>
    <t>Partnerships</t>
  </si>
  <si>
    <t>Document title</t>
  </si>
  <si>
    <t>enter name here</t>
  </si>
  <si>
    <t>Alignment?
(partial=P; total=T)</t>
  </si>
  <si>
    <t>P</t>
  </si>
  <si>
    <t>T</t>
  </si>
  <si>
    <t>Gender and inclusion perspective?
(partial=P; total=T)</t>
  </si>
  <si>
    <t># T</t>
  </si>
  <si>
    <t># P</t>
  </si>
  <si>
    <t>Applic?</t>
  </si>
  <si>
    <t>Gen-Incl?</t>
  </si>
  <si>
    <t># Inds</t>
  </si>
  <si>
    <t>Uncovered?</t>
  </si>
  <si>
    <t>Unaligned?</t>
  </si>
  <si>
    <t>Unconsidered?</t>
  </si>
  <si>
    <t>Considered?</t>
  </si>
  <si>
    <t>Aligned?</t>
  </si>
  <si>
    <t>Gen appl?</t>
  </si>
  <si>
    <t>Covered?</t>
  </si>
  <si>
    <t>#hits</t>
  </si>
  <si>
    <t># targets</t>
  </si>
  <si>
    <t>è</t>
  </si>
  <si>
    <t>ê</t>
  </si>
  <si>
    <t>Highest alignment</t>
  </si>
  <si>
    <t xml:space="preserve"> </t>
  </si>
  <si>
    <t>By Goal</t>
  </si>
  <si>
    <t>Alignment</t>
  </si>
  <si>
    <t>Indicators</t>
  </si>
  <si>
    <t>Gender inclusion</t>
  </si>
  <si>
    <t>Non-applicable</t>
  </si>
  <si>
    <t>N/A</t>
  </si>
  <si>
    <t>none</t>
  </si>
  <si>
    <t>By P</t>
  </si>
  <si>
    <t>SDG Target analysis</t>
  </si>
  <si>
    <t>Total</t>
  </si>
  <si>
    <t>Partial</t>
  </si>
  <si>
    <t>Covered</t>
  </si>
  <si>
    <t>Uncovered</t>
  </si>
  <si>
    <t>%</t>
  </si>
  <si>
    <t>01_Vision 2030</t>
  </si>
  <si>
    <t>02_National Performance Fwork 2012-2015</t>
  </si>
  <si>
    <t>03_MoPublic Admin SP</t>
  </si>
  <si>
    <t>04_MoPlanning SP</t>
  </si>
  <si>
    <t>05_MoH SP</t>
  </si>
  <si>
    <t>06_Living Conditions</t>
  </si>
  <si>
    <t>07_MoE SP</t>
  </si>
  <si>
    <t>08_MoLabour SP</t>
  </si>
  <si>
    <t>09_Economy</t>
  </si>
  <si>
    <t>10_MoEnergy SP</t>
  </si>
  <si>
    <t>11_Climate Change</t>
  </si>
  <si>
    <t>12_Hazardous Waste Rules</t>
  </si>
  <si>
    <t>13_Environment</t>
  </si>
  <si>
    <t>14_Oceans</t>
  </si>
  <si>
    <t>Theme I: Putting People First: Nurturing Our Greatest Asset</t>
  </si>
  <si>
    <t>¬ Goal 1: Our society will be grounded in the principles of social justice</t>
  </si>
  <si>
    <t>¬ Goal 2: Social Services Delivery will be improved to better serve the needs of vulnerable groups</t>
  </si>
  <si>
    <t>¬ Goal 3: Citizens will have access to adequate and affordable housing</t>
  </si>
  <si>
    <t>¬ Goal 4: The Healthcare System of Trinidad and Tobago will be sustainable and modern and deliver higher standards of healthcare
¬ Goal 5: The people of Trinidad and Tobago will be empowered to lead healthy lifestyles</t>
  </si>
  <si>
    <t>¬ Goal 4: The Healthcare System of Trinidad and Tobago will be sustainable and modern and deliver higher standards of healthcare</t>
  </si>
  <si>
    <t>¬ Goal 5: The people of Trinidad and Tobago will be empowered to lead healthy lifestyles</t>
  </si>
  <si>
    <t>¬ Goal 6: The family will be protected and supported</t>
  </si>
  <si>
    <t>¬ Goal 1: Our society will be grounded in the principles of social justice
¬ Goal 2: Social Services Delivery will be improved to better serve the needs of vulnerable groups
¬ Goal 6: The family will be protected and supported</t>
  </si>
  <si>
    <t>¬ Goal 7: Trinidad and Tobago will have a modern, relevant education and training system</t>
  </si>
  <si>
    <t>Theme II: Delivering Good Governance and Service Excellence</t>
  </si>
  <si>
    <t>¬ Goal 1: Our governance approach will be based on principles of participation and inclusion</t>
  </si>
  <si>
    <t>¬ Goal 2: The Public Service will have modern, effective and efficient management systems
¬ Goal 3: Public Service delivery will be customer focused</t>
  </si>
  <si>
    <t>¬ Goal 4: Trinidad and Tobago will have modern legal, regulatory and law enforcement systems</t>
  </si>
  <si>
    <t>Theme III: Improving Productivity Through Quality Infrastructure and Transport</t>
  </si>
  <si>
    <t>¬ Goal 2: Our public utility system will be better managed with improved access for all</t>
  </si>
  <si>
    <t>¬ Goal 1: Trinidad and Tobago will have a safe and operationally efficient transport system
¬ Goal 3: Trinidad and Tobago will have an inter-connected, well maintained transport infrastructure</t>
  </si>
  <si>
    <t>¬ Goal 3: Trinidad and Tobago will have an inter-connected, well maintained transport infrastructure</t>
  </si>
  <si>
    <t>¬ Goal 4: Trinidad and Tobago will have a modern and well-maintained ICT system</t>
  </si>
  <si>
    <t>Theme IV: Building Globally Competitive Businesses</t>
  </si>
  <si>
    <t>¬ Goal 1: Macroeconomic stability will be maintained
¬ Goal 2: A business environment that is conducive to entrepreneurship</t>
  </si>
  <si>
    <t>Theme I: Putting People First: Nurturing Our Greatest Asset
Theme IV: Building Globally Competitive Businesses</t>
  </si>
  <si>
    <t>¬ Goal 7: Trinidad and Tobago will have a modern, relevant education and training system
¬ Goal 2: A business environment that is conducive to entrepreneurship</t>
  </si>
  <si>
    <t>¬ Goal 3: A more attractive destination for investment and trade</t>
  </si>
  <si>
    <t>¬ Goal 3: A more attractive destination for investment and trade
¬ Goal 4: Firms will produce high value products and services that can compete in export markets</t>
  </si>
  <si>
    <t>Theme V: Placing the Environment at the Centre of Social and Economic Development</t>
  </si>
  <si>
    <t>Theme III: Improving Productivity Through Quality Infrastructure and Transport
Theme V: Placing the Environment at the Centre of Social and Economic Development</t>
  </si>
  <si>
    <t>¬ Goal 2: Our public utility system will be better managed with improved access for all
¬ Goal 2: Carbon footprint will be reduced</t>
  </si>
  <si>
    <t>Theme IV: Building Globally Competitive Businesses
Theme V: Placing the Environment at the Centre of Social and Economic Development</t>
  </si>
  <si>
    <t>¬ Goal 2: A business environment that is conducive to entrepreneurship (Strengthen the environment for Green Growth)
¬ Goal 2: Carbon footprint will be reduced (Greater utilization of clean technology)</t>
  </si>
  <si>
    <t>¬ Goal 4: Trinidad and Tobago will have modern legal, regulatory and law enforcement systems
¬ Goal 3: Climate vulnerability will be assessed</t>
  </si>
  <si>
    <t>Theme II: Delivering Good Governance and Service Excellence (Promote an integrated approach to disaster risk management)
Theme V: Placing the Environment at the Centre of Social and Economic Development</t>
  </si>
  <si>
    <t>¬ Goal 2: Carbon footprint will be reduced
¬ Goal 3: Climate vulnerability will be assessed</t>
  </si>
  <si>
    <t>¬ Goal 4: Comprehensive waste and pollution management systems will be created</t>
  </si>
  <si>
    <t>¬ Goal 5: Natural resource management will be improved</t>
  </si>
  <si>
    <t>¬ Goal 1: Environmental governance and management systems will be strengthened
¬ Goal 5: Natural resource management will be improved</t>
  </si>
  <si>
    <t>Priority 1: Crime and Law &amp; Order</t>
  </si>
  <si>
    <t>1. Ministry of National Security
2. Ministry of Justice
3. Ministry of the Attorney General
4. Ministry of the People &amp; Social Development
5. Ministry of Legal Affairs
6. Ministry of Food Production
7. Ministry of Public Administration
8. Ministry of Local Government
9. Ministry of Works and Infrastructure
10. Ministry of Finance and the Economy</t>
  </si>
  <si>
    <t>¬ OUTCOME 1: More Effective Law Enforcement
¬ OUTCOME 2: Reduction in Crime against Property and Person</t>
  </si>
  <si>
    <t>¬ OUTCOME 1: More Effective Law Enforcement
¬ OUTCOME 3: Efficient and Effective Judicial System</t>
  </si>
  <si>
    <t>¬ Crime Rate
¬ Recidivism Rate
¬ Homicide Detection Rate
¬ Crime Solvency Rate</t>
  </si>
  <si>
    <t>¬ Crime Solvency Rate
¬ Time taken for Cases from Start to Determination
¬ No. of Backlog Cases</t>
  </si>
  <si>
    <t>Priority 2: Agriculture And Food Security</t>
  </si>
  <si>
    <t>1. Ministry of Food Production
2. Ministry of Trade, Industry and Investment
3. Ministry of Works and Infrastructure
4. Ministry of Public Utilities
5. Ministry of National Security
6. Ministry of Justice
7. Ministry of Science and Technology
8. Ministry of Planning and Sustainable Development
9. Ministry of Education 
10. Ministry of Housing, Land and Marine Affairs
11. Ministry of Community Development
12. Ministry of Legal Affairs
13. Ministry of the Attorney General
14. Ministry of Local Government
15. Ministry of Tobago Development
16. Ministry of Labour, and Small and MicroEnterprise Development
17. Ministry of the Environment and Water Resources
18. Ministry of Tertiary Education &amp; Skills Training</t>
  </si>
  <si>
    <t>¬ OUTCOME 1: Adequate and Affordable Food</t>
  </si>
  <si>
    <t>¬ OUTCOME 1: Adequate and Affordable Food (OUTPUT 1.3: Crop and Livestock Safety and Security)</t>
  </si>
  <si>
    <t>¬ OUTCOME 1: Adequate and Affordable Food (OUTPUT 1.6: Growth and Expansion of Fisheries Sub-Sector)</t>
  </si>
  <si>
    <t>¬ OUTCOME 1: Adequate and Affordable Food
¬ OUTCOME 2: Agriculture will be a Viable Sector of the Economy</t>
  </si>
  <si>
    <t>¬ OUTCOME 2: Agriculture will be a Viable Sector of the Economy (OUTPUT 2.2: Research and Development (R&amp;D) in Agriculture)</t>
  </si>
  <si>
    <t>¬ Food Inflation Rate
¬ Food Import Bill</t>
  </si>
  <si>
    <t>Priority 3: Healthcare Services And Hospitals</t>
  </si>
  <si>
    <t>1. Ministry of Health
2. Ministry of Sport
3. Ministry of Finance and the Economy
4. Ministry of Science and Technology
5. Ministry of Tertiary Education &amp; Skills Training
6. Ministry of Public Administration
7. Ministry of National Security
8. Ministry of Local Government
9. Ministry of Gender, Youth and Child Development
10. Ministry of Community Development
11. Office of the Prime Minister
12. Ministry of Education
13. Ministry of the People and Social Development
14. Ministry of Food Production</t>
  </si>
  <si>
    <t>¬ OUTCOME 1: Greater Participation in Sport and Recreational Activities towards Healthy Lifestyles</t>
  </si>
  <si>
    <t>¬ OUTCOME 2: Reduced Prevalence of Diseases</t>
  </si>
  <si>
    <t>¬ OUTCOME 1: Greater Participation in Sport and Recreational Activities towards Healthy Lifestyles
¬ OUTCOME 2: Reduced Prevalence of Diseases</t>
  </si>
  <si>
    <t>¬ OUTCOME 3: Healthier Choices in Diet and Nutrition</t>
  </si>
  <si>
    <t>¬ % of population with Chronic Illnesses
¬ Tuberculosis Mortality Rate
¬ Number of new Infectious Disease Cases
¬ Adult HIV Prevalence</t>
  </si>
  <si>
    <t>¬ % of population with Chronic Illnesses
¬ Cancer Mortality Rate
¬ Non-Communicable Disease Mortality Rate
¬ Diabetes Mortality Rate per 100,000 persons
¬ No. of Persons Participating in Sport</t>
  </si>
  <si>
    <t>¬ OUTCOME 1: Universal Access to Healthcare Facilities across Trinidad and Tobago</t>
  </si>
  <si>
    <t>¬ Physician Professionals per 10,000 persons
¬ Nursing Professionals per 10,000 persons
¬ Client Satisfaction Rate
¬ Number of Complaints
¬ Rate of Resolution</t>
  </si>
  <si>
    <t>Priority 4: Economic Growth, Job Creation, Competitiveness And Innovation</t>
  </si>
  <si>
    <t>1. Ministry of the Arts and Multiculturalism
2. Ministry of Energy and Energy Affairs
3. Ministry of the Environment and Water Resources
4. Ministry of Finance and the Economy
5. Ministry of Food Production
6. Ministry of Foreign Affairs
7. Ministry of Housing, Land and Marine Affairs
8. Ministry of Labour and Small and Micro Enterprise Development
9. Ministry of Legal Affairs
10. Ministry of Planning and Sustainable Development
11. Ministry of Public Administration
12. Ministry of Public Utilities
13. Ministry of Science and Technology
14. Ministry of Tourism
15. Ministry of Trade, Industry and Investment
16. Ministry of Transport
17. Ministry of Works and Infrastructure</t>
  </si>
  <si>
    <t>¬ OUTCOME 1: Economic Growth and Job Creation</t>
  </si>
  <si>
    <t>¬ OUTCOME 1: Economic Growth and Job Creation (OUTPUT 1.3: Globally Competitive Trading Partner)</t>
  </si>
  <si>
    <t>¬ OUTCOME 1: Economic Growth and Job Creation (OUTPUT 1.4: A Sustainable Environment)</t>
  </si>
  <si>
    <t>¬ OUTCOME 2: Innovation, Entrepreneurship and Partnership
¬ OUTCOME 3: A Diversified Economy
¬ OUTCOME 2: Agriculture will be a Viable Sector of the Economy</t>
  </si>
  <si>
    <t>1. Ministry of the Arts and Multiculturalism
2. Ministry of Energy and Energy Affairs
3. Ministry of the Environment and Water Resources
4. Ministry of Finance and the Economy
5. Ministry of Food Production
6. Ministry of Foreign Affairs
7. Ministry of Housing, Land and Marine Affairs
8. Ministry of Labour and Small and Micro Enterprise Development
9. Ministry of Legal Affairs
10. Ministry of Planning and Sustainable Development
11. Ministry of Public Administration
12. Ministry of Public Utilities
13. Ministry of Science and Technology
14. Ministry of Tourism
15. Ministry of Trade, Industry and Investment
16. Ministry of Transport
17. Ministry of Works and Infrastructure
1. Ministry of the Arts and Multiculturalism
2. Ministry of Energy and Energy Affairs
3. Ministry of the Environment and Water Resources
4. Ministry of Finance and the Economy
5. Ministry of Food Production
6. Ministry of Foreign Affairs
7. Ministry of Housing, Land and Marine Affairs
8. Ministry of Labour and Small and Micro Enterprise Development
9. Ministry of Legal Affairs
10. Ministry of Planning and Sustainable Development
11. Ministry of Public Administration
12. Ministry of Public Utilities
13. Ministry of Science and Technology
14. Ministry of Tourism
15. Ministry of Trade, Industry and Investment
16. Ministry of Transport
17. Ministry of Works and Infrastructure</t>
  </si>
  <si>
    <t>¬ Gross Domestic Product (GDP)</t>
  </si>
  <si>
    <t>¬ Exports
• Energy
• Non-Energy</t>
  </si>
  <si>
    <t>¬ Foreign Direct Investment (FDI)</t>
  </si>
  <si>
    <t>¬ % Contribution of Agriculture to Non-Energy GDP
¬ % Employment in Agriculture
¬ Sector Contribution to GDP
• Petroleum Sector
• Non-Petroleum Sector
¬ Exports
• Energy
• Non-Energy 
¬ Global Competitiveness Index (GCI)
¬ Global Innovation Index (GII)</t>
  </si>
  <si>
    <t>1. Ministry of the People &amp; Social Development
2. Ministry of Community Development
3. Ministry of Housing, Land and Marine Affairs
4. Ministry of Gender, Youth and Child Development
5. Ministry of Labour, Small and Micro Enterprise Development
6. Ministry of Public Utilities
7. Ministry of National Security
8. Ministry of the Attorney General
9. Ministry of Legal Affairs
10. Ministry of Food Production
11. Ministry of Local Government
12. Ministry of Works and Infrastructure
13. Ministry of Finance and the Economy
14. Ministry of Science, and Technology
15. Ministry of Tertiary Education and Skills Training
16. Ministry of Education</t>
  </si>
  <si>
    <t>Priority 5: Poverty Reduction And Human Capital Development</t>
  </si>
  <si>
    <t>Priority 4: Economic Growth, Job Creation, Competitiveness And Innovation
Priority 2: Agriculture And Food Security
Priority 5: Poverty Reduction And Human Capital Development</t>
  </si>
  <si>
    <t>1. Ministry of Food Production
2. Ministry of Trade, Industry and Investment
3. Ministry of Works and Infrastructure
4. Ministry of Public Utilities
5. Ministry of National Security
6. Ministry of Justice
7. Ministry of Science and Technology
8. Ministry of Planning and Sustainable Development
9. Ministry of Education 
10. Ministry of Housing, Land and Marine Affairs
11. Ministry of Community Development
12. Ministry of Legal Affairs
13. Ministry of the Attorney General
14. Ministry of Local Government
15. Ministry of Tobago Development
16. Ministry of Labour, and Small and MicroEnterprise Development
17. Ministry of the Environment and Water Resources
18. Ministry of Tertiary Education &amp; Skills Training
1. Ministry of the Arts and Multiculturalism
2. Ministry of Energy and Energy Affairs
3. Ministry of the Environment and Water Resources
4. Ministry of Finance and the Economy
5. Ministry of Food Production
6. Ministry of Foreign Affairs
7. Ministry of Housing, Land and Marine Affairs
8. Ministry of Labour and Small and Micro Enterprise Development
9. Ministry of Legal Affairs
10. Ministry of Planning and Sustainable Development
11. Ministry of Public Administration
12. Ministry of Public Utilities
13. Ministry of Science and Technology
14. Ministry of Tourism
15. Ministry of Trade, Industry and Investment
16. Ministry of Transport
17. Ministry of Works and Infrastructure
1. Ministry of the People &amp; Social Development
2. Ministry of Community Development
3. Ministry of Housing, Land and Marine Affairs
4. Ministry of Gender, Youth and Child Development
5. Ministry of Labour, Small and Micro Enterprise Development
6. Ministry of Public Utilities
7. Ministry of National Security
8. Ministry of the Attorney General
9. Ministry of Legal Affairs
10. Ministry of Food Production
11. Ministry of Local Government
12. Ministry of Works and Infrastructure
13. Ministry of Finance and the Economy
14. Ministry of Science, and Technology
15. Ministry of Tertiary Education and Skills Training
16. Ministry of Education</t>
  </si>
  <si>
    <t>¬ OUTCOME 1: Economic Growth and Job Creation
¬ OUTCOME 2: Self-reliant and Sustainable Communities</t>
  </si>
  <si>
    <t>¬ OUTCOME 2: Self-reliant and Sustainable Communities</t>
  </si>
  <si>
    <t>¬ OUTCOME 1: Economic Growth and Job Creation (OUTPUT 1.1: Improved Physical Infrastructure, Utilities and Information and Communications Technology)
¬ OUTCOME 1: Adequate and Affordable Food (OUTPUT 1.2: Modern Physical Infrastructure (Access Roads and Water Management))
¬ OUTCOME 1: Access to Adequate and Affordable Housing
¬ OUTCOME 2: Agriculture will be a Viable Sector of the Economy
¬ OUTCOME 2: Self-reliant and Sustainable Communities</t>
  </si>
  <si>
    <t>¬ OUTCOME 3: An Efficient and Effective Social System for the Poor and Vulnerable</t>
  </si>
  <si>
    <t>¬ OUTCOME 1: Access to Adequate and Affordable Housing 
¬ OUTCOME 3: An Efficient and Effective Social System for the Poor and Vulnerable (OUTPUT 3.2: Improved Physical Infrastructure)</t>
  </si>
  <si>
    <t>Priority 1: Crime and Law &amp; Order
Priority 5: Poverty Reduction And Human Capital Development</t>
  </si>
  <si>
    <t>¬ OUTCOME 2: Reduction in Crime against Property and Person (OUTPUT 2.2: Public Education)
¬ OUTCOME 3: An Efficient and Effective Social System for the Poor and Vulnerable (OUTPUT 3.4: Increased Public Awareness /Sensitisation toward Change in Attitude with respect to the Vulnerable)</t>
  </si>
  <si>
    <t>1. Ministry of National Security
2. Ministry of Justice
3. Ministry of the Attorney General
4. Ministry of the People &amp; Social Development
5. Ministry of Legal Affairs
6. Ministry of Food Production
7. Ministry of Public Administration
8. Ministry of Local Government
9. Ministry of Works and Infrastructure
10. Ministry of Finance and the Economy
1. Ministry of the People &amp; Social Development
2. Ministry of Community Development
3. Ministry of Housing, Land and Marine Affairs
4. Ministry of Gender, Youth and Child Development
5. Ministry of Labour, Small and Micro Enterprise Development
6. Ministry of Public Utilities
7. Ministry of National Security
8. Ministry of the Attorney General
9. Ministry of Legal Affairs
10. Ministry of Food Production
11. Ministry of Local Government
12. Ministry of Works and Infrastructure
13. Ministry of Finance and the Economy
14. Ministry of Science, and Technology
15. Ministry of Tertiary Education and Skills Training
16. Ministry of Education</t>
  </si>
  <si>
    <t>¬ % of Families Owning Homes</t>
  </si>
  <si>
    <t>¬ New Business Creation
¬ % Small Business Start-ups</t>
  </si>
  <si>
    <t>¬ % Population Living in Poverty (below the poverty line)</t>
  </si>
  <si>
    <t>¬ OUTCOME 3: Efficient and Effective Judicial System 8OUTPUT 3.3: Rehabilitation of Prisoners and Reintegration of Ex-offenders into Society)
¬ OUTCOME 3: An Efficient and Effective Social System for the Poor and Vulnerable</t>
  </si>
  <si>
    <t>¬ Recidivism Rate
¬ Differently-abled Unemployment Rate</t>
  </si>
  <si>
    <t>¬ % Socially Displaced Persons</t>
  </si>
  <si>
    <t>¬ Differently-abled Unemployment Rate</t>
  </si>
  <si>
    <t>Human Capital Development</t>
  </si>
  <si>
    <t>1. Ministry of Labour and Small and Micro-Enterprises Development
2. Ministry of Science and Technology
3. Ministry of Tertiary Education and Skills Training
4. Ministry of Education</t>
  </si>
  <si>
    <t>¬ OUTCOME 1: Improved Learning Environment
¬ OUTCOME 2: Improved Students’ Overall Performance</t>
  </si>
  <si>
    <t>1. Ministry of the People &amp; Social Development
2. Ministry of Community Development
3. Ministry of Housing, Land and Marine Affairs
4. Ministry of Gender, Youth and Child Development
5. Ministry of Labour, Small and Micro Enterprise Development
6. Ministry of Public Utilities
7. Ministry of National Security
8. Ministry of the Attorney General
9. Ministry of Legal Affairs
10. Ministry of Food Production
11. Ministry of Local Government
12. Ministry of Works and Infrastructure
13. Ministry of Finance and the Economy
14. Ministry of Science, and Technology
15. Ministry of Tertiary Education and Skills Training
16. Ministry of Education
1. Ministry of Labour and Small and Micro-Enterprises Development
2. Ministry of Science and Technology
3. Ministry of Tertiary Education and Skills Training
4. Ministry of Education</t>
  </si>
  <si>
    <t>¬ % schools with Internet access
¬ % Students attaining 5 or more subjects (including Mathematics and English) at CXC
¬ % Students passing SEA
¬ % participation in co-curricular activities in schools</t>
  </si>
  <si>
    <t>¬ Employment Rates in the 15-24 year age group</t>
  </si>
  <si>
    <t>Human Capital Development
Tertiary Education</t>
  </si>
  <si>
    <t>¬ OUTCOME 3: Improved Alignment of Students to their Prospective Best-Fit Jobs and Promote Career Establishment
¬ OUTCOME 1: Quality Graduates in Tertiary Education and Technical Vocational Programmes in Sufficient Numbers and Capabilities to Drive a Knowledge Intensive Economy</t>
  </si>
  <si>
    <t>¬ OUTCOME 3: Improved Alignment of Students to their Prospective Best-Fit Jobs and Promote Career Establishment
¬ OUTCOME 3: Improved System of Entrepreneurship, Apprenticeship and Internship</t>
  </si>
  <si>
    <t>¬ Employment Rates in the 15-24 year age group
¬ % Enrolment rate in Technical Vocation Institutions</t>
  </si>
  <si>
    <t>¬ % Participation rate in Tertiary Institutions
¬ % Graduation rate from Tertiary Institutions
¬ % Enrolment rate in Tertiary Institutions
¬ % Enrolment rate in Technical Vocation Institutions
¬ % of Programmes listed on the National Development List that are currently offered by Tertiary Level Institutions
¬ % Persons graduating from apprenticeship programmes</t>
  </si>
  <si>
    <t>Pillar #1: People-Centred Development - We need Everyone and All Can Contribute</t>
  </si>
  <si>
    <t>Pillar #5: A More Diversified, Knowledge Intensive Economy - Building on the Native Genius of Our People</t>
  </si>
  <si>
    <t>Pillar #6: Good Governance - People Participation</t>
  </si>
  <si>
    <t>Pillar #/: Foreign Policy - Securing Our Place in the World</t>
  </si>
  <si>
    <t>¬ MPE</t>
  </si>
  <si>
    <t>¬ Indicators are included in the goal's phrasing</t>
  </si>
  <si>
    <t>MPE Strategic Goals - GOAL 2</t>
  </si>
  <si>
    <t>¬ Reuction in Poverty by 6%</t>
  </si>
  <si>
    <t>¬ 50% Reduction in Crime</t>
  </si>
  <si>
    <t>¬ 20% Improvement in Index (HDI)</t>
  </si>
  <si>
    <t>¬ 10% Growth in GDP</t>
  </si>
  <si>
    <t>MPE Strategic Initiative #1: National Leadership &amp; Innovation</t>
  </si>
  <si>
    <t>¬ MPE to forster national innovation to develop creative solutions to national development challenges</t>
  </si>
  <si>
    <t>MPE Strategic Initiative #5: Strategic Partnerships</t>
  </si>
  <si>
    <t>¬ Engage key partners and alliances to strategically align shared goals and create value through 1) optimized funding for development priorities; 2) the facilitation of development and implementation programmes, projects, and policies; and 3) the promotion of research and data-driven decision-making accross the public sector</t>
  </si>
  <si>
    <t>¬ Integrated Performance Management
¬ Information Management
¬ Economic and Social Transformation
¬ Enhancing Technical Capabilities</t>
  </si>
  <si>
    <t>¬ % fulfillment of skills gaps
¬ % critical skills gaps closed</t>
  </si>
  <si>
    <t>Pillar #5: A More Diversified, Knowledge Intensive Economy - Building on the Native Genius of Our People
Pillar #1: People-Centred Development - We need Everyone and All Can Contribute</t>
  </si>
  <si>
    <t>¬ National Productivity and Human Development</t>
  </si>
  <si>
    <t>¬ % increase in employee satisfaction</t>
  </si>
  <si>
    <t>¬ 90% in operational Effectiveness</t>
  </si>
  <si>
    <t>¬ % of graduates employed within one year</t>
  </si>
  <si>
    <t>Pillar #1: People-Centred Development - We need Everyone and All Can Contribute
Pillar #5: A More Diversified, Knowledge Intensive Economy - Building on the Native Genius of Our People</t>
  </si>
  <si>
    <t>¬ National, Regional, Hemispheric and International Indices
¬ Competitiveness Index
¬ % increase in national productivity</t>
  </si>
  <si>
    <t>¬ National Productivity and Human Development
¬ Participation rate</t>
  </si>
  <si>
    <t>¬ Unemployment rate
¬ Underemployment rate</t>
  </si>
  <si>
    <t>¬ 95% Error-Free
¬ 20% Increase in Workforce Productivity
¬ 10% Decrease in Unit Cost
¬ 90% SLAs Met
¬ 90% Customer Satisfaction Rating
¬ 100% Policy Compliance
¬ Consitency and high quality outcomes through the use of defined processes and measures to adhere to standards and procedures for planning and execution across the public sector
¬ Evidence-based and informed by rigorous data driven analysis decision making
¬ 90% Operational Effectiveness</t>
  </si>
  <si>
    <t>¬ 75% Service Excellence</t>
  </si>
  <si>
    <t>¬ % accuracy of census data
¬ % on-time delivery of Census Data Inputs</t>
  </si>
  <si>
    <t>¬ 90% Operational Effectiveness</t>
  </si>
  <si>
    <t>¬ Improvement of Quality of Life Index</t>
  </si>
  <si>
    <t>MPE Strategic Goals - GOAL 2
Pillar #6: Good Governance - People Participation</t>
  </si>
  <si>
    <t>MPE Strategic Goals - GOAL 1
MPE Strategic Goals - GOAL 1
MPE Strategic Initiative #2: Integrated Performance Management / Process Leadership
MPE Strategic Initiative #3: Research &amp; Data Driven Decision Making
Pillar #5: A More Diversified, Knowledge Intensive Economy - Building on the Native Genius of Our People
Pillar #6: Good Governance - People Participation</t>
  </si>
  <si>
    <t>¬ Indicators are included in the goal's phrasing
¬ % improvement in critical systems Up-time
¬ Compliance with M&amp;E requirements across public sector
¬ Improved Service Delivery</t>
  </si>
  <si>
    <t>¬ Registration of generators
¬ Waste handling permits
¬ Waste facility licenses
¬ Waste Managment Register</t>
  </si>
  <si>
    <t>¬ Illegal traffic</t>
  </si>
  <si>
    <t>¬ Waste Prohibitions (importing, mixing)
¬ Duty of Care
¬ Registration of generators
¬ Obligations of generators (proper handling, identification of hazardous wastes, safe transportation and packaging, reporting)
¬ Waste handling permits
¬ Waste facility licenses
¬ Transportation of hazardous wastes
¬ Storage of hazardous wastes
¬ Inciniration of wastes</t>
  </si>
  <si>
    <t>¬ Export of wastes (The Authority must not permit exports of hazardous wastes or other wastes if such wastes can be: a. reused or recycled (…) )</t>
  </si>
  <si>
    <t>NPA Goal: Reduce all discharges and emissions of POPs from LBS into the coastal and marine environment</t>
  </si>
  <si>
    <t>¬ MPU (WASA, SWMCOL), MOH (RHAs), MOWT (MSD), MLG (Local and Regional Corporations), MLA (CAD), ME, MSTTE, MI, THA (DNRE, DIPU, PHE), EMA, NGOs, CBOs
¬ MF (CE), THA (DNRE, PHE), PTCCB, EMA</t>
  </si>
  <si>
    <t>¬ MF (CE), THA (DNRE, PHE), PTCCB, EMA
¬ MALMR, MSTTE (IMA/UTT), THA (AFMASMS, DNRE), NGOs including FCFA, CBOs</t>
  </si>
  <si>
    <t>¬ Promote Good Agricultural Practice (GAP)</t>
  </si>
  <si>
    <t>¬ MALMR, MSTTE (IMA/UTT), THA (AFMASMS, DNRE), NGOs including FCFA, CBOs</t>
  </si>
  <si>
    <t>¬ Number of farmers engaging in GAP; Acreage of agricultural land to which GAP is applied; 
¬ Number of training programmes developed and conducted for farmers; 
¬ Number of farmers trained in GAP; Number of training programmes developed and conducted for Agricultural Extension Service (AES) Officers; 
¬ Number of AES Officers trained in GAP;</t>
  </si>
  <si>
    <t>¬ Incidence of fish kills associated with POPs; 
¬ Incidence of abnormalities in fish and other aquatic organisms;
¬ Percentage of agricultural produce with pesticide residues; 
¬ Number and type of pesticide detections and concentrations in water samples; and 
¬ Number and acreage of ‘hot spots’ cleaned up</t>
  </si>
  <si>
    <t>¬ MPU (WASA, SWMCOL), MOH (RHAs), MOWT (MSD), MLG (Local and Regional Corporations), MLA (CAD), ME, MSTTE, MI, THA (DNRE, DIPU, PHE), EMA, NGOs, CBOs
¬ MF (CE), THA (DNRE, PHE), PTCCB, EMA
¬ MPHE, MF, MOH, THA (DNRE, PHE), MPU (SWMCOL), EMA</t>
  </si>
  <si>
    <t>¬ Amount of untreated sewage reaching the marine environment; 
¬ Amount of sewage meeting effluent limitations established in the Water Pollution Rules; 
¬ Rate of degradation of coral reefs by sewage contamination; 
¬ Incidence of fish kills associated with sewage; and Incidence of human illness caused by consuming tainted seafood or by bathing in polluted water.
¬ Amount and type of pesticides entering the country
¬ Amount of untreated sewage reaching the marine environment; 
¬ Amount of sewage meeting effluent limitations established in the Water Pollution Rules; 
¬ Rate of degradation of coral reefs by sewage contamination; 
¬ Incidence of fish kills associated with sewage; 
¬ Incidence of human illness caused by consuming tainted seafood or by bathing in polluted water; and 
¬ Extent of public awareness of impacts of household products (as determined by environmental literacy surveys)</t>
  </si>
  <si>
    <t>¬ Promote use of substitutes for POPs for termite and vector control and industrial purposes
¬ Minimise the release of nutrients from industrial operations and products</t>
  </si>
  <si>
    <t>¬  Extent of public awareness of hazards (as determined by environmental literacy surveys); and 
¬ Number of private sector agencies utilising substitutes
¬ Number of violations of the Water Pollution Rules; and
¬ Number of facilities converted to cleaner technologies</t>
  </si>
  <si>
    <t>¬ MALMR, MSTTE, MPHE, MI, TTBS, THA (AFMASMS, DNRE), NGOs including ASTT and FCFA, Private Sector
¬ MPHE, MOTI, MSTTE, THA (DNRE, PHE), Private Sector</t>
  </si>
  <si>
    <t>¬ Ensure that banned pesticides are not imported or utilised
¬ Promote Good Agricultural Practice (GAP)
¬ Evaluate and address agricultural non-point sources of pollution in conformity with Annex IV to the LBS Protocol</t>
  </si>
  <si>
    <t>NPA Goal: Reduce all discharges and emissions of POPs from LBS into the coastal and marine environment
NPA Goal: Reduce and control nutrient inputs from LBS into the coastal and marine environment</t>
  </si>
  <si>
    <t>¬ Amount and type of pesticides entering the country
¬ Number of farmers engaging in GAP; Acreage of agricultural land to which GAP is applied; 
¬ Number of training programmes developed and conducted for farmers; 
¬ Number of farmers trained in GAP; Number of training programmes developed and conducted for Agricultural Extension Service (AES) Officers; 
¬ Number of AES Officers trained in GAP;
¬ Quantity of chemical fertilisers imported; 
¬ Number of farmers engaging in GAP; 
¬ Acreage of agricultural land to which GAP is applied; 
¬ Number of training programmes developed and conducted for farmers; and 
¬ Decrease in fertiliser use (as determined by attitudinal surveys)</t>
  </si>
  <si>
    <t>¬ MPHE, MF, MOH, THA (DNRE, PHE), MPU (SWMCOL), EMA
¬ MPU (WASA), MLG (Local and Regional Corporations), MLA (CAD), ME, MSTTE, MI, THA (DNRE, DIPU, PHE), EMA, NGOs, CBOs</t>
  </si>
  <si>
    <t>¬ Amount of untreated sewage reaching the marine environment; 
¬ Amount of sewage meeting effluent limitations established in the Water Pollution Rules; 
¬ Rate of degradation of coral reefs by sewage contamination; 
¬ Incidence of fish kills associated with sewage; and Incidence of human illness caused by consuming tainted seafood or by bathing in polluted water.
¬ Amount and type of pesticides entering the country
¬ Incidence of fish kills associated with POPs; 
¬ Incidence of abnormalities in fish and other aquatic organisms;
¬ Percentage of agricultural produce with pesticide residues; 
¬ Number and type of pesticide detections and concentrations in water samples; and 
¬ Number and acreage of ‘hot spots’ cleaned up
¬ Quantity of waste on beaches and riverbanks; and
¬ Number of coastal clean-ups conducted</t>
  </si>
  <si>
    <t>NPA Goal: Significantly reduce the amount of litter/solid waste reaching the marine environment</t>
  </si>
  <si>
    <t>¬ MPU (WASA, SWMCOL), MOH (RHAs), MOWT (MSD), MLG (Local and Regional Corporations), MLA (CAD), ME, MSTTE, MI, THA (DNRE, DIPU PHE), EMA, NGOs, CBOs</t>
  </si>
  <si>
    <t>¬ Reduce the amount of solid wastes, particularly nonbiodegradable wastes, discarded into the environment
¬ Promote the reuse and recycling of solid wastes</t>
  </si>
  <si>
    <t>¬ Total volume of solid waste generated annually; 
¬ Percentage of waste classified by method of disposal, for example, incineration, reuse, recycle, landfill ; 
¬ Quantity of solid waste disposed in landfills relative to the total generated annually; 
¬ Quantity of solid waste recycled relative to the quantity generated annually; and 
¬ Quantity of solid waste composted relative to the quantity generated annually
¬ Percentage of recycled materials used in operations including packaging; 
¬ Percentage of product content that is recyclable; 
¬ Quantity of solid waste recycled relative to the quantity generated annually; 
¬ Quantity of solid waste composted relative to the quantity generated annually; 
¬ Number of training and awareness programmes developed; and 
¬ Number of persons exposed to training and awarenes programmes</t>
  </si>
  <si>
    <t>¬  Extent of public awareness of hazards (as determined by environmental literacy surveys); and 
¬ Number of private sector agencies utilising substitutes
¬ Number of violations of the Water Pollution Rules; and
¬ Number of facilities converted to cleaner technologies
¬ Increase in the quantity of waste collected at curbside; and
¬ Increase in the quantity and quality of land space in sanitary landfills</t>
  </si>
  <si>
    <t>¬ MPHE (TCPD), MALMR, MSTTE (IMA/UTT), MOWT, THA (DNRE, DIPU, DW, DMRF), EMA, NGOs, CBOs</t>
  </si>
  <si>
    <t>¬ Passage of updated legislation; 
¬ Number of capacity building activities completed for public-sector agencies; 
¬ Number of persons reached by capacity building activities; 
¬ Number of committed co-management and Voluntary Environmental Agreements; 
¬ Number of educational and awareness activities and training opportunities offered; and 
¬ Number of participants in educational and awareness activities and training</t>
  </si>
  <si>
    <t>¬ Passage of updated legislation; 
¬ Preparation and approval of coastal zone management plan; 
¬ Increase in areas and habitats protected by law; 
¬ Number of management plans prepared and implemented for protected areas; 
¬ Percentage of sensitive habitats protected; 
¬ Number of capacity building activities completed for public-sector agencies; 
¬ Number of persons reached by capacity building activities; 
¬ Number of committed co-management and Voluntary Environmental Agreements; 
¬ Number of educational and awareness activities and training opportunities offered; and 
¬ Number of participants in educational and awareness activities and training
¬ Area of degraded wetlands restored; 
¬ Area of seagrass beds regenerated;
¬ Reclaimed/restored land as a percentage of total land disturbed ; and
¬ Percentage of productive capacity of degraded habitats restored</t>
  </si>
  <si>
    <t>¬ MPHE (TCPD), MALMR, MSTTE (IMA/UTT), MOWT, THA (DNRE, DIPU, DW, DMRF), EMA, NGOs, CBOs
¬ MPHE, MALMR (FD), MSTTE (IMA/UTT), THA (DNRE, AFMASMS), EMA, NGOs, CBOs</t>
  </si>
  <si>
    <t>¬ Passage of updated legislation; 
¬ Preparation and approval of coastal zone management plan; 
¬ Increase in areas and habitats protected by law; 
¬ Number of management plans prepared and implemented for protected areas; 
¬ Percentage of sensitive habitats protected; 
¬ Number of capacity building activities completed for public-sector agencies; 
¬ Number of persons reached by capacity building activities; 
¬ Number of committed co-management and Voluntary Environmental Agreements; 
¬ Number of educational and awareness activities and training opportunities offered; and 
¬ Number of participants in educational and awareness activities and training
¬ Area of reefs degraded;
¬ Area of wetlands reclaimed or converted;
¬ Area of sea grass beds degraded; and
¬ Area of key habitat converted to other use
¬ Number of assessments undertaken; and
¬ Number of monitoring programmes formulated</t>
  </si>
  <si>
    <t>ICZM</t>
  </si>
  <si>
    <t>¬ OBJECTIVE 1: To promote a dedicated, cooperative, coordinated and integrated approach to coastal zone planning and management</t>
  </si>
  <si>
    <t>¬ Promote use of substitutes for POPs for termite and vector control and industrial purposes
¬ Minimise the release of nutrients from industrial operations and products
¬ Provide environmentally safe waste collection and disposal services
¬ OBJECTIVE 10: To promote and enhance pollution control and waste management activities to ensure that they have minimal adverse impact on human health, and on coastal ecosystems and their ability to support beneficial human uses</t>
  </si>
  <si>
    <t>NPA Goal: Reduce all discharges and emissions of POPs from LBS into the coastal and marine environment
NPA Goal: Significantly reduce the amount of litter/solid waste reaching the marine environment
ICZM</t>
  </si>
  <si>
    <t>NPA Goal: Reduce and control the impact and disposal of sewage from LBS into the coastal and marine environment
NPA Goal: Reduce all discharges and emissions of POPs from LBS into the coastal and marine environment
NPA Goal: Reduce and control nutrient inputs from LBS into the coastal and marine environment
NPA Goal: Significantly reduce the amount of litter/solid waste reaching the marine environment
ICZM
IMA Impl Guide: Environmental Quality</t>
  </si>
  <si>
    <t xml:space="preserve">¬ Reduce the incidence of the disposal of raw or partially treated sewage to the environment
¬ Ensure that all effluents from STPs are treated and disposed of in conformity with the Water Pollution Rules, or with Annex III to the LBS Protocol where the Rules are either silent or are less stringent
¬ Ensure that banned pesticides are not imported or utilised
¬ Ensure that POPs are not entering, or remaining in, the environment
¬ Ensure that all effluents from STPs are treated and disposed of in conformity with the Water Pollution Rules, or with Annex III to the LBS Protocol where the Rules are either silent or less stringent
¬ Ensure that excessive amounts of litter/solid waste are not entering the marine environment
¬ OBJECTIVE 10: To promote and enhance pollution control and waste management activities to ensure that they have minimal adverse impact on human health, and on coastal ecosystems and their ability to support beneficial human uses
¬ Establishment and use of seawater-quality standards in guiding policy on sustainable management of our marine natural resources and bathing water quality at beaches
</t>
  </si>
  <si>
    <t>¬ Research into the screening of marine natural products for components with medicinal properties</t>
  </si>
  <si>
    <t>IMA Impl Guide: Environmental Quality</t>
  </si>
  <si>
    <t>ICZM
IMA Impl Guide: Biodiversity and Ecology</t>
  </si>
  <si>
    <t>¬ OBJECTIVE 8: To maintain the diversity, health and productivity of coastal and marine processes and ecosystems for the benefit of current and future generations
¬ Assessment of the threats of invasive species to biodiversity in our marine environment</t>
  </si>
  <si>
    <t>NPA Goal: Maintain the integrity and biological diversity of habitats and species of socio-economic and/or ecological significance, and restore degraded habitats
IMA Impl Guide: Biodiversity and Ecology</t>
  </si>
  <si>
    <t>¬ Protect significant habitats from physical alteration and destruction
¬ Minimise threats to significant habitats and species
¬ Ensure that significant habitats are not being altered or destroyed
¬ Identification and assessment of any endangered species in our marine environment and investigation of opportunities for restoration ecology</t>
  </si>
  <si>
    <t>NPA Goal: Maintain the integrity and biological diversity of habitats and species of socio-economic and/or ecological significance, and restore degraded habitats
ICZM
IMA Impl Guide: Biodiversity and Ecology
IMA Impl Guide: Oceanography, Coastal Processes</t>
  </si>
  <si>
    <t>ICZM
IMA Impl Guide: Biodiversity and Ecology
IMA Impl Guide: Oceanography, Coastal Processes</t>
  </si>
  <si>
    <t>¬ OBJECTIVE 8: To maintain the diversity, health and productivity of coastal and marine processes and ecosystems for the benefit of current and future generations
¬ Sound advice to the Government of Trinidad and Tobago on the development of new marine protected areas and the preservation of existing ones
¬ To determine the suitability of areas in our marine environment for conservation and use as marine parks</t>
  </si>
  <si>
    <t>¬ Protect significant habitats from physical alteration and destruction
¬ Minimise threats to significant habitats and species
¬ Restore degraded habitats
¬ Ensure that significant habitats are not being altered or destroyed
¬ OBJECTIVE 2: To design and manage developments in the coastal zone to be in harmony with the aesthetic, environmental, and cultural attributes of the islands
¬ OBJECTIVE 4: To plan and manage development in the coastal zone so as to avoid increasing the incidence and severity of natural hazards and to avoid exposure of people, property and economic activities to significant risk from dynamic coastal process and impacts from climate change (eg.coastal flooding)
¬ OBJECTIVE 9: To rehabilitate damaged or degraded coastal ecosystems and habitats, and establish and effectively manage a system of coastal protected areas
¬ Identification and assessment of any endangered species in our marine environment and investigation of opportunities for restoration ecology
¬ To determine the response of our coastlines to environmental stresses and therefore establish appropriate designs for the protection and stabilization of our coastal system
¬ To understand the implication of changes in the coastal ecosystem resulting from coastal development, diseases and climate change and utilize this in the preparation of vulnerability studies</t>
  </si>
  <si>
    <t>¬ OBJECTIVE 4: To plan and manage development in the coastal zone so as to avoid increasing the incidence and severity of natural hazards and to avoid exposure of people, property and economic activities to significant risk from dynamic coastal process and impacts from climate change (eg.coastal flooding)
¬ To understand the implication of changes in the coastal ecosystem resulting from coastal development, diseases and climate change and utilize this in the preparation of vulnerability studies</t>
  </si>
  <si>
    <t>ICZM
IMA Impl Guide: Oceanography, Coastal Processes</t>
  </si>
  <si>
    <t>IMA Impl Guide: Oceanography, Coastal Processes</t>
  </si>
  <si>
    <t>¬ To determine the feasibility of the marine environment as a source of alternative energy, namely wind energy, wave energy and energy from ocean currents</t>
  </si>
  <si>
    <t>NPA Goal: Reduce all discharges and emissions of POPs from LBS into the coastal and marine environment
NPA Goal: Reduce and control nutrient inputs from LBS into the coastal and marine environment
ICZM
IMA Impl Guide: Marine Governance and Policy</t>
  </si>
  <si>
    <t>ICZM
IMA Impl Guide: Marine Governance and Policy
IMA Impl Guide: Fisheries and Aquaculture</t>
  </si>
  <si>
    <t>ICZM
IMA Impl Guide: Environmental Quality
IMA Impl Guide: Fisheries and Aquaculture</t>
  </si>
  <si>
    <t xml:space="preserve">¬ OBJECTIVE 5: To conduct planning and management activities in the coastal zone in a manner that promotes learning through continuous research, monitoring, review and adaptation
¬ Research into the screening of marine natural products for components with medicinal properties
¬ Establish a fish pathology laboratory and treatment protocols to diagnose and treat commonly occurring fish diseases
¬ Explore the reproductive biology of the fish species studied.
¬ Establish the regional Fish and Growth Laboratory to provide information on the age and growth and age structure of commercial fish populations using otoliths for use in stock assessments.
¬ Investigate the life history characteristics of commercially important fish species (e.g. distribution, reproductive biology and larval studies, mortality and biomass estimates).
¬ Investigate the dynamics of fish populations and communities (reef fish, coastal pelagics and demersals)
</t>
  </si>
  <si>
    <t>ICZM
IMA Impl Guide: Fisheries and Aquaculture</t>
  </si>
  <si>
    <t>¬ OBJECTIVE 8: To maintain the diversity, health and productivity of coastal and marine processes and ecosystems for the benefit of current and future generations
¬ Identification of fish reserves as a fisheries management tool</t>
  </si>
  <si>
    <t>¬ OBJECTIVE 11: To fulfill international and trans-boundary responsibilities as it relates to coastal management
¬ Investigate the status of the stocks of commercially important marine fish and invertebrate species in collaboration with national, regional and international stakeholder organisations</t>
  </si>
  <si>
    <t>¬ Ensure that POPs are not entering, or remaining in, the environment
¬ Reduce the level of nutrients entering the environment
¬ Nutrient (phosphorus and nitrogen) loads in rivers and coastal waters; 
¬ BOD levels in water samples; Volume discharges of phosphate; 
¬ Volume discharges of nitrogen; and 
¬ Incidence of fish kills linked to nutrient enrichment of water bodies
¬ OBJECTIVE 3: To alleviate poverty in the coastal zone through pro-active development initiatives that generate sustainable livelihood options
¬ To support the development and implementation of ecosystem based management programmes throughout Trinidad and Tobago and the region
¬ To develop practical approaches to implementing ecosystem-based management and encourage its implementation across responsible agencies
¬ Estimate the economic and social value of these resources (Fisheries and Aquaculture) to local communities</t>
  </si>
  <si>
    <t>¬ OBJECTIVE 3: To alleviate poverty in the coastal zone through pro-active development initiatives that generate sustainable livelihood options
¬ To commission a variety of Socio-Economic studies on important areas of national interest such as the Fisheries Sector, Land Based Sources of Marine Pollution and Tourism along the Coasts of Trinidad aimed at informing Government’s marine policies
¬ To determine policies for exploiting ecosystem services from the marine environment
¬ To optimize techniques to culture commercially viable fresh water (tilapia) and marine (snappers and groupers) fish species. To develop low-cost fish production at high stock intensity for fish farming and aquaculture
¬ Estimate the economic and social value of these resources (Fisheries and Aquaculture) to local communities</t>
  </si>
  <si>
    <t>ICZM
Issue 1: The implementation of the concept of resource management to attain sustainable development of the nation’s watersheds and coastal zones</t>
  </si>
  <si>
    <t>¬ OBJECTIVE 3: To alleviate poverty in the coastal zone through pro-active development initiatives that generate sustainable livelihood options
¬ Establishment of Public awareness/education programme to promote shared vision, partnership and shared ownership of the resources</t>
  </si>
  <si>
    <t>NPA Goal: Maintain the integrity and biological diversity of habitats and species of socio-economic and/or ecological significance, and restore degraded habitats
ICZM
Issue 1: The implementation of the concept of resource management to attain sustainable development of the nation’s watersheds and coastal zones</t>
  </si>
  <si>
    <t>¬ Protect significant habitats from physical alteration and destruction
¬ OBJECTIVE 3: To alleviate poverty in the coastal zone through pro-active development initiatives that generate sustainable livelihood options
¬ Establishment of Public awareness/education programme to promote shared vision, partnership and shared ownership of the resources</t>
  </si>
  <si>
    <t>ICZM
IMA Impl Guide: Fisheries and Aquaculture
Issue 1: The implementation of the concept of resource management to attain sustainable development of the nation’s watersheds and coastal zones</t>
  </si>
  <si>
    <t>¬ OBJECTIVE 6: To ensure continual meaningful public participation and to promote partnerships between the State (national and local government), the private sector and civil society in order to foster co-responsibility in coastal management
¬ Work in collaboration with relevant stakeholders (Government Fisheries Departments, SIDC, SFC, CFTDI, UWI, UTT and Others) to develop an improved national outreach/extension programme for fisheries and aquaculture
¬ Establishment of formal and informal mechanisms for stakeholder participation</t>
  </si>
  <si>
    <t>¬ OBJECTIVE 6: To ensure continual meaningful public participation and to promote partnerships between the State (national and local government), the private sector and civil society in order to foster co-responsibility in coastal management
¬ Develop tools for fisheries participatory resource management
¬ Establishment of formal and informal mechanisms for stakeholder participation</t>
  </si>
  <si>
    <t>NPA Goal: Maintain the integrity and biological diversity of habitats and species of socio-economic and/or ecological significance, and restore degraded habitats
Issue 3: The protection of the environmental quality and ecological systems</t>
  </si>
  <si>
    <t>¬ Protect significant habitats from physical alteration and destruction
¬ Restore degraded habitats
¬ Establishment and implementation of ecological flow requirements</t>
  </si>
  <si>
    <t>NPA Goal: Reduce and control the impact and disposal of sewage from LBS into the coastal and marine environment
NPA Goal: Reduce all discharges and emissions of POPs from LBS into the coastal and marine environment
NPA Goal: Reduce and control nutrient inputs from LBS into the coastal and marine environment
ICZM
Issue 3: The protection of the environmental quality and ecological systems</t>
  </si>
  <si>
    <t>¬ Reduce the incidence of the disposal of raw or partially treated sewage to the environment
¬ Ensure that all effluents from STPs are treated and disposed of in conformity with the Water Pollution Rules, or with Annex III to the LBS Protocol where the Rules are either silent or are less stringent
¬ Ensure that banned pesticides are not imported or utilised
¬ Reduce the incidence of the disposal of raw or partially treated sewage to the environment
¬ Ensure that all effluents from STPs are treated and disposed of in conformity with the Water Pollution Rules, or with Annex III to the LBS Protocol where the Rules are either silent or less stringent
¬ Reduce the incidence of the disposal of grey water to the environment
¬ Nutrient (phosphorus and nitrogen) loads in rivers and coastal waters; 
¬ BOD levels in water samples; 
¬ Volume discharges of phosphate; 
¬ Volume discharges of nitrogen; 
¬ Incidence of eutrophication from excessive nutrient levels; and Incidence of fish kills linked to nutrient enrichment of water bodies
¬ OBJECTIVE 10: To promote and enhance pollution control and waste management activities to ensure that they have minimal adverse impact on human health, and on coastal ecosystems and their ability to support beneficial human uses
¬ Implementation of in-stream water requirements
¬ Establishment of a water quality programme to include pollution identification, monitoring and control</t>
  </si>
  <si>
    <t xml:space="preserve">Issue 1: The implementation of the concept of resource management to attain sustainable development of the nation’s watersheds and coastal zones
Issue 3: The protection of the environmental quality and ecological systems
</t>
  </si>
  <si>
    <t>¬ Establishment of Water Resources Management Act, Watershed Management Act, National parks and Wildlife Act and Coastal Zone Management Act
¬ Development of watershed management plans, and the implementation of soil and water conservation measures and reforestation activities</t>
  </si>
  <si>
    <t>¬ Development of watershed management plans, and the implementation of soil and water conservation measures and reforestation activities</t>
  </si>
  <si>
    <t>Issue 3: The protection of the environmental quality and ecological systems</t>
  </si>
  <si>
    <t>ICZM
IMA Impl Guide: Environmental Quality
IMA Impl Guide: Biodiversity and Ecology
IMA Impl Guide: Oceanography, Coastal Processes
Issue 4:The development of capacity and tools within a suitable institution to support decision making</t>
  </si>
  <si>
    <t>¬ OBJECTIVE 5: To conduct planning and management activities in the coastal zone in a manner that promotes learning through continuous research, monitoring, review and adaptation
¬ Long term monitoring of important environmental parameters such as organo-metal, heavy metal, nutrient and hydrocarbon concentrations; also microbial pollution monitoring, in the coastal zones and their environs to determine the state of the marine environment, especially in the Gulf of Paria
¬ A thorough taxonomic survey of our marine species and maintain, update and upgrade the Marine Species Reference Collection
¬ To monitor changes in coastal processes and coastal dynamics and assess their impacts on the marine ecosystem, including our beaches, using available resources such as remote sensing
¬ To commission a complete marine geological, hydrographical, physical oceanographic and sedimentology survey of our coastal environment
¬ Establishment of comprehensive data and information management systems and linked decision support systems (computer models)
¬ Acquisition, installation and maintenance of monitoring and computational equipment</t>
  </si>
  <si>
    <t>Energy</t>
  </si>
  <si>
    <t>Protection of Critical Energy Assets</t>
  </si>
  <si>
    <t>- Operational National Oil Spill Contingency Plan and National Chemical Spill Contingency Plan
-Develop business model for Oil Spill Response Organization</t>
  </si>
  <si>
    <t>MEEI - Health, Safety, Environment and Measurement</t>
  </si>
  <si>
    <t xml:space="preserve">All previously quarried State lands in Trinidad and Tobago suitable for rehabilitation returned to the Forestry Division to be rehabilitated </t>
  </si>
  <si>
    <t>Surveys to determine quarried out areas on State lands suitable for rehabilitation</t>
  </si>
  <si>
    <t>MEEI - Minerals Division</t>
  </si>
  <si>
    <t>Increase use of Renewable Energy Technologies</t>
  </si>
  <si>
    <t>Completed Renewable Energy Policy Framework and Legislation by 2012</t>
  </si>
  <si>
    <t>MEEI - Energy Planning and Research Division</t>
  </si>
  <si>
    <t>Increase energy efficiency</t>
  </si>
  <si>
    <t>¬ Avg convertion ratio
¬ overall energy conversion efficiency</t>
  </si>
  <si>
    <t xml:space="preserve">MEEI - LNG and Gas Exports Division
</t>
  </si>
  <si>
    <t>Increase local content in the energy sector</t>
  </si>
  <si>
    <t>- Percentage of locally provided services and equipment in each area of the value chain (30%)
Percentage of nationals working in each area of the value chain (30%)</t>
  </si>
  <si>
    <t>- MEEI - Energy Planning and Research Division
- MEEI - Legal Department</t>
  </si>
  <si>
    <t>Energy / Industry</t>
  </si>
  <si>
    <t>Increase National Value Add from National Gas Business</t>
  </si>
  <si>
    <t>FDI in gas-based plants</t>
  </si>
  <si>
    <t>LNG &amp; GE Division</t>
  </si>
  <si>
    <t>Energy / Transport</t>
  </si>
  <si>
    <t xml:space="preserve">Increase Domestic Use of Natural Gas </t>
  </si>
  <si>
    <t>Expand use of Compressed Natural Gas in domestic transportation (40 MM SCF / day by 2015)</t>
  </si>
  <si>
    <t>MEEI (department ot Retail and Downstream Marketing)</t>
  </si>
  <si>
    <t xml:space="preserve">STRATEGIC PRIORITY 4 : Build Human Resource Capability and Capacity for National Development
STRATEGIC PRIORITY 5 : Build the Business Continuity Management capacity across the public service
STRATEGIC PRIORITY 7 : Develop and Strengthen the MPA’s Capability and Capacity
 </t>
  </si>
  <si>
    <t xml:space="preserve">Develop the labour pool in critical areas (tertiary) for the development of Trinidad and Tobago 
To improve capacity and capability in the Public Service 
To place returning national scholars and improve their workplace performance and build their career paths
Build and sustain a team of leaders capable of advising on and implementing government policies
Develop and implement a BCM policy and framework  
To develop a proactive  MPA 
To improve service delivery
To improve the level of employee engagement, 
foster increased job satisfaction and commitment, 
and optimise staff competencies 
To improve the management team performance
</t>
  </si>
  <si>
    <t xml:space="preserve">¬ %  reduction in critical skills gaps indentified in PS/DPS surveys
¬ No. of policies
¬ Evaluation framework for selection published
¬ No. and value of scholarships awarded in specific disciplines
¬ % Placement of scholars (No.  in public/private institutions)
¬ %  positions filled in the critical areas from scholarships programme
¬ No. of organisational structures revised;
¬ % Achievement
¬ No. and type of training interventions;
¬ No. of trainees 
¬ Changes in training programme
¬ Proposed model for a Public Service Institute submitted to Cabinet for approval
¬ No. of scholars placed; in AP; other (include private sector);
¬ Cost of AP
¬ No. and % of unplaced scholars
¬ No. and % of scholars enrolled in PDP;
¬ Cost of PDP
¬ No. and % scholars graduated from PDP
¬ No. and % scholars in other development programmes
¬ Development and approval of policy document
¬ % increase in competency ratings (MPMF Reports)
¬ # of performance standards met (Performance Report/Appraisal
¬ Policy Documents -Knowledge Management and Succession Management and Career Development  
¬ Development of policy documents
¬ No. and type of stakeholder 
engagements
¬ No. and type of staff recruited
¬ No. of personnel trained;
¬ No. of training sessions
¬ No. of new/updated BCPs/DRPs 
¬ Consolidated government BCP/DRP
¬ No of reviewed/revised 
structures in the MPA 
¬ Plans; 
Implementation rate of  strategic 
programme 
Compilation and Submission of 
reports 
CSM surveys; 
No. of Evaluations
¬ Staffing; 
¬ Training; 
¬ iHRIS Utilisation
¬ IT infrastructure; 
¬ IT Service delivery 
¬ BCM documents
¬ Spending
¬ Intranet utilisation  
¬ New/revised processes
¬ No. of new/revised policies 
¬ Project Management 
maturity  (PMM) rating
¬ No. of articles produced and 
published;  
¬ No. of stakeholder engagements; 
¬ Media releases 
¬ Programmes and achievements 
¬ No. of reengineering business 
processes; 
¬ No. of new IT applications
/solutions 
¬ Guides/Manuals developed; 
¬ Service standards implemented 
¬ Staff trained/certified
</t>
  </si>
  <si>
    <t>¬ Scholarships and Advanced Training Division
¬ BCM Team led by Strategic Services Division
¬ All Division in MPA</t>
  </si>
  <si>
    <t>STRATEGIC PRIORITY 4 : Build Human Resource Capability and Capacity for National Development</t>
  </si>
  <si>
    <t xml:space="preserve">Develop the labour pool in critical areas (tertiary) for the development of Trinidad and Tobago 
To improve capacity and capability in the Public Service 
To place returning national scholars and improve their workplace performance and build their career paths
Build and sustain a team of leaders capable of advising on and implementing government policies  </t>
  </si>
  <si>
    <t xml:space="preserve">¬ %  reduction in critical skills gaps indentified in PS/DPS surveys
¬ No. of policies
¬ Evaluation framework for selection published
¬ No. and value of scholarships awarded in specific disciplines
¬ % Placement of scholars (No.  in public/private institutions)
¬ %  positions filled in the critical areas from scholarships programme
¬ No. of organisational structures revised;
¬ % Achievement
¬ No. and type of training interventions;
¬ No. of trainees 
¬ Changes in training programme
¬ Proposed model for a Public Service Institute submitted to Cabinet for approval
¬ No. of scholars placed; in AP; other (include private sector);
¬ Cost of AP
¬ No. and % of unplaced scholars
¬ No. and % of scholars enrolled in PDP;
¬ Cost of PDP
¬ No. and % scholars graduated from PDP
¬ No. and % scholars in other development programmes
¬ Development and approval of policy document
¬ % increase in competency ratings (MPMF Reports)
¬ # of performance standards met (Performance Report/Appraisal
¬ Policy Documents -Knowledge Management and Succession Management and Career Development  
</t>
  </si>
  <si>
    <t>¬ Scholarships and Advanced Training Division</t>
  </si>
  <si>
    <t>No gender approach has been identified.</t>
  </si>
  <si>
    <t>STRATEGIC PRIORITY 6 : Guiding the Strategic Direction and Policy Formulation of the Telecommunications and Broadcasting Sector</t>
  </si>
  <si>
    <t>To improve the availability of network infrastructure  for the Telecommunications and Broadcasting sectors by x% by the year 2019</t>
  </si>
  <si>
    <t xml:space="preserve">¬ % increase in local production
¬ % of National BB Goals met
¬ % of UN BB Goals met
¬ 90% of ISPs contacted join the PPP
¬ 90% estimated funding for all major components of the National BBP is secured (what % do we want the private sector to contribute?)
</t>
  </si>
  <si>
    <t>¬ Priority Team led by Strategic Service Division</t>
  </si>
  <si>
    <t>PARTIAL since it only covers infrastructure regarding telecommunications.</t>
  </si>
  <si>
    <t xml:space="preserve">STRATEGIC PRIORITY 2a : Redesign and Rebuild the HRM Architecture for a 21st
 Century Public Service  
STRATEGIC PRIORITY 2b:
Transform the Civil Service through Renewal and  
Modernisation
STRATEGIC PRIORITY 3 : Develop and Implement the Service Delivery Policy Framework and Architecture
</t>
  </si>
  <si>
    <t xml:space="preserve">To  improve PMCD’s service delivery response  
time for the preparation of Comments on Notes received from Cabinet &amp; Draft Notes received from 
Ministries/Depts 
To  adopt  modern policies and practices for 
effective governance and operation of the 
HRM function in the Public Servi ce
To create the infrastructure for optimal service delivery and enhanced citizen experience.
To create a single point  of contact for government services (One -Stop -Shops)
To develop service delivery competencies along the Value Chain.
To improve accessibility and delivery of government 
information and services
To institutionalise citizen-centered approaches 
To create better equipped and customer friendly service environments;  
To improve the quality of service delivery across the Public Service.
To address customer complaints. 
To improve and sustain service delivery in the 
Public Service 
To establish service delivery standards
</t>
  </si>
  <si>
    <t xml:space="preserve">Business Process 
Reengineering (BPR)
¬ Project Plan 
¬ No. of staff trained in BPR 
¬ No. of processes reengineered 
Knowledge  
Management (KM)
¬ Intelligence database 
¬ Operational Manual
Human Resource 
Management (HRM)
¬ 100% of technical staff at the  level of PMC 1  recruited
Policy Formulation &amp; 
Execution (PFE)
Guideline Document
¬ Additional  Guidelines
¬ % Adherence to Policy
HR  for the SHRM Division acquired: 
¬ Fulfill staffing requirements (SHRM  Division) 
Consulting Organization for the 
SHRM reform programme 
engaged: 
¬ No. of consultants engaged 
SHRM Road map completed  
¬ SHRM programme 
implementation rate 
¬ No. of technical agreements 
Governance Arrangement for the HRM reform programme 
developed: 
¬ No. and type of steering committee meetings 
¬ No. of decisions made 
to chart and implement the HRM 
programme
Governance Arrangement for the HRM reform programme 
developed:(Continued) 
¬ Engage in HRM Network Forums  
¬ No. of HRM Network Forums held  
HRM Philosophy formalized: 
¬ No. of stakeholder 
consultations held to inform the HRM Philosophy 
¬ HRM Philosophy completed and approved 
HRM Laws, Policies &amp; Regulations developed: 
¬ No. of laws and regulations 
implemented
¬ No. of   policies developed
HRM system improvements 
administered 
¬ Map Processes 
¬ No. of HRM processes 
mapped and redesigned 
¬ Level of iHRIS usage
HR Audit conducted: 
¬ Audit Report 
¬ Level of usage of 
ihRIS and ICTs
¬ Level of satisfaction by HRM professionals and other stakeholders with ihRIS
HRM structures, capacity and capability developed: 
¬ No. of revised organizational 
structures 
¬ No. of staff recruited 
¬ No. of staff trained
¬ Report on think-tank sessions and focus groups 
¬ No. of Inter-agency planning teams 
¬ Approved Service Delivery Policy (including service 
delivery principles and standards) 
¬ No. of rationalized policies and 
legislations 
¬ Change Management 
Strategy/Plan 
¬ No. of Stakeholder Consultations 
¬ No. of Service Delivery Standards 
¬ Agreed upon Customer / User 
Interface Model
¬ Cabinet Approval for 
InterGov model 
¬ Terms of Reference 
¬ Approved Service Delivery Framework 
¬ Approved  data Architecture, 
Governance structure and 
responsibilities established 
¬ Computerize records and integrated government services 
¬ Process catalogues of government services (Selected 
Agencies -) 
¬ No. of Business Centers 
¬ No. of "One-stop shop" services  
¬ Re-training / reintegration plan 
¬ Web-based Directory of Services 
¬ No. of M&amp;E mechanisms 
[...]
</t>
  </si>
  <si>
    <t>¬ Public Management Consulting Division (PMCD)
¬ PSTD (lead) 
¬ support  SSD
¬ HR
¬ PMD
¬ PMCD
¬ PSA
¬ External agencies 
¬ Ministries</t>
  </si>
  <si>
    <t>PARTIAL because no measures for directly combat /punish corruption have been identified</t>
  </si>
  <si>
    <t>STRATEGIC PRIORITY 1 : Operationalise The Governance Framework For The Public Service 
STRATEGIC PRIORITY 2a : Redesign and Rebuild the HRM Architecture for a 21st
 Century Public Service  
STRATEGIC PRIORITY 2b:
Transform the Civil Service through Renewal and  
Modernisation
STRATEGIC PRIORITY 3 : Develop and Implement the Service Delivery Policy Framework and Architecture
STRATEGIC PRIORITY 4 : Build Human Resource Capability and Capacity for National Development
STRATEGIC PRIORITY 5 : Build the Business Continuity Management capacity across the public service
STRATEGIC PRIORITY 7 : Develop and Strengthen the MPA’s Capability and Capacity</t>
  </si>
  <si>
    <t xml:space="preserve">To optimise the structure  of the Public Service 
To strengthen governance within the public service
To  improve PMCD’s service delivery response  
time for the preparation of Comments on Notes received from Cabinet &amp; Draft Notes received from 
Ministries/Depts 
To  adopt  modern policies and practices for 
effective governance and operation of the 
HRM function in the Public Servi ce
To create the infrastructure for optimal service delivery and enhanced citizen experience.
To create a single point  of contact for government services (One -Stop -Shops)
To develop service delivery competencies along the Value Chain.
To improve accessibility and delivery of government 
information and services
To institutionalise citizen-centered approaches 
To create better equipped and customer friendly service environments;  
To improve the quality of service delivery across the Public Service.
To address customer complaints. 
To improve and sustain service delivery in the 
Public Service 
To establish service delivery standards
Develop the labour pool in critical areas (tertiary) for the development of Trinidad and Tobago 
To improve capacity and capability in the Public Service 
To place returning national scholars and improve their workplace performance and build their career paths
Build and sustain a team of leaders capable of advising on and implementing government policies
Develop and implement a BCM policy and framework
To develop a proactive  MPA 
To improve service delivery
To improve the level of employee engagement, 
foster increased job satisfaction and commitment, 
and optimise staff competencies 
To improve the management team performance
</t>
  </si>
  <si>
    <t xml:space="preserve">Attendance;
¬ No. of ministries; 
¬ No. of state enterprises; 
¬ No. of statutory bodies; 
¬ Organisational chart of the 
public service; 
¬ Size of public service 
Attendance;
¬ No. of  policies developed; 
¬ No. of new governance 
systems developed; 
¬ No. of redesigned systems; 
¬ No. of revised procedures; 
¬ No. of legislation (new and revised) 
¬ Governance structures 
defined 
¬ Roles and Responsibilities 
defined 
¬ No. of Structural enhancements
Policy/Programme; 
¬ Reports 
¬ No. and type of stakeholder  
engagements; 
¬ Implementation rate of 
programme
Business Process 
Reengineering (BPR)
¬ Project Plan 
¬ No. of staff trained in BPR 
¬ No. of processes reengineered 
Knowledge  
Management (KM)
¬ Intelligence database 
¬ Operational Manual
Human Resource 
Management (HRM)
¬ 100% of technical staff at the  level of PMC 1  recruited
Policy Formulation &amp; 
Execution (PFE)
Guideline Document
¬ Additional  Guidelines
¬ % Adherence to Policy
HR  for the SHRM Division acquired: 
¬ Fulfill staffing requirements (SHRM  Division) 
Consulting Organization for the 
SHRM reform programme 
engaged: 
¬ No. of consultants engaged 
SHRM Road map completed  
¬ SHRM programme 
implementation rate 
¬ No. of technical agreements 
Governance Arrangement for the HRM reform programme 
developed: 
¬ No. and type of steering committee meetings 
¬ No. of decisions made 
to chart and implement the HRM 
programme
Governance Arrangement for the HRM reform programme 
developed:(Continued) 
¬ Engage in HRM Network Forums  
¬ No. of HRM Network Forums held  
HRM Philosophy formalized: 
¬ No. of stakeholder 
consultations held to inform the HRM Philosophy 
¬ HRM Philosophy completed and approved 
HRM Laws, Policies &amp; Regulations developed: 
¬ No. of laws and regulations 
implemented
¬ No. of   policies developed
HRM system improvements 
administered 
¬ Map Processes 
¬ No. of HRM processes 
mapped and redesigned 
¬ Level of iHRIS usage
HR Audit conducted: 
¬ Audit Report 
¬ Level of usage of 
ihRIS and ICTs
¬ Level of satisfaction by HRM professionals and other stakeholders with ihRIS
HRM structures, capacity and capability developed: 
¬ No. of revised organizational 
structures 
¬ No. of staff recruited 
¬ No. of staff trained
¬ Report on think-tank sessions and focus groups 
¬ No. of Inter-agency planning teams 
¬ Approved Service Delivery Policy (including service 
delivery principles and standards) 
¬ No. of rationalized policies and 
legislations 
¬ Change Management 
Strategy/Plan 
¬ No. of Stakeholder Consultations 
¬ No. of Service Delivery Standards 
¬ Agreed upon Customer / User 
Interface Model
¬ Cabinet Approval for 
InterGov model 
¬ Terms of Reference 
¬ Approved Service Delivery Framework 
¬ Approved  data Architecture, 
Governance structure and 
responsibilities established 
¬ Computerize records and integrated government services 
¬ Process catalogues of government services (Selected 
Agencies -) 
¬ No. of Business Centers 
¬ No. of "One-stop shop" services  
¬ Re-training / reintegration plan 
¬ Web-based Directory of Services 
¬ No. of M&amp;E mechanisms 
[...]
¬ %  reduction in critical skills gaps indentified in PS/DPS surveys
¬ No. of policies
¬ Evaluation framework for selection published
¬ No. and value of scholarships awarded in specific disciplines
¬ % Placement of scholars (No.  in public/private institutions)
¬ %  positions filled in the critical areas from scholarships programme
¬ No. of organisational structures revised;
¬ % Achievement
¬ No. and type of training interventions;
¬ No. of trainees 
¬ Changes in training programme
¬ Proposed model for a Public Service Institute submitted to Cabinet for approval
¬ No. of scholars placed; in AP; other (include private sector);
¬ Cost of AP
¬ No. and % of unplaced scholars
¬ No. and % of scholars enrolled in PDP;
¬ Cost of PDP
¬ No. and % scholars graduated from PDP
¬ No. and % scholars in other development programmes
¬ Development and approval of policy document
¬ % increase in competency ratings (MPMF Reports)
¬ # of performance standards met (Performance Report/Appraisal
¬ Policy Documents -Knowledge Management and Succession Management and Career Development  
¬ Development of policy documents
¬ No. and type of stakeholder 
engagements
¬ No. and type of staff recruited
¬ No. of personnel trained;
¬ No. of training sessions
¬ No. of new/updated BCPs/DRPs 
¬ Consolidated government BCP/DRP
¬ No of reviewed/revised 
structures in the MPA 
¬ Plans; 
Implementation rate of  strategic 
programme 
Compilation and Submission of 
reports 
CSM surveys; 
No. of Evaluations
¬ Staffing; 
¬ Training; 
¬ iHRIS Utilisation
¬ IT infrastructure; 
¬ IT Service delivery 
¬ BCM documents
¬ Spending
¬ Intranet utilisation  
¬ New/revised processes
¬ No. of new/revised policies 
¬ Project Management 
maturity  (PMM) rating
¬ No. of articles produced and 
published;  
¬ No. of stakeholder engagements; 
¬ Media releases 
¬ Programmes and achievements 
¬ No. of reengineering business 
processes; 
¬ No. of new IT applications
/solutions 
¬ Guides/Manuals developed; 
¬ Service standards implemented 
¬ Staff trained/certified
</t>
  </si>
  <si>
    <t>¬ Public Management Consulting Division (PMCD)
¬ Public Service Transformation Division (PSTD)
¬ Strategic Services Division (SSD)
¬ PSTD (lead) 
¬ support  SSD
¬ HR
¬ PMD
¬ PMCD
¬ PSA
¬ External agencies 
¬ Ministries
¬ Scholarships and Advanced Training Division
¬ BCM Team led by Strategic Services Division
¬ All Division in MPA</t>
  </si>
  <si>
    <t xml:space="preserve">STRATEGIC PRIORITY 2a : Redesign and Rebuild the HRM Architecture for a 21st
 Century Public Service  
STRATEGIC PRIORITY 2b:
Transform the Civil Service through Renewal and  
Modernisation
STRATEGIC PRIORITY 3 : Develop and Implement the Service Delivery Policy Framework and Architecture
STRATEGIC PRIORITY 6 : Guiding the Strategic Direction and  Policy Formulation of
the Telecommunications and Broadcasting Sector
</t>
  </si>
  <si>
    <t xml:space="preserve">To  improve PMCD’s service delivery response  
time for the preparation of Comments on Notes received from Cabinet &amp; Draft Notes received from 
Ministries/Depts 
To  adopt  modern policies and practices for 
effective governance and operation of the 
HRM function in the Public Servi ce
To create the infrastructure for optimal service delivery and enhanced citizen experience.
To create a single point  of contact for government services (One -Stop -Shops)
To develop service delivery competencies along the Value Chain.
To improve accessibility and delivery of government 
information and services
To institutionalise citizen-centered approaches 
To create better equipped and customer friendly service environments;  
To improve the quality of service delivery across the Public Service.
To address customer complaints. 
To improve and sustain service delivery in the 
Public Service 
To establish service delivery standards
To improve the production of policy and legislation 
for the Telecommunications and Broadcasting 
sector 
</t>
  </si>
  <si>
    <t xml:space="preserve">Business Process 
Reengineering (BPR)
¬ Project Plan 
¬ No. of staff trained in BPR 
¬ No. of processes reengineered 
Knowledge  
Management (KM)
¬ Intelligence database 
¬ Operational Manual
Human Resource 
Management (HRM)
¬ 100% of technical staff at the  level of PMC 1  recruited
Policy Formulation &amp; 
Execution (PFE)
Guideline Document
¬ Additional  Guidelines
¬ % Adherence to Policy
HR  for the SHRM Division acquired: 
¬ Fulfill staffing requirements (SHRM  Division) 
Consulting Organization for the 
SHRM reform programme 
engaged: 
¬ No. of consultants engaged 
SHRM Road map completed  
¬ SHRM programme 
implementation rate 
¬ No. of technical agreements 
Governance Arrangement for the HRM reform programme 
developed: 
¬ No. and type of steering committee meetings 
¬ No. of decisions made 
to chart and implement the HRM 
programme
Governance Arrangement for the HRM reform programme 
developed:(Continued) 
¬ Engage in HRM Network Forums  
¬ No. of HRM Network Forums held  
HRM Philosophy formalized: 
¬ No. of stakeholder 
consultations held to inform the HRM Philosophy 
¬ HRM Philosophy completed and approved 
HRM Laws, Policies &amp; Regulations developed: 
¬ No. of laws and regulations 
implemented
¬ No. of   policies developed
HRM system improvements 
administered 
¬ Map Processes 
¬ No. of HRM processes 
mapped and redesigned 
¬ Level of iHRIS usage
HR Audit conducted: 
¬ Audit Report 
¬ Level of usage of 
ihRIS and ICTs
¬ Level of satisfaction by HRM professionals and other stakeholders with ihRIS
HRM structures, capacity and capability developed: 
¬ No. of revised organizational 
structures 
¬ No. of staff recruited 
¬ No. of staff trained
¬ Report on think-tank sessions and focus groups 
¬ No. of Inter-agency planning teams 
¬ Approved Service Delivery Policy (including service 
delivery principles and standards) 
¬ No. of rationalized policies and 
legislations 
¬ Change Management 
Strategy/Plan 
¬ No. of Stakeholder Consultations 
¬ No. of Service Delivery Standards 
¬ Agreed upon Customer / User 
Interface Model
¬ Cabinet Approval for 
InterGov model 
¬ Terms of Reference 
¬ Approved Service Delivery Framework 
¬ Approved  data Architecture, 
Governance structure and 
responsibilities established 
¬ Computerize records and integrated government services 
¬ Process catalogues of government services (Selected 
Agencies -) 
¬ No. of Business Centers 
¬ No. of "One-stop shop" services  
¬ Re-training / reintegration plan 
¬ Web-based Directory of Services 
¬ No. of M&amp;E mechanisms 
[...]
¬ MPA and Secretariat 
organisational charts 
¬ Governance Framework for 
relationship between MPA and 
TATT 
¬ Roles and Responsibilities 
Matrix 
¬ Secretariat Staffing  
¬ Training Plan 
¬ Agendas for 
Policy 
Legislation 
Planning  
Oversight  
Implementation rates for 
Policy 
Legislation 
Planning  
Oversight  
¬ % achievement rate of TATT 
programme 
¬ % compliance with TATT reporting responsibilities 
</t>
  </si>
  <si>
    <t>¬ Public Management Consulting Division (PMCD)
¬ PSTD (lead) 
¬ support  SSD
¬ HR
¬ PMD
¬ PMCD
¬ PSA
¬ External agencies 
¬ Ministries
¬ Priority Team led by Strategic Service Division</t>
  </si>
  <si>
    <t>TOPIC: Agriculture</t>
  </si>
  <si>
    <t>Develop new Legislation to integrate Existing Laws On Agriculture
Promote Education and Public Awareness
concerning Sustainable Agriculture
Encourage Sustainable Aquaculture Practices</t>
  </si>
  <si>
    <t>¬ New Legislation enacted
¬ Number of Public Awareness
Campaigns
¬ Number of Aquaculture Farms
granted CECs each year
¬ Number of Pilot Projects
conducted by schools per year</t>
  </si>
  <si>
    <t>¬ Ministry of Agriculture, Land
and Fisheries
¬Ministry of Legal Affairs
¬ Ministry of Education
¬ University of the West Indies
¬ University of Trinidad and
Tobago
¬ Environmental Management
Authority</t>
  </si>
  <si>
    <t>TOPIC: Noise Pollution
STRATEGIC GOAL 6: To Protect Human Health and the Natural Environment from the Impacts of Noise, and the Maintenance of the Fundamental Rights of an Individual to the Enjoyment of Property, whilst still Allowing Reasonable Social, Cultural and Economic Activity</t>
  </si>
  <si>
    <t>Amendments to Noise Pollution Control Rules
Regulate Noise in the Marine Environment
Enforce Noise Control vis a vis Planning Zonation
Promote Education and Public Awareness
concerning Noise Issues
Achieve noise pollution reduction using non-regulatory approaches to noise control
Achieve noise pollution reduction using mandatory compliance</t>
  </si>
  <si>
    <t xml:space="preserve">¬ Amended Noise Pollution Control Rules
¬ Completion of Studies into
regulation of noise in the Marine
Environment
¬ Number of Successful Actions to reduce Noisy Activity
¬ Number of Education and Public Awareness campaigns per year
¬ Voluntary Codes of Practice for 3 sectors developed
¬ Reduce number of noise complaints
¬ Voluntary Code of Practice for select mechanical equipment
¬ Increase numbers of patrols and fines
¬ Active Environmental Inspectors in other agencies
¬ Mandatory standards developed in collaboration with TTBS. Additional agencies enforcing NPCRs by end of plan period
¬ Amended NPCR
¬ Noise related conditions in CECs
</t>
  </si>
  <si>
    <t>¬ Environmental Management
Authority
¬ Ministry of Energy and Energy
Industries
¬ Ministry of Works and Transport
¬ Environmental Police
¬ Magistrates Courts
¬ Community Groups
¬ Ministry of Education
¬ University of the West Indies
¬ University of Trinidad and
Tobago
¬ Ministry of Community
Development Culture and Arts
¬ CEO (Chief Executive Officer)  of the Environmental Management Authority   
¬ TS (Technical Services) f the Environmental Management Authority
¬ LS ( Legal Services) of the Environmental Management Authority
¬ CR &amp; PE (Corporate Relations and Public Education) of the Environmental Management Authority
¬ CS (Corporate Services of the Environmental Management Authority</t>
  </si>
  <si>
    <t>TOPIC: Water Pollution
TOPIC: Air Pollution
STRATEGIC GOAL 1: To Protect and Improve Air Quality to Reduce and Eliminate any Risk to Human and Ecosystem Health
STRATEGIC GOAL 2: To Protect and Restore the Water Quality of Inland and Coastal Waters to Safeguard Human Health and Ecosystems Health
STRATEGIC GOAL 3: To Protect Communities and Ecosystems from the Health Consequences of Hazardous Chemicals Spills and the Unsafe Handling and Disposal of Solid and Hazardous Wastes</t>
  </si>
  <si>
    <t xml:space="preserve">Enforcement of conditions under the Water Pollution Rules
Development of Ambient Water Quality Standards
Consider the establishment of a Pollution Tax
Revision of the Air Pollution Rules to better reflect the Precautionary and Polluter Pays Principles
Develop financial and other incentives for reducing Air Emissions
Amend Regulations under Motor Vehicles and Road Traffic Act regarding Air Emissions
Improvement of Subsidies and Incentives
Reduce the release of Carbon Dioxide and Methane
Reduce the emission of air pollutants from stationary sources
Reduce the emission of air pollutants from mobile sources
Identify the magnitude and extent of pollutants in our Air Sheds to focus and prioritise our interventions to protect human health and the environment
Predict the air pollution impacts of proposed industrial development on public health
To Reduce Water Pollutants Discharged into the Environment from Point Sources
To Reduce Water Pollutants Discharged into the Environment from Non-Point Sources
To develop ambient water quality standards for inland and coastal waters
Facilitate passage of legislation required to enable the EMA to achieve strategic goals related to solid and hazardous wastes
Identify the types, quantities, and distribution of hazardous wastes in Trinidad and Tobago to focus and prioritise our interventions to protect human health and the environment
Reduce the occurrence and impacts of hazardous chemical and wastes spills
</t>
  </si>
  <si>
    <t>¬ Number of Facilities registering
under the Water Pollution Rules
each year
¬ Number of Permits issued under the Water Pollution Rules each year
¬ Ambient Water Quality Standards have been developed
¬ Enactment of Legislation for the establishment of Pollution Tax
¬ Fees and Fines under the Air
Pollution Rules revised
¬ Number and value of Incentives granted each year
¬ Amendment of Regulations under Motor Vehicles and Road Traffic Act
¬ Level of Subsidies And Incentives granted per year
¬ Number of additional CNG
stations installed
¬ Number of Projects to capture
and return Methane to roduction
process per year
¬ Number of Wells using Carbon
Dioxide for enhanced recovery of crude oil
¬ Air Pollution Rules enacted
¬ Air quality requirements in relevant CECs
¬ Amended Motor Vehicle &amp; Road Traffic Act on vehicle emission standards
¬ Penalties for inappropriate vehicle emissions
¬ Media products developed targeting transportation and fuel production sectors
¬ Technology standards for cars and trucks
¬ Air quality monitoring stations at Union Estate and Beetham
¬ Calibrated and validated Air Quality Model for the Pt. Lisas area
¬ CEC determinations include air quality assessment and relevant conditions
¬ Ambient water quality baseline levels
¬ Increased awareness of Water Pollution Rules
¬ Increase compliance with Water Pollution Rules
¬ Facilities requiring permits identified
¬ Sixteen (16) permits issued per year
¬ Record of compliance/non-compliance
¬ Economic and non-economic incentives developed
¬ Malfunctioning sewage treatment plants addressed
¬ National NPS Pollution Management Programme
¬ Watersheds ranked for remediation
¬ NPS baseline levels established
¬ Report on inland and coastal water quality standard and guidelines
¬ Recommendations for inland and coastal water quality guidelines
¬ Waste Management Rules enacted
¬ Beverage Container Act in place
¬ Annual National Hazardous Waste Inventories
¬ Collaborative arrangement leads to reduction in improper disposal of wastes
¬ Policy related to hazardous chemicals spills
¬ National and regional spill contingency plans
¬ EMA responds to ODPM requests
¬ Trained responders</t>
  </si>
  <si>
    <t>¬ Environmental Management
Authority
¬ Water and Sewerage Authority, Water Resources Agency
¬ Ministry of Finance
¬ Ministry of Legal Affairs
¬ Ministry of Education
¬ University of the West Indies
¬ University of Trinidad and
Tobago
¬ Licensing Authority
¬ Ministry of Works and Transport
¬ Trinidad &amp; Tobago National
Petroleum Marketing Company
¬ Ministry of Energy and Energy
Industries
¬ Ministry of Works and Transport
¬ Energy Chamber
¬ Individual heavy industries
¬ Petrotrin
¬ Other oil producers
¬ CEO (Chief Executive Officer)  of the Environmental Management Authority   
¬ TS (Technical Services) f the Environmental Management Authority
¬ LS ( Legal Services) of the Environmental Management Authority
¬ CR &amp; PE (Corporate Relations and Public Education) of the Environmental Management Authority
¬ CS (Corporate Services of the Environmental Management Authority</t>
  </si>
  <si>
    <t>Which baseline? 
What is the correlation between deaths from air/water polluition?
Sil pollution and contamination are not considered</t>
  </si>
  <si>
    <t>TOPIC: Noise Pollution
TOPIC: Industrial and Other Sources
TOPIC: Agriculture
TOPIC: Communication and Public Awareness</t>
  </si>
  <si>
    <t xml:space="preserve">Promote Education and Public Awareness
concerning Noise Issues
Training of Customs Officers
Sensitization of Farmers
Promote Education and Public Awareness
concerning Toxic Chemicals and Pesticides
Promote Education and Public Awareness
concerning Sustainable Agriculture
Promote Environmental Education
</t>
  </si>
  <si>
    <t>¬ Number of Education and Public Awareness campaigns per year
¬ Number of Customs Officers
trained
¬ Number of sensitization
workshops for Farmers and
number of Farmers attended
¬ Number of public awareness
campaigns
¬ Number of Public Awareness
Campaigns
¬ Revised Primary and Secondary School Curricula to include Environmental Studies
¬ Number of Public Awareness Campaigns implemented</t>
  </si>
  <si>
    <t>¬ Environmental Management
Authority
¬ Ministry of Education
¬ University of the West Indies
¬ University of Trinidad and
Tobago
¬ Ministry of Community
Development Culture and Arts
¬ Pesticides and Toxic Chemicals Control Board
¬ Customs and Excise Division
¬ Ministry of Agriculture, Land
and Fisheries
¬ Ministry of Education
¬ University of the West Indies
¬ University of Trinidad and
Tobago
¬ Other Tertiary Educational
Institutions</t>
  </si>
  <si>
    <t>TOPIC: Water Pollution
TOPIC: Fresh Waters</t>
  </si>
  <si>
    <t>Promote Educational Outreach Programmes
Enforce the Regulations under the Planning Approval Process
Include special conditions under the Water Pollution Rules</t>
  </si>
  <si>
    <t>¬ Number of Educational Outreach Programmes completed per year
¬ Number of successful actions
against Unauthorized
Development under the Planning
Approval Process
¬ Number of permits with special
conditions under the Water
Pollution Rules</t>
  </si>
  <si>
    <t>¬ Environmental Management
Authority
¬ Ministry of Education
¬ University of the West Indies
¬ University of Trinidad and
Tobago
¬ Ministry of Legal Affairs 
¬ Ministry of the Attorney General
¬ Ministry of Planning and
Development
¬ Environmental Management
Authority
¬ Water and Sewerage Authority 
¬ Water Resources Agency</t>
  </si>
  <si>
    <t>No specifications detailed regardimg women or girls</t>
  </si>
  <si>
    <t>Enforcement of conditions under the Water Pollution Rules
Development of Ambient Water Quality Standards
Consider the establishment of a Pollution Tax
Enforce the Regulations under the Planning Approval Process
Include special conditions under the Water Pollution Rules</t>
  </si>
  <si>
    <t>¬ Number of Facilities registering
under the Water Pollution Rules
each year
¬ Number of Permits issued under the Water Pollution Rules each year
¬ Ambient Water Quality Standards have been developed
¬ Enactment of Legislation for the establishment of Pollution Tax
¬ Number of successful actions
against Unauthorized
Development under the Planning
Approval Process
¬ Number of permits with special
conditions under the Water
Pollution Rules</t>
  </si>
  <si>
    <t>¬ Environmental Management
Authority
¬ Water and Sewerage Authority, Water Resources Agency
¬ Ministry of Finance
¬ Ministry of Legal Affairs
¬ Ministry of Education
¬ University of the West Indies
¬ University of Trinidad and
Tobago
¬ Ministry of the Attorney General
¬ Ministry of Planning and
Development
¬ Environmental Management
Authority
¬ Water and Sewerage Authority 
¬ Water Resources Agency</t>
  </si>
  <si>
    <t>TOPIC: Fresh Waters
STRATEGIC GOAL 2: To Protect and Restore the Water Quality of Inland and Coastal Waters to Safeguard Human Health and Ecosystems Health</t>
  </si>
  <si>
    <t>Designate selected Watersheds for Protection
under the Water and Sewerage Act
Develop Guidelines to incorporate designs for
Rainfall Infiltration over Groundwater Recharge
Areas
To Reduce Water Pollutants Discharged into the Environment from Point Sources
To Reduce Water Pollutants Discharged into the Environment from Non-Point Sources
To develop ambient water quality standards for inland and coastal waters</t>
  </si>
  <si>
    <t>¬ Number of Watershed protected under the Water and Sewerage Act
¬ Guidelines developed
¬ Ambient water quality baseline levels
¬ Increased awareness of Water Pollution Rules
¬ Increase compliance with Water Pollution Rules
¬ Facilities requiring permits identified
¬ Sixteen (16) permits issued per year
¬ Record of compliance/non-compliance
¬ Economic and non-economic incentives developed
¬ Malfunctioning sewage treatment plants addressed
¬ National NPS Pollution Management Programme
¬ Watersheds ranked for remediation
¬ NPS baseline levels established
¬ Report on inland and coastal water quality standard and guidelines
¬ Recommendations for inland and coastal water quality guidelines
¬ Ambient water quality baseline levels
¬ Increased awareness of Water Pollution Rules
¬ Increase compliance with Water Pollution Rules
¬ Facilities requiring permits identified
¬ Sixteen (16) permits issued per year
¬ Record of compliance/non-compliance
¬ Economic and non-economic incentives developed
¬ Malfunctioning sewage treatment plants addressed
¬ National NPS Pollution Management Programme
¬ Watersheds ranked for remediation
¬ NPS baseline levels established
¬ Report on inland and coastal water quality standard and guidelines
¬ Recommendations for inland and coastal water quality guidelines</t>
  </si>
  <si>
    <t>¬ Water and Sewerage Authority 
¬ Water Resources Agency
¬ Environmental Management
Authority
¬ Ministry of Planning and
Development
¬ Commissioner of State Lands
¬ Ministry of Planning and
Development
¬ CEO (Chief Executive Officer)  of the Environmental Management Authority   
¬ TS (Technical Services) f the Environmental Management Authority
¬ LS ( Legal Services) of the Environmental Management Authority
¬ CR &amp; PE (Corporate Relations and Public Education) of the Environmental Management Authority
¬ CS (Corporate Services of the Environmental Management Authority</t>
  </si>
  <si>
    <t>¬ Number of Watershed protected under the Water and Sewerage Act
¬ Guidelines developed
¬ Ambient water quality baseline levels
¬ Increased awareness of Water Pollution Rules
¬ Increase compliance with Water Pollution Rules
¬ Facilities requiring permits identified
¬ Sixteen (16) permits issued per year
¬ Record of compliance/non-compliance
¬ Economic and non-economic incentives developed
¬ Malfunctioning sewage treatment plants addressed
¬ National NPS Pollution Management Programme
¬ Watersheds ranked for remediation
¬ NPS baseline levels established
¬ Report on inland and coastal water quality standard and guidelines
¬ Recommendations for inland and coastal water quality guidelines</t>
  </si>
  <si>
    <t>TOPIC: Minerals
STRATEGIC GOAL 5: To develop an innovative programme to balance environmental protection and economic development and facilitate the expeditious processing of CEC applications</t>
  </si>
  <si>
    <t>Develop a National Minerals Policy
Update the Quarry Policy
Update the Minerals Act
Enforce existing fees and penalties under the Minerals Act
To safeguard development by permitting only environmentally sound projects within the context of sustainable development
To streamline and improve the CEC review and decision-making process
Integrate and improve Social Impact, Public Engagement and Cumulative Impact Assessment in to the CEC Process
Increase the incorporation of environmental considerations into policies, plans and programmes nationally</t>
  </si>
  <si>
    <t>¬ Completion and promulgation of National Minerals Policy
¬ Quarry Policy updated
¬ Minerals Act updated
¬ Number of Enforcement Actions each year taken against
Violations under the Minerals Act
¬ Number of CECs issued and refused
¬ Retainer consultancy programme developed and implemented
¬ Memorandum of Understanding with Professional Associations established
¬ Generic CEC templates for “low impact activities” developed and in use
¬ Guideline documents developed
¬ Increased participation in the CEC process by relevant stakeholder groups
¬ Activities tools and/or guidance documents developed for five sectors
¬ Increase in the consistency, objectivity and efficiency of CEC applications.
¬ Record keeping and tracking of files improved by %.
¬ Duplication of work, inefficient procedures and errors eliminated
¬ Recommendations from assessment implemented
¬ Increase in the administrative capacity of the CEC process
¬ SIA &amp; Public Engagement Guideline documents developed and in use.
¬ CIA documents developed and meet the standards of best practice.
¬ Appropriate tools identified and implemented to facilitate CIA in the CEC process
¬ Mechanisms developed to introduce and promote SEA concepts to specific sectors, e.g. governmental entities that perform environmental management functions
¬ Workshops and seminars held to introduce and promote SEA concepts to specific sectors</t>
  </si>
  <si>
    <t>¬ Ministry of Energy and Energy
Industries
¬ EMA
¬ Energy Chamber
¬ Quarry Association of Trinidad and Tobago
¬ Environmental NGOs
¬ Ministry of Legal Affairs
¬ Ministry of Attorney General
¬ Magistrates Courts
¬ CEO (Chief Executive Officer)  of the Environmental Management Authority   
¬ TS (Technical Services) f the Environmental Management Authority
¬ LS ( Legal Services) of the Environmental Management Authority
¬ CR &amp; PE (Corporate Relations and Public Education) of the Environmental Management Authority
¬ CS (Corporate Services of the Environmental Management Authority</t>
  </si>
  <si>
    <t>It only refers to minerals, and not to all natural resources</t>
  </si>
  <si>
    <t>TOPIC: Solid and Hazardous Waste
TOPIC: Industrial and Other Sources
STRATEGIC GOAL 3: To Protect Communities and Ecosystems from the Health Consequences of Hazardous Chemicals Spills and the Unsafe Handling and Disposal of Solid and Hazardous Wastes</t>
  </si>
  <si>
    <t>Finalize and Enact National Waste Management Policy
Regulation of Hazardous Waste
Finalize and enact Waste Management Rules
Implement the National Implementation Plan for the
Stockholm Convention
Revise Customs Act and train Customs Officers
Enact Legislation for implementation of the
Rotterdam Convention
Training of Customs Officers
Sensitization of Farmers
Provide Financial Incentives to encourage replacement of Toxic Chemicals with less toxic alternatives
Promote Education and Public Awareness
concerning Toxic Chemicals and Pesticides
Facilitate passage of legislation required to enable the EMA to achieve strategic goals related to solid and hazardous wastes
Identify the types, quantities, and distribution of hazardous wastes in Trinidad and Tobago to focus and prioritise our interventions to protect human health and the environment.
Reduce the occurrence and impacts of hazardous chemical and wastes spills</t>
  </si>
  <si>
    <t>¬ Completion and promulgation of National Waste Management
Policy
¬ Completion and promulgation of the Hazardous Waste Rules and associated regulations
¬ Number of Facilities for which
CECs have been issued for the
Treatment and Disposal of
Hazardous Waste, each year.
¬ Waste Management Rules
finalized and promulgated
¬ Local Legislation for Stockholm Convention enacted
¬ Mirex-S is phased out
¬ Guidelines to control Open
Burning prepared
¬ Customs Act revised and
Customs Officers trained
¬ Enactment of Local Enabling
Legislation
¬ Number of Customs Officers
trained
¬ Number of sensitization
workshops for Farmers and
number of Farmers attended
¬ Number and value of Incentives
¬ Number of public awareness
campaigns
¬ Waste Management Rules enacted
¬ Beverage Container Act in place
¬ Annual National Hazardous Waste Inventories
¬ Collaborative arrangement leads to reduction in improper disposal of wastes
¬ Policy related to hazardous chemicals spills
¬ National and regional spill contingency plans
¬ EMA responds to ODPM requests
¬ Trained responders</t>
  </si>
  <si>
    <t xml:space="preserve">¬ Solid Waste Management
Company Limited
¬ Ministry of Rural Development and Local Government
¬ Environmental Management
Authority
¬ Ministry of Legal Affairs
¬ Ministry of Finance
¬ SWMCOL
¬ Basel Convention Regional
Center for the Caribbean
¬ Ministry of Energy and Energy
Industries
¬ Pesticides and Toxic  Chemicals Control Board
¬ MEA Unit
¬ Ministry of Trade and Industry
¬ Ministry of Planning and Development
¬ Port Authority of Trinidad and
Tobago
¬ Airports Authority of Trinidad
and Tobago
¬ University of the West Indies
¬ University of Trinidad and
Tobago
¬ Customs and Excise Division
¬ Ministry of Agriculture, Land
and Fisheries
¬ Ministry of Education
¬ Waste Management Rules enacted
¬ CEO (Chief Executive Officer)  of the Environmental Management Authority   
¬ TS (Technical Services) f the Environmental Management Authority
¬ LS ( Legal Services) of the Environmental Management Authority
¬ CR &amp; PE (Corporate Relations and Public Education) of the Environmental Management Authority
¬ CS (Corporate Services of the Environmental Management Authority
</t>
  </si>
  <si>
    <t>TOPIC: Solid and Hazardous Waste 
TOPIC: Recycling  / Upcycling</t>
  </si>
  <si>
    <t>Finalize and Enact National Waste Management Policy
Regulation of Hazardous Waste
Finalize and enact Waste Management Rules
Revise Customs Act and train Customs Officers
Update the National Waste Recycling Policy</t>
  </si>
  <si>
    <t>¬ Completion and promulgation of National Waste Management
Policy
¬ Completion and promulgation of the Hazardous Waste Rules and associated regulations
¬ Number of Facilities for which
CECs have been issued for the
Treatment and Disposal of
Hazardous Waste, each year.
¬ Waste Management Rules
finalized and promulgated
¬ Customs Act revised and
Customs Officers trained
¬ National Waste Recycling Policy updated</t>
  </si>
  <si>
    <t xml:space="preserve">¬ Solid Waste Management
Company Limited
¬ Ministry of Rural Development and Local Government
¬ Environmental Management
Authority
¬ Ministry of Legal Affairs
¬ Ministry of Finance
¬ SWMCOL
¬ Basel Convention Regional
Center for the Caribbean
¬ Ministry of Energy and Energy
Industries
¬ Pesticides and Toxic  Chemicals Control Board
¬ Port Authority of Trinidad and
Tobago
¬ Airports Authority of Trinidad
and Tobago
¬ Ministry of Planning and
Development
¬ Environmental Management
Authority
</t>
  </si>
  <si>
    <t>TOPIC: Industrial and Other Sources</t>
  </si>
  <si>
    <t>Provide Financial Incentives to encourage replacement of Toxic Chemicals with less
toxic alternatives</t>
  </si>
  <si>
    <t>¬ Number and value of Incentives</t>
  </si>
  <si>
    <t>¬ Ministry of Finance
¬Pesticides and Toxic Chemicals Control Board
¬ Ministry of Agriculture, Land
and Fisheries</t>
  </si>
  <si>
    <t>TOPIC: Solid and Hazardous Waste
TOPIC: Industrial and Other Sources</t>
  </si>
  <si>
    <t>Implement the National Implementation Plan for the
Stockholm Convention
Revise Customs Act and train Customs Officers
Provide Financial Incentives to encourage replacement of Toxic Chemicals with less
toxic alternatives</t>
  </si>
  <si>
    <t>¬ Local Legislation for Stockholm Convention enacted
¬ Mirex-S is phased out
¬ Guidelines to control Open
Burning prepared
¬ Customs Act revised and
Customs Officers trained
¬ Number and value of Incentives</t>
  </si>
  <si>
    <t>¬ MEA Unit, Ministry of Planning and Development
¬ Environmental Management
Authority
¬ Ministry of Legal Affairs
¬ Ministry of Trade and Industry
¬ Pesticides and Toxic Chemicals Control Board
¬ Basel Convention Regional
Centre for the Caribbean
¬ Port Authority of Trinidad and
Tobago
¬ Airports Authority of Trinidad
and Tobago
¬ Ministry of Finance
¬ Ministry of Agriculture, Land and Fisheries</t>
  </si>
  <si>
    <t>TOPIC: Solid and Hazardous Waste
TOPIC: Industrial and Other Sources
STRATEGIC GOAL 4: To Protect, Conserve and/or Restore Selected Ecosystems and Species to Ensure that the Biodiversity of Trinidad &amp; Tobago is Sustained</t>
  </si>
  <si>
    <t>Revise Customs Act and train Customs Officers
Training of Customs Officers
Sensitization of Farmers
Promote Education and Public Awareness
concerning Toxic Chemicals and Pesticides
Meet international obligations to international treaties related to ecosystem and species conservation and protection.</t>
  </si>
  <si>
    <t>¬ Customs Act revised and
Customs Officers trained
¬ Number of Customs Officers
trained
¬ Number of sensitization
workshops for Farmers and
number of Farmers attended
¬ Number of public awareness
campaigns
¬ Completion of all reports required under MEAs related to biodiversity and ecosystems
¬ Establishment of a minimum of 2 community-based, multi-stakeholder, pilot programmes for ESSs and ESAs in accordance with CBD and UNFCCC
¬ Establishment of minimum of 2 community-based, multi-stakeholder, pilot programmes for ESSs and ESAs in accordance with CBD and UNFCCC</t>
  </si>
  <si>
    <t>¬ Ministry of Legal Affairs
¬ Ministry of Trade and Industry
¬ Port Authority of Trinidad and
Tobago
¬ Airports Authority of Trinidad
and Tobago
¬ Ministry of Finance
¬ Ministry of Agriculture, Land
and Fisheries
¬ Pesticides and Toxic Chemicals Control Board
¬ Ministry of Education
¬ University of the West Indies
¬ University of Trinidad and
Tobago
¬ CEO (Chief Executive Officer)  of the Environmental Management Authority   
¬ TS (Technical Services) f the Environmental Management Authority
¬ LS ( Legal Services) of the Environmental Management Authority
¬ CR &amp; PE (Corporate Relations and Public Education) of the Environmental Management Authority
¬ CS (Corporate Services of the Environmental Management Authority</t>
  </si>
  <si>
    <t>TOPIC: Disaster Reduction and Emergency Response</t>
  </si>
  <si>
    <t>Implement Disaster Management Policy framework</t>
  </si>
  <si>
    <t>¬ Disaster Management Policy
framework implemented</t>
  </si>
  <si>
    <t>¬ Office of Disaster  Preparedness and Management
¬ Ministry of National Security
¬ National Media</t>
  </si>
  <si>
    <t>TOPIC: Climate Change, Mitigation and Adaptation</t>
  </si>
  <si>
    <t>Enact legislation to implement National Climate
Change Policy</t>
  </si>
  <si>
    <t>¬ Legislation enacted</t>
  </si>
  <si>
    <t>¬ Ministry of Legal Affairs
¬ Ministry of the Attorney General
¬ Environmental Management
Authority</t>
  </si>
  <si>
    <t>STRATEGIC GOAL 7: To Mitigate and Adapt to Climate Change</t>
  </si>
  <si>
    <t>A populace appropriately aware of climate change impacts, mitigation and adaptation</t>
  </si>
  <si>
    <t>¬ EMA climate change Communications, Education and Public Awareness (CEPA) strategy developed
¬ Four (4) video documentaries on climate change, as it relates to T&amp;T in the context of a Small Island Developing State;
¬ Yearly newspaper supplements focusing on various climate change issues
¬ Climate change booklet focused on situational analysis of climate change impacts mitigation and adaptation in T&amp;T;
¬ EMA News Magazine focused on issues related to climate change in T&amp;T</t>
  </si>
  <si>
    <t xml:space="preserve">¬ CEO
¬ TS
¬ CR &amp; PE
¬ CS
</t>
  </si>
  <si>
    <t>It does improve awareness, not so clera about institutional capacieties though</t>
  </si>
  <si>
    <t>TOPIC: Coastal and Marine</t>
  </si>
  <si>
    <t>Update and Finalize Integrated Coastal Zone
Management Plan
Regulate development in Coastal and Marine Areas</t>
  </si>
  <si>
    <t>¬ Integrated Coastal Zone
Management Plan finalized
¬ Number of enforcement actions each year taken against
violations under the CEC Rules in
Coastal and Marine Areas
¬ Number of enforcement actions each year taken against
violations under the Planning and Facilitation Act in Coastal and Marine Areas.</t>
  </si>
  <si>
    <t>¬ Institute of Marine Affairs
¬ Environmental Management Authority (EMA)
¬ Environmental Management
Authority
¬ Tobago House of Assembly
¬ Town and Country Planning
Division</t>
  </si>
  <si>
    <t>TOPIC: Fisheries</t>
  </si>
  <si>
    <t>Update Fisheries Act
Designate Fish Spawning Grounds as Environmentally Sensitive Areas
Prepare Fisheries Management Policy</t>
  </si>
  <si>
    <t>¬ Fisheries Act updated
¬ Number of Fishing Spawning
Grounds desig nated as ESAs per year
¬ Completion and promulgation of Fisheries Management Policy</t>
  </si>
  <si>
    <t>¬ Ministry of Legal Affairs
¬ Fisheries Division
¬ Ministry of Agriculture, Land and Fisheries
¬ Tobago House of Assembly
¬ Fishermen Associations
¬ Environmental NGOs
¬ Environmental Management
Authority
¬ University of the West Indies</t>
  </si>
  <si>
    <t>TOPIC: Coastal and Marine
STRATEGIC GOAL 4: To Protect, Conserve and/or Restore Selected Ecosystems and Species to Ensure that the Biodiversity of Trinidad &amp; Tobago is Sustained</t>
  </si>
  <si>
    <t>Update and Finalize Integrated Coastal Zone
Management Plan
Regulate development in Coastal and Marine Areas
Designate environmentally sensitive species and areas for protection, restoration and/or maintenance
Meet international obligations to international treaties related to ecosystem and species conservation and protection
Develop programmes to ensure positive impacts, and evaluate impacts (positive or negative) on species and areas designated as environmentally sensitive
Increase mainstreaming of biodiversity and ecosystem concerns into the national landscape</t>
  </si>
  <si>
    <t>¬ Integrated Coastal Zone
Management Plan finalized
¬ Number of enforcement actions each year taken against
violations under the CEC Rules in
Coastal and Marine Areas
¬ Number of enforcement actions each year taken against
violations under the Planning and Facilitation Act in Coastal and Marine Areas
¬ Designation of ESAs and ESSs by the end of the plan period as follows:
 Buccoo Reef;
 Main Ridge Forest Reserve;
 Caroni Swamp;
 Golden Treefrog;
 Ocelot;
 Anteater;
 Orchids;
 Scarlet Ibis; and
 Bloody Bay Poison Frog
¬ Completion of all reports required under MEAs related to biodiversity and ecosystems
¬ Establishment of a minimum of 2 community-based, multi-stakeholder, pilot programmes for ESSs and ESAs in accordance with CBD and UNFCCC
¬ Establishment of minimum of 2 community-based, multi-stakeholder, pilot programmes for ESSs and ESAs in accordance with CBD and UNFCCC
¬ Recruitment of ESA coordinators for all ESAs by end of plan period
¬ Management plans for all existing ESSs and ESAs completed and implemented by end of plan period
¬ Green Fund finances committed to project reforestation
¬ Sustainable livelihoods projects developed
¬ Minimum of 3 new non-environmental agencies involved in biodiversity projects by end of plan period</t>
  </si>
  <si>
    <t xml:space="preserve">¬ Institute of Marine Affairs
¬ Environmental Management Authority (EMA)
¬ Environmental Management
Authority
¬ Tobago House of Assembly
¬ Town and Country Planning
Division
¬ CEO (Chief Executive Officer)  of the Environmental Management Authority   
¬ TS (Technical Services) f the Environmental Management Authority
¬ LS ( Legal Services) of the Environmental Management Authority
¬ CR &amp; PE (Corporate Relations and Public Education) of the Environmental Management Authority
¬ CS (Corporate Services of the Environmental Management Authority
</t>
  </si>
  <si>
    <t>TOPIC: Coastal and Marine
TOPIC: Fisheries</t>
  </si>
  <si>
    <t>Nominate Beaches for Blue Flag certification
Update Fisheries Act
Designate Fish Spawning Grounds as Environmentally Sensitive Areas
Prepare Fisheries Management Policy</t>
  </si>
  <si>
    <t>¬ Number of Blue Flag certified
Beaches per year
¬ Fisheries Act updated
¬ Number of Fishing Spawning
Grounds desig nated as ESAs per year
¬ Completion and promulgation of Fisheries Management Policy</t>
  </si>
  <si>
    <t>¬ Ministry of Tourism
¬Tourism Development
Corporation
¬ Environmental Management Authority
¬ Ministry of Legal Affairs
¬ Fisheries Division
¬ Ministry of Agriculture, Land and Fisheries
¬ Tobago House of Assembly
¬ Fishermen Associations
¬ Environmental NGOs
¬ University of the West Indies</t>
  </si>
  <si>
    <t>TOPIC: Biodiversity
STRATEGIC GOAL 1: To Protect and Improve Air Quality to Reduce and Eliminate any Risk to Human and Ecosystem Health
STRATEGIC GOAL 2: To Protect and Restore the Water Quality of Inland and Coastal Waters to Safeguard Human Health and Ecosystems Health
STRATEGIC GOAL 4: To Protect, Conserve and/or Restore Selected Ecosystems and Species to Ensure that the Biodiversity of Trinidad &amp; Tobago is Sustained</t>
  </si>
  <si>
    <t>Implement the National Protected Areas Policy
Reduce the emission of air pollutants from stationary sources
Reduce the emission of air pollutants from mobile sources
Identify the magnitude and extent of pollutants in our Air Sheds to focus and prioritise our interventions to protect human health and the environment
Predict the air pollution impacts of proposed industrial development on public health
To Reduce Water Pollutants Discharged into the Environment from Point Sources
To Reduce Water Pollutants Discharged into the Environment from Non-Point Sources
To develop ambient water quality standards for inland and coastal waters
Designate environmentally sensitive species and areas for protection, restoration and/or maintenance
Meet international obligations to international treaties related to ecosystem and species conservation and protection
Develop programmes to ensure positive impacts, and evaluate impacts (positive or negative) on species and areas designated as environmentally sensitive
Increase mainstreaming of biodiversity and ecosystem concerns into the national landscape</t>
  </si>
  <si>
    <t>¬ Policy Implemented through
revision, updating and enacting
legislation.
¬ Air Pollution Rules enacted
¬ Air quality requirements in relevant CECs
¬ Amended Motor Vehicle &amp; Road Traffic Act on vehicle emission standards
¬ Penalties for inappropriate vehicle emissions
¬ Media products developed targeting transportation and fuel production sectors
¬ Technology standards for cars and trucks
¬ Air quality monitoring stations at Union Estate and Beetham
¬ Calibrated and validated Air Quality Model for the Pt. Lisas area
¬ CEC determinations include air quality assessment and relevant conditions
¬ Ambient water quality baseline levels
¬ Increased awareness of Water Pollution Rules
¬ Increase compliance with Water Pollution Rules
¬ Facilities requiring permits identified
¬ Sixteen (16) permits issued per year
¬ Record of compliance/non-compliance
¬ Economic and non-economic incentives developed
¬ Malfunctioning sewage treatment plants addressed
¬ National NPS Pollution Management Programme
¬ Watersheds ranked for remediation
¬ NPS baseline levels established
¬ Report on inland and coastal water quality standard and guidelines
¬ Recommendations for inland and coastal water quality guidelines
¬ Designation of ESAs and ESSs by the end of the plan period as follows:
 Buccoo Reef;
 Main Ridge Forest Reserve;
 Caroni Swamp;
 Golden Treefrog;
 Ocelot;
 Anteater;
 Orchids;
 Scarlet Ibis; and
 Bloody Bay Poison Frog
¬ Completion of all reports required under MEAs related to biodiversity and ecosystems
¬ Establishment of a minimum of 2 community-based, multi-stakeholder, pilot programmes for ESSs and ESAs in accordance with CBD and UNFCCC
¬ Establishment of minimum of 2 community-based, multi-stakeholder, pilot programmes for ESSs and ESAs in accordance with CBD and UNFCCC
¬ Recruitment of ESA coordinators for all ESAs by end of plan period
¬ Management plans for all existing ESSs and ESAs completed and implemented by end of plan period
¬ Green Fund finances committed to project reforestation
¬ Sustainable livelihoods projects developed
¬ Minimum of 3 new non-environmental agencies involved in biodiversity projects by end of plan period</t>
  </si>
  <si>
    <t>¬ Ministry of Legal Affairs
¬ Environmental Management
Authority
¬ Ministry of Agriculture, Land
and Fisheries
¬ Tobago House of Assembly
¬ Ministry of Planning and
Development
¬ CEO (Chief Executive Officer)  of the Environmental Management Authority   
¬ TS (Technical Services) f the Environmental Management Authority
¬ LS ( Legal Services) of the Environmental Management Authority
¬ CR &amp; PE (Corporate Relations and Public Education) of the Environmental Management Authority
¬ CS (Corporate Services of the Environmental Management Authority</t>
  </si>
  <si>
    <t xml:space="preserve">TOPIC: Soil/Land </t>
  </si>
  <si>
    <t>Implement the National Action Program to Combat
Land Degradation
Develop Soil Quality Standards</t>
  </si>
  <si>
    <t>¬ Action Plan implemented
¬ Standards developed</t>
  </si>
  <si>
    <t>¬ Ministry of Planning and
Development
¬ Environmental Management
Authority
¬ Ministry of Agriculture, Land
and Fisheries
¬ Ministry of Education
¬ Ministry of Energy and Energy
Industries
¬ Ministry of Planning and
Development
¬ Pesticides and Toxic Chemicals Control Board</t>
  </si>
  <si>
    <t>TOPIC: Biodiversity
STRATEGIC GOAL 1: To Protect and Improve Air Quality to Reduce and Eliminate any Risk to Human and Ecosystem Health
STRATEGIC GOAL 4: To Protect, Conserve and/or Restore Selected Ecosystems and Species to Ensure that the Biodiversity of Trinidad &amp; Tobago is Sustained</t>
  </si>
  <si>
    <t>Implement the National Protected Areas Policy
Reduce the emission of air pollutants from stationary sources
Reduce the emission of air pollutants from mobile sources
Identify the magnitude and extent of pollutants in our Air Sheds to focus and prioritise our interventions to protect human health and the environment
Predict the air pollution impacts of proposed industrial development on public health
Designate environmentally sensitive species and areas for protection, restoration and/or maintenance
Meet international obligations to international treaties related to ecosystem and species conservation and protection
Develop programmes to ensure positive impacts, and evaluate impacts (positive or negative) on species and areas designated as environmentally sensitive
Increase mainstreaming of biodiversity and ecosystem concerns into the national landscape</t>
  </si>
  <si>
    <t>¬ Policy Implemented through
revision, updating and enacting
legislation.
¬ Air Pollution Rules enacted
¬ Air quality requirements in relevant CECs
¬ Amended Motor Vehicle &amp; Road Traffic Act on vehicle emission standards
¬ Penalties for inappropriate vehicle emissions
¬ Media products developed targeting transportation and fuel production sectors
¬ Technology standards for cars and trucks
¬ Air quality monitoring stations at Union Estate and Beetham
¬ Calibrated and validated Air Quality Model for the Pt. Lisas area
¬ CEC determinations include air quality assessment and relevant conditions
¬ Designation of ESAs and ESSs by the end of the plan period as follows:
 Buccoo Reef;
 Main Ridge Forest Reserve;
 Caroni Swamp;
 Golden Treefrog;
 Ocelot;
 Anteater;
 Orchids;
 Scarlet Ibis; and
 Bloody Bay Poison Frog
¬ Completion of all reports required under MEAs related to biodiversity and ecosystems
¬ Establishment of a minimum of 2 community-based, multi-stakeholder, pilot programmes for ESSs and ESAs in accordance with CBD and UNFCCC
¬ Establishment of minimum of 2 community-based, multi-stakeholder, pilot programmes for ESSs and ESAs in accordance with CBD and UNFCCC
¬ Recruitment of ESA coordinators for all ESAs by end of plan period
¬ Management plans for all existing ESSs and ESAs completed and implemented by end of plan period
¬ Green Fund finances committed to project reforestation
¬ Sustainable livelihoods projects developed
¬ Minimum of 3 new non-environmental agencies involved in biodiversity projects by end of plan period</t>
  </si>
  <si>
    <t>TOPIC: Biodiversity
STRATEGIC GOAL 1: To Protect and Improve Air Quality to Reduce and Eliminate any Risk to Human and Ecosystem Health
STRATEGIC GOAL 4: To Protect, Conserve and/or Restore Selected Ecosystems and Species to Ensure that the Biodiversity of Trinidad &amp; Tobago is Sustained</t>
  </si>
  <si>
    <t>Designate additional species and areas under the
Environmentally Sensitive Species and Areas Rules
Update Legislation to enforce Commitments under
the National Biodiversity Strategy and Action Plan
Reduce the emission of air pollutants from stationary sources
Reduce the emission of air pollutants from mobile sources
Identify the magnitude and extent of pollutants in our Air Sheds to focus and prioritise our interventions to protect human health and the environment
Predict the air pollution impacts of proposed industrial development on public health
Designate environmentally sensitive species and areas for protection, restoration and/or maintenance
Meet international obligations to international treaties related to ecosystem and species conservation and protection
Develop programmes to ensure positive impacts, and evaluate impacts (positive or negative) on species and areas designated as environmentally sensitive
Increase mainstreaming of biodiversity and ecosystem concerns into the national landscape</t>
  </si>
  <si>
    <t>¬ Number of Species and Areas
designated per year
¬ Legislation updated
¬ Air Pollution Rules enacted
¬ Air quality requirements in relevant CECs
¬ Amended Motor Vehicle &amp; Road Traffic Act on vehicle emission standards
¬ Penalties for inappropriate vehicle emissions
¬ Media products developed targeting transportation and fuel production sectors
¬ Technology standards for cars and trucks
¬ Air quality monitoring stations at Union Estate and Beetham
¬ Calibrated and validated Air Quality Model for the Pt. Lisas area
¬ CEC determinations include air quality assessment and relevant conditions
¬ Designation of ESAs and ESSs by the end of the plan period as follows:
 Buccoo Reef;
 Main Ridge Forest Reserve;
 Caroni Swamp;
 Golden Treefrog;
 Ocelot;
 Anteater;
 Orchids;
 Scarlet Ibis; and
 Bloody Bay Poison Frog
¬ Completion of all reports required under MEAs related to biodiversity and ecosystems
¬ Establishment of a minimum of 2 community-based, multi-stakeholder, pilot programmes for ESSs and ESAs in accordance with CBD and UNFCCC
¬ Establishment of minimum of 2 community-based, multi-stakeholder, pilot programmes for ESSs and ESAs in accordance with CBD and UNFCCC
¬ Recruitment of ESA coordinators for all ESAs by end of plan period
¬ Management plans for all existing ESSs and ESAs completed and implemented by end of plan period
¬ Green Fund finances committed to project reforestation
¬ Sustainable livelihoods projects developed
¬ Minimum of 3 new non-environmental agencies involved in biodiversity projects by end of plan period</t>
  </si>
  <si>
    <t>¬ Environmental Management
Authority
¬ Forestry Division Ministry of
Agriculture, Land and Fisheries
¬ Fisheries Division Ministry of
Agriculture Land and Fisheries
¬ NGOs
¬ CBOs
¬ University of the West Indies
¬ Ministry of Legal Affairs
¬ Ministry of Agriculture, Land
and Fisheries</t>
  </si>
  <si>
    <t>TOPIC: Biodiversity
STRATEGIC GOAL 4: To Protect, Conserve and/or Restore Selected Ecosystems and Species to Ensure that the Biodiversity of Trinidad &amp; Tobago is Sustained</t>
  </si>
  <si>
    <t>Update Legislation to enforce Commitments under
the National Biodiversity Strategy and Action Plan
Meet international obligations to international treaties related to ecosystem and species conservation and protection.</t>
  </si>
  <si>
    <t>¬ Legislation updated
¬ Completion of all reports required under MEAs related to biodiversity and ecosystems
¬ Establishment of a minimum of 2 community-based, multi-stakeholder, pilot programmes for ESSs and ESAs in accordance with CBD and UNFCCC.
¬ Establishment of minimum of 2 community-based, multi-stakeholder, pilot programmes for ESSs and ESAs in accordance with CBD and UNFCCC</t>
  </si>
  <si>
    <t>¬ Ministry of Legal Affairs
¬ Environmental Management
Authority
¬ CEO (Chief Executive Officer)  of the Environmental Management Authority   
¬ TS (Technical Services) f the Environmental Management Authority
¬ LS ( Legal Services) of the Environmental Management Authority
¬ CR &amp; PE (Corporate Relations and Public Education) of the Environmental Management Authority
¬ CS (Corporate Services of the Environmental Management Authority</t>
  </si>
  <si>
    <t>TOPIC: Invasive Species
STRATEGIC GOAL 4: To Protect, Conserve and/or Restore Selected Ecosystems and Species to Ensure that the Biodiversity of Trinidad &amp; Tobago is Sustained</t>
  </si>
  <si>
    <t xml:space="preserve">Develop Action Plans to address Invasive Species
Meet international obligations to international treaties related to ecosystem and species conservation and protection
</t>
  </si>
  <si>
    <t xml:space="preserve">¬ Number of Action Plans 
developed and implemented per
year
¬ Completion of all reports required under MEAs related to biodiversity and ecosystems
¬ Establishment of a minimum of 2 community-based, multi-stakeholder, pilot programmes for ESSs and ESAs in accordance with CBD and UNFCCC.
¬ Establishment of minimum of 2 community-based, multi-stakeholder, pilot programmes for ESSs and ESAs in accordance with CBD and UNFCCC
</t>
  </si>
  <si>
    <t>¬ Ministry of Agriculture, Land
and Fisheries
¬ Environmental Management
Authority
¬ Institute of Marine Affairs
¬ University of the West Indies
¬ University of Trinidad and
Tobago
¬ Port Authority of Trinidad and
Tobago
¬ CEO
¬ TS
¬ LS
¬ CR &amp; PE
¬ CS</t>
  </si>
  <si>
    <t>The developmen of action plans does not ensure the achievement of the SDG</t>
  </si>
  <si>
    <t>Soil/Land quality is considered in terms to improve agriculture</t>
  </si>
  <si>
    <t>TOPIC: Energy Efficiency and Certification</t>
  </si>
  <si>
    <t>Develop a Renewable Energy Policy</t>
  </si>
  <si>
    <t>¬ Completion and promulgation of Renewable Energy Policy</t>
  </si>
  <si>
    <t>¬ Ministry of Energy and Energy
Industries
¬ Ministry of Public Utilities
Trinidad &amp; Tobago Electricity
Commission
¬ Power Generation Company of Trinidad and Tobago
¬ Ministry of Finance</t>
  </si>
  <si>
    <t xml:space="preserve">The  development of a policy does not ensure the accomplishement of the SDG </t>
  </si>
  <si>
    <t>Develop a Strategy for Energy Efficient Equipment
Encourage Industries to undertake Energy Audits</t>
  </si>
  <si>
    <t>¬ Completion and promulgation of Energy Efficient Equipment
Strategy
¬ Number of Energy Audits
undertaken per year</t>
  </si>
  <si>
    <t>¬ Ministry of Finance
¬ Ministry of Energy and Energy
Industries Trinidad &amp;Tobago Electricity Commission
¬ Energy Chamber of Trinidad
and Tobago</t>
  </si>
  <si>
    <t>STRATEGIC GOAL 5 : To develop an innovative programme to balance environmental protection and economic development and facilitate the expeditious processing of CEC applications</t>
  </si>
  <si>
    <t>To safeguard development by permitting only environmentally sound projects within the context of sustainable development</t>
  </si>
  <si>
    <t>¬ Number of CECs issued and refused</t>
  </si>
  <si>
    <t>¬ Chief Executive Officer (CEO)
¬ Technical Service (TS) Department
¬ Corporate Relations and Public Education Department (CR &amp; PE)
¬ Corporate Service (CS) Department
¬ CEO (Chief Executive Officer)  of the Environmental Management Authority   
¬ TS (Technical Services) f the Environmental Management Authority
¬ LS ( Legal Services) of the Environmental Management Authority
¬ CR &amp; PE (Corporate Relations and Public Education) of the Environmental Management Authority
¬ CS (Corporate Services of the Environmental Management Authority</t>
  </si>
  <si>
    <t>TOPIC: Heritage and Archaeological Sites</t>
  </si>
  <si>
    <t>Promote Sustainable Historic, Cultural and
Archaeological Tourism</t>
  </si>
  <si>
    <t>¬ Annual number of Visitors to
Historic, Cultural and Archaeological Sites</t>
  </si>
  <si>
    <t>¬ Ministry of Tourism
¬ Tourism Development Company
¬ Tobago House of Assembly
¬ Tour Operators/Tour Guiding
Association</t>
  </si>
  <si>
    <t>TOPIC: Green Architecture and Infrastructure</t>
  </si>
  <si>
    <t>Develop a Green Architecture and Infrastructure Policy
Development of voluntary Green Building Codes</t>
  </si>
  <si>
    <t>¬ Completion and promulgation of Green Architecture and
Infrastructure Policy
¬ Preparation and promulgation of green building codes</t>
  </si>
  <si>
    <t>¬ Ministry of Planning and
Development
¬ Green Building Council
¬ T&amp;T Institute of Architects
¬ Association of Professional
Engineers of Trinidad and
Tobago
¬ Ministry of Planning and
Development 
¬ Association of Professional
Engineers of Trinidad and
Tobago
¬ T&amp;T Institute of Architects</t>
  </si>
  <si>
    <t>TOPIC: Mass Transit Solutions</t>
  </si>
  <si>
    <t>Undertake Feasibility Studies on preferred Mass
Transit Solutions</t>
  </si>
  <si>
    <t>¬ Choice of preferred Mass Transit Solution</t>
  </si>
  <si>
    <t>¬ Ministry of Works and Transport
¬ Ministry of Finance
¬ Association of Professional
Engineers of Trinidad and
Tobago
¬ Public Transport Service
Corporation
¬ Maxi Taxi Drivers Associations</t>
  </si>
  <si>
    <t>Develop a National Archaeological Policy
Update Site Listing, Fines and Fees under the National Trust Act
Promote Sustainable Historic, Cultural and
Archaeological Tourism</t>
  </si>
  <si>
    <t>¬ Completion and promulgation of National Archaeological Policy
¬ Number of new listings per year
¬ Successful prosecutions under the National Trust Act
¬ Annual number of Visitors to
Historic, Cultural and Archaeological Sites</t>
  </si>
  <si>
    <t>¬ Ministry of Planning and
Development
¬ History Department of
University of the West Indies,
National Trust
¬ Ministry of Legal Affairs
¬ Ministry of the Attorney General
¬ History Department of the
University of the West Indies
¬ Ministry of Tourism
¬ Tourism Development
Company
¬ Tobago House of Assembly
¬ Tour Operators/Tour Guiding
Association</t>
  </si>
  <si>
    <t>TOPIC: Green Architecture and Infrastructure
TOPIC: Air Pollution</t>
  </si>
  <si>
    <t>Develop a Green Architecture and Infrastructure Policy
Development of voluntary Green Building Codes
Revision of the Air Pollution Rules to better reflect the Precautionary and Polluter Pays Principles
Develop financial and other incentives for reducing Air Emissions
Amend Regulations under Motor Vehicles and Road Traffic Act regarding Air Emissions
Improvement of Subsidies and Incentives
Reduce the release of Carbon Dioxide and
Methane</t>
  </si>
  <si>
    <t>¬ Completion and promulgation of Green Architecture and
Infrastructure Policy
¬ Preparation and promulgation of green building codes
¬ Fees and Fines under the Air
Pollution Rules revised
¬ Number and value of Incentives granted each year
¬ Amendment of Regulations under Motor Vehicles and Road Traffic Act
¬ Level of Subsidies And Incentives granted per year
¬ Number of additional CNG
stations installed
¬ Number of Projects to capture
and return Methane to roduction
process per year
¬ Number of Wells using Carbon
Dioxide for enhanced recovery of crude oil</t>
  </si>
  <si>
    <t>¬ Ministry of Planning and
Development
¬ Green Building Council
¬ T&amp;T Institute of Architects
¬ Association of Professional
Engineers of Trinidad and
Tobago
¬ Ministry of Planning and
Development 
¬ Association of Professional
Engineers of Trinidad and
Tobago
¬ T&amp;T Institute of Architects
¬ Environmental Management Authority
¬ Ministry of Legal Affairs
¬ Ministry of Finance
¬ University of the West Indies
¬ University of Trinidad and
Tobago
¬ Licensing Authority
¬ Ministry of Works and Transport
¬ Trinidad &amp; Tobago National
Petroleum Marketing Company
¬ Ministry of Energy and Energy
Industries
¬ Energy Chamber
¬ Individual heavy industries
¬ Petrotrin
¬ Other oil producers.</t>
  </si>
  <si>
    <t>It would never be universal
No specification on women's acces is done</t>
  </si>
  <si>
    <t>STRATEGIC GOAL 8: To Protect Human Health and the Natural Environment through the Timely Enforcement of Statutes, Ensuring Compliance with Permit and License Conditions, and the Promotion of Environmental Stewardship</t>
  </si>
  <si>
    <t>Establish an incentive policy that rewards environmental stewardship
Conduct prompt enforcement actions to correct violations and bring swift relief to impacted communities</t>
  </si>
  <si>
    <t>¬ Approved Compliance Incentive Policy by end of plan period
¬ Conduct minimum of 3 workshops on environmental policy and law
¬ Minimum of 3 facilities establishing self-audit systems by end of plan period
¬ Increased number of Compliance Officers
¬ Trained Officers
¬ Reduced response time to complaints
¬ Completion of administrative
guidelines for monitoring and enforcement
¬ New agencies involved in inspection
¬ Functional integrated database for compliance and enforcement by end of plan period
¬ Populated databases available</t>
  </si>
  <si>
    <t xml:space="preserve">¬ CEO (Chief Executive Officer)  of the Environmental Management Authority   
¬ TS (Technical Services) f the Environmental Management Authority
¬ LS ( Legal Services) of the Environmental Management Authority
¬ CR &amp; PE (Corporate Relations and Public Education) of the Environmental Management Authority
¬ CS (Corporate Services of the Environmental Management Authority
</t>
  </si>
  <si>
    <t>Applies to achieving a beeter environmental governance.</t>
  </si>
  <si>
    <t>TOPIC: Availability of and Access to Information
STRATEGIC GOAL 5: To develop an innovative programme to balance environmental protection and economic development and facilitate the expeditious processing of CEC (Certificate of Environmnetal Clearance) applications
STRATEGIC GOAL 8: To Protect Human Health and the Natural Environment through the Timely Enforcement of Statutes, Ensuring Compliance with Permit and License Conditions, and the Promotion of Environmental Stewardship</t>
  </si>
  <si>
    <t>Update of National Registers for CEC, Air
Pollution, Noise Pollution and Water Pollution
To safeguard development by permitting only environmentally sound projects within the context of sustainable development
To streamline and improve the CEC review and decision-making process
Integrate and improve Social Impact, Public Engagement and Cumulative Impact Assessment in to the CEC Process
Establish an incentive policy that rewards environmental stewardship
Conduct prompt enforcement actions to correct violations and bring swift relief to impacted communities</t>
  </si>
  <si>
    <t>¬ Length of time between latest entry in each register and the current date
¬ Number of CECs issued and refused
¬ Retainer consultancy programme developed and implemented
¬ Memorandum of Understanding with Professional Associations established
¬ Generic CEC templates for “low impact activities” developed and in use
¬ Guideline documents developed
¬ Increased participation in the CEC process by relevant stakeholder groups
¬ Activities tools and/or guidance documents developed for five sectors
¬ Increase in the consistency, objectivity and efficiency of CEC applications
¬ Record keeping and tracking of files improved by %
¬ Duplication of work, inefficient procedures and errors eliminated
¬ Recommendations from assessment implemented
¬ Increase in the administrative capacity of the CEC process
¬ Approved Compliance Incentive Policy by end of plan period
¬ Conduct minimum of 3 workshops on environmental policy and law
¬ Minimum of 3 facilities establishing self-audit systems by end of plan period
¬ Increased number of Compliance Officers
¬ Trained Officers
¬ Reduced response time to complaints
¬ Completion of administrative
guidelines for monitoring and enforcement
¬ New agencies involved in inspection
¬ Functional integrated database for compliance and enforcement by end of plan period
¬ Populated databases available</t>
  </si>
  <si>
    <t>¬ Environmental Management
Authority and Tobago House of Assembly
¬ CEO (Chief Executive Officer)  of the Environmental Management Authority   
¬ TS (Technical Services) f the Environmental Management Authority
¬ LS ( Legal Services) of the Environmental Management Authority
¬ CR &amp; PE (Corporate Relations and Public Education) of the Environmental Management Authority
¬ CS (Corporate Services of the Environmental Management Authority</t>
  </si>
  <si>
    <t>STRATEGIC GOAL 5: To develop an innovative programme to balance environmental protection and economic development and facilitate the expeditious processing of CEC application
STRATEGIC GOAL 8: To Protect Human Health and the Natural Environment through the Timely Enforcement of Statutes, Ensuring Compliance with Permit and License Conditions, and the Promotion of Environmental Stewardship</t>
  </si>
  <si>
    <t>Increase the incorporation of environmental considerations into policies, plans and programmes nationally
Establish an incentive policy that rewards environmental stewardship
Conduct prompt enforcement actions to correct violations and bring swift relief to impacted communities</t>
  </si>
  <si>
    <t>¬ Mechanisms developed to introduce and promote SEA concepts to specific sectors, e.g. governmental entities that perform environmental management functions
¬ Workshops and seminars held to introduce and promote SEA concepts to specific sectors
¬ Approved Compliance Incentive Policy by end of plan period
¬ Conduct minimum of 3 workshops on environmental policy and law
¬ Minimum of 3 facilities establishing self-audit systems by end of plan period
¬ Increased number of Compliance Officers
¬ Trained Officers
¬ Reduced response time to complaints
¬ Completion of administrative
guidelines for monitoring and enforcement
¬ New agencies involved in inspection
¬ Functional integrated database for compliance and enforcement by end of plan period
¬ Populated databases available</t>
  </si>
  <si>
    <t>¬ CEO (Chief Executive Officer)  of the Environmental Management Authority   
¬ TS (Technical Services) f the Environmental Management Authority
¬ LS ( Legal Services) of the Environmental Management Authority
¬ CR &amp; PE (Corporate Relations and Public Education) of the Environmental Management Authority
¬ CS (Corporate Services of the Environmental Management Authority</t>
  </si>
  <si>
    <t>TOPIC: Availability of and Access to Information</t>
  </si>
  <si>
    <t>Update of National Registers for CEC, Air
Pollution, Noise Pollution and Water Pollution</t>
  </si>
  <si>
    <t>¬ Length of time between latest entry in each register and the current date</t>
  </si>
  <si>
    <t>¬ Environmental Management
Authority and Tobago House of
Assembly</t>
  </si>
  <si>
    <t>¬ OUTCOME 2: Self-reliant and Sustainable Communities (Non-Traditional Skills Training for Women)
¬ OUTCOME 2: Reduction in Crime against Property and Person</t>
  </si>
  <si>
    <t>Priority 5: Poverty Reduction And Human Capital Development
Human Capital Development
Tertiary Education
Priority 1: Crime and Law &amp; Order</t>
  </si>
  <si>
    <t>¬ OUTCOME 2: Self-reliant and Sustainable Communities (OUTPUT 2.3: Recipients of Community- Based Training and Education)
¬ OUTCOME 3: An Efficient and Effective Social System for the Poor and Vulnerable (OUTPUT 3.3: Increased Number of Trained Persons from among the Poor and Vulnerable)
¬ OUTCOME 3: Improved Alignment of Students to their Prospective Best-Fit Jobs and Promote Career Establishment
¬ OUTCOME 2: Synchronisation of Labour Market Requirements with Skills and Tertiary Education
¬ OUTCOME 3: Improved System of Entrepreneurship, Apprenticeship and Internship
¬ OUTCOME 2: Reduction in Crime against Property and Person</t>
  </si>
  <si>
    <t>Priority 5: Poverty Reduction And Human Capital Development
Human Capital Development
Tertiary Education
Priority 1 Crime and Law &amp; Order</t>
  </si>
  <si>
    <t xml:space="preserve">The CEDP - 5 Social development and resilience  </t>
  </si>
  <si>
    <t>¬ Outcome 2: Improved social protection to the poor and vulnerable to reduce social risks of any type in Tobago</t>
  </si>
  <si>
    <t xml:space="preserve">1. Number of restructured social  programmes 
2. Number of recipients by sex and age 
3. Level of trust and satisfaction with restructured and new social protection programmes 
4. Number of new entries and graduating recipients by reason 
5. Proportion of targeted population using health services programmes 
 </t>
  </si>
  <si>
    <t>¬ Division of Health and Social Services 
¬ THA Departments
¬ TRHA</t>
  </si>
  <si>
    <t xml:space="preserve">¬ Outcome 2: Improved social protection to the poor and vulnerable to reduce social risks of any type in Tobago
¬ Outcome 5: Improvement in delivery of services to communities </t>
  </si>
  <si>
    <t xml:space="preserve">1. Number of restructured social  programmes 
2. Number of recipients by sex and age 
3. Level of trust and satisfaction with restructured and new social protection programmes 
4. Number of new entries and graduating recipients by reason 
5. Proportion of targeted population using health services programmes 
1. Number of services in community centres 
2. Number of recipients by sex and age
3. Level of trust and satisfaction with community programmes 
 </t>
  </si>
  <si>
    <t>¬ Division of Health and Social Services 
¬ THA Departments
¬ TRHA
¬ Division of Health and Social Services/Department of Community Development 
¬ THA Departments (especially Departments of Social Services and Education)</t>
  </si>
  <si>
    <t>The CEDP - 2 Good governance and institutional reform</t>
  </si>
  <si>
    <t xml:space="preserve">¬ Outcome 3:  Land and property rights strengthened
 </t>
  </si>
  <si>
    <t>1. Recommendations for strengthening the land and real property rights system in Tobago prepared and implemented</t>
  </si>
  <si>
    <t xml:space="preserve">¬ Office of the Attorney General 
¬ THA
</t>
  </si>
  <si>
    <t>¬ The CEDP - 5 Social development and resilience  
¬ The CEDP - 8 Environmental sustainability</t>
  </si>
  <si>
    <t xml:space="preserve">¬ Outcome 2: Improved social protection to the poor and vulnerable to reduce social risks of any type in Tobago
¬ Outcome 1: Concerns of the Environment and Climate Change mainstreamed into Tobago’s development framework </t>
  </si>
  <si>
    <t xml:space="preserve">1. Number of restructured social  programmes 
2. Number of recipients by sex and age 
3. Level of trust and satisfaction with restructured and new social protection programmes 
4. Number of new entries and graduating recipients by reason 
5. Proportion of targeted population using health services programmes 
1. Policies, mechanisms and instruments for adaptation to climate  change formulated and integrated into Tobago’s development process  
2. Number of environment and climate change (including disaster management) projects undertaken by Division 
3. Budgetary allocations to climate change and disaster management projects 
4. Capacity building on climate change and adaptation knowledge and information dissemination strategy prepared and implemented
5. Climate change adaptation monitoring and evaluation mechanism in operation 
 </t>
  </si>
  <si>
    <t xml:space="preserve">¬ Division of Health and Social Services 
¬ THA Departments
¬ TRHA
¬ Office of the Chief  Secretary 
</t>
  </si>
  <si>
    <t>The CEDP - 3 Business development and entrepreneurship</t>
  </si>
  <si>
    <t xml:space="preserve">¬ Outcome 5:  Agricultural planning and programming restructured and improved to promote efficient, effective and accountable implementation of projects and the delivery of services as well as the inclusion and participation of all relevant stakeholder groups
¬ Outcome 6: Young producer participation in agrofood industry increased 
¬ Outcome 8:  On-farm production systems improved to increase farm productivity and performance
¬ Outcome 9: Productivity and performance in the fishing and seafood industry improved
</t>
  </si>
  <si>
    <t>1. Output of Tobago producers in evidence in market place and identifiable by packaging
1. Number of young people (35 years and younger) getting into agriculture and fisheries 
 2.Percentage of persons under 50 years of age engaged in the agricultural  sector 
1. Improved systems in agricultural production in Tobago
1. Production (fish catch and processed Foods)</t>
  </si>
  <si>
    <t>¬ Division of Agriculture 
¬ Ministry of Food Production</t>
  </si>
  <si>
    <t xml:space="preserve">¬ Outcome 5:  Agricultural planning and programming restructured and improved to promote efficient, effective and accountable implementation of projects and the delivery of services as well as the inclusion and participation of all relevant stakeholder groups
¬ Outcome 7: Tobago Eco -Foods label developed and markets established in Tobago, Trinidad and elsewhere </t>
  </si>
  <si>
    <t xml:space="preserve">1. Output of Tobago producers in evidence in market place and identifiable by packaging
1. Eco-Foods Label in evidence on goods produced in Tobago
2. Quantity of goods 
3. Trade  </t>
  </si>
  <si>
    <t xml:space="preserve">¬ Division of Agriculture 
¬ Ministry of Food Production
¬ Division of Agriculture
¬ Ministry of Food Production
 </t>
  </si>
  <si>
    <t>¬ Outcome 8:  On-farm production systems improved to increase farm productivity and performance</t>
  </si>
  <si>
    <t>1. Improved systems in agricultural production in Tobago</t>
  </si>
  <si>
    <t>The CEDP - 5 Social development and resilience
Ecotourism Policy</t>
  </si>
  <si>
    <t>¬ Outcome 1: Expansion in health services to meet needs of the population
¬ Goal viii. Enhancing and upgrading ecotourism sites, attractions and facilities to meet international standards;</t>
  </si>
  <si>
    <t>1. Physicians per 1000 people 
2. Number of hospital beds per 1000 people - Number of primary, secondary and tertiary care facilities 
3. Services not available in Tobago
i) Improved timeliness in meeting the health care needs of the visitor; 
ii) Reduction in transmission of communicable diseases; 
iii) Reduction in reports of crime and visitor harassment; and 
iv) Improvement in health, safety and security in communities.</t>
  </si>
  <si>
    <t>¬ Office of the Chief Secretary
¬ Ministry of Health 
¬ Division of Health TRHA
¬ Ministry of Tourism
¬ The Tobago House Assembly (THA)
¬ The Tourism Development Company Limited (TDC)</t>
  </si>
  <si>
    <t>¬ Outcome 1: Expansion in health services to meet needs of the population</t>
  </si>
  <si>
    <t xml:space="preserve">1. Physicians per 1000 people 
2. Number of hospital beds per 1000 people - Number of primary, secondary and tertiary care facilities 
3. Services not available in Tobago
 </t>
  </si>
  <si>
    <t xml:space="preserve">¬ Office of the Chief Secretary
¬ Ministry of Health 
¬ Division of Health TRHA 
 </t>
  </si>
  <si>
    <t xml:space="preserve">¬ Outcome 3: Reduction in number of youth falling victim to drug abuse and social deviance </t>
  </si>
  <si>
    <t>1. Drug related crime rates 
2. Incidences of truancy/ violence reported in schools</t>
  </si>
  <si>
    <t>¬ Division of Education, Youth Affairs and Sports
¬ Division of Health and Social Services 
¬ Division of Health and Social Services
¬ Division of Community and Culture</t>
  </si>
  <si>
    <t>The CEDP - 4 Human capital development</t>
  </si>
  <si>
    <t xml:space="preserve">¬ Outcome 3:  Quality of early childhood, primary and secondary levels of education improved to achieve the holistic development of the child 
 </t>
  </si>
  <si>
    <t xml:space="preserve">1. Enrolment in early childhood programme
2. Numeracy and literacy rate  
3. Dropout and repetition rates 
4. Participation in Physical Education and Sports 
5. Proportion of students attaining 5 CXC passes and more 
6. Proportion of students attaining 2 CAPE passes (or equivalent) or more 
7. Educational attainment of labour force 
8. Income level of Tobago’s labour force </t>
  </si>
  <si>
    <t xml:space="preserve">¬ Division of Education 
¬ Ministry of Education Early childhood care providers, secondary and tertiary education and training institutions </t>
  </si>
  <si>
    <t xml:space="preserve">¬ The CEDP - 2 Good governance and institutional reform
</t>
  </si>
  <si>
    <t xml:space="preserve">¬ Outcome 4: Greater provision and easier access to educational institutions in Tobago
¬ Outcome 3:  Quality of early childhood, primary and secondary levels of education improved to achieve the holistic development of the child 
</t>
  </si>
  <si>
    <t xml:space="preserve">1. Plan of action for ensuring greater access by Tobago residents 
2. The capacity of tertiary education facilities increased 
3. Quality of tertiary education in Tobago improved
1. Enrolment in early childhood programme
2. Numeracy and literacy rate  
3. Dropout and repetition rates 
4. Participation in Physical Education and Sports 
5. Proportion of students attaining 5 CXC passes and more 
6. Proportion of students attaining 2 CAPE passes (or equivalent) or more 
7. Educational attainment of labour force 
8. Income level of Tobago’s labour force </t>
  </si>
  <si>
    <t xml:space="preserve">¬ Division of Education 
¬ Ministry of Education
¬ Public sector agencies </t>
  </si>
  <si>
    <t>¬ The CEDP - 2 Good governance and institutional reform
¬ The CEDP - 3 Business development and entrepreneurship
¬ The CEDP - 4 Human capital development</t>
  </si>
  <si>
    <t>¬ Outcome 4: Greater provision and easier access to educational institutions in Tobago
¬ Outcome 6: Young producer participation in agrofood industry increased
¬ Outcome 4:  The effectiveness and performance of the education sector in Tobago enhanced with better planning</t>
  </si>
  <si>
    <t xml:space="preserve">1. Plan of action for ensuring greater access by Tobago residents 
2. The capacity of tertiary education facilities increased 
3. Quality of tertiary education in Tobago improved
1. Number of young people (35 years and younger) getting into agriculture and fisheries 
 2. Percentage of persons under 50 years of age engaged in the agricultural  sector 
1. Average percentage of students failing in Tobago schools  reduced between 40% and 50%
2. Proportion of students attaining 5 CXC passes and more 
3. Proportion of students attaining 2 CAPE passes (or equivalent) or more 
 </t>
  </si>
  <si>
    <t>¬ Division of Education 
¬ Ministry of Education
¬ Public sector agencies 
¬ Division of Agriculture 
¬ Ministry of Food Production</t>
  </si>
  <si>
    <t>¬ The CEDP - 3 Business development and entrepreneurship
¬ The CEDP - 4 Human capital development
¬The CEDP - 7 Enhanced safety and security</t>
  </si>
  <si>
    <t>¬ Outcome 5:  Agricultural planning and programming restructured and improved to promote efficient, effective and accountable implementation of projects and the delivery of services as well as the inclusion and participation of all relevant stakeholder groups
¬ Outcome 6: Young producer participation in agrofood industry increased
¬ Outcome 8: On-farm production systems improved to increase farm productivity and performance
¬ Outcome 9: Productivity and performance in the fishing and seafood industry improved
¬Outcome 10:  The reduction of risk aversion among Tobagonians and increases confidence about the long term prospects of entrepreneurship
¬ Outcome 5:  Community Centres transformed into centres of learning with emphasis on the development of people within their space 
¬ Outcome 4: Preventive measures in place to better inform and encourage youths to make better life changing decisions</t>
  </si>
  <si>
    <t xml:space="preserve">1. Output of Tobago producers in evidence in market place and identifiable by packaging
1. Number of young people (35 years and younger) getting into agriculture and fisheries 
 2. Percentage of persons under 50 years of age engaged in the agricultural  sector 
1. Improved systems in agricultural production in Tobago
1. Production (fish catch and processed Foods)
1. Growth in startups at the Cove Eco-Industrial Park 
1. Percent of community centres with internet access and assistance to residents seeking to pursue selfimprovement and skills development training programmes 2. Graduates from community-based education and skills training programmes 
3. Percentage of labour force with completed secondary and tertiary education
1. Number of youths involved in development activities 
2. Crime detection rates by youths
</t>
  </si>
  <si>
    <t xml:space="preserve">¬ Division of Agriculture 
¬ Ministry of Food Production
¬ The Ministry of Finance
¬ The Ministry of Trade and Industry 
¬ The Division of Finance and Enterprise Development
¬ The Business Development  Unit
¬ The Enterprise Development Fund
¬ E-IDCOT
¬ The Tobago Chamber of Commerce
¬ Division of Community Development/Division of Education 
¬ Department of Planning
¬ Division of Education, Youth and Sports 
 </t>
  </si>
  <si>
    <t xml:space="preserve">¬ The CEDP - 3 Business development and entrepreneurship
¬ The CEDP - 5 Social development and resilience
¬ Ecotourism Policy
</t>
  </si>
  <si>
    <t xml:space="preserve">¬ Outcome 5:  Agricultural planning and programming restructured and improved to promote efficient, effective and accountable implementation of projects and the delivery of services as well as the inclusion and participation of all relevant stakeholder groups
¬ Outcome 6: Young producer participation in agrofood industry increased
¬ Outcome 9: Productivity and performance in the fishing and seafood industry improved
¬ Outcome 4: Increased protection for children, women and other family members from domestic violence and abuse
¬ Goal iii. Educating and raising environmental awareness among the population;
</t>
  </si>
  <si>
    <t>1. Output of Tobago producers in evidence in market place and identifiable by packaging
1. Number of young people (35 years and younger) getting into agriculture and fisheries 
 2. Percentage of persons under 50 years of age engaged in the agricultural  sector 
1. Production (fish catch and processed Foods)
1. Improved knowledge of, and the skills and behaviour for, respectful relationships by young people
2. Incidence of domestic violence and child abuse related crimes 
3. Rate of reporting by cases of domestic violence and child abuse 
i) A well informed and educated local and foreign visitor;
ii) Increased appreciation of cultural and heritage assets;
iii) Increased initiatives to protect and conserve the environment; and 
iv) An enhanced tourism experience.</t>
  </si>
  <si>
    <t>¬ Division of Agriculture 
¬ Ministry of Food Production
¬ Division of Health and Social Services 
¬ TRHA
¬ Ministry of Tourism
¬ The Tobago House Assembly (THA)
¬ The Tourism Development Company Limited (TDC)</t>
  </si>
  <si>
    <t xml:space="preserve">¬ The CEDP - 5 Social development and resilience  </t>
  </si>
  <si>
    <t>¬ Outcome 4: Increased protection for children, women and other family members from domestic violence and abuse</t>
  </si>
  <si>
    <t>1. Improved knowledge of, and the skills and behaviour for, respectful relationships by young people
2. Incidence of domestic violence and child abuse related crimes 
3. Rate of reporting by cases of domestic violence and child abuse</t>
  </si>
  <si>
    <t>¬ Division of Health and Social Services 
¬ TRHA</t>
  </si>
  <si>
    <t>The CEDP - 6 Improved infrastructure and utilities</t>
  </si>
  <si>
    <t>¬ Outcome 4: High Quality and reliability of utility services improved island wide</t>
  </si>
  <si>
    <t>1. Percent of Households with Class 1 potable water supply  (available 24/7) 
2. Number of households connected to centralised systems 
3. Number of months electricity consumption targets were met</t>
  </si>
  <si>
    <t xml:space="preserve">¬ WASA 
¬ Division of Infrastructure and Public Utilities </t>
  </si>
  <si>
    <t>The CEDP - 6 Improved infrastructure and utilities
Ecotourism Policy</t>
  </si>
  <si>
    <t>¬ Outcome 4: High Quality and reliability of utility services improved island wide
¬ Goal viii. Enhancing and upgrading ecotourism sites, attractions and facilities to meet international standards;</t>
  </si>
  <si>
    <t>1. Percent of Households with Class 1 potable water supply  (available 24/7) 
2. Number of households connected to centralised systems 
3. Number of months electricity consumption targets were met
i) Improved timeliness in meeting the health care needs of the visitor; 
ii) Reduction in transmission of communicable diseases; 
iii) Reduction in reports of crime and visitor harassment; and 
iv) Improvement in health, safety and security in communities.</t>
  </si>
  <si>
    <t>¬ WASA 
¬ Division of Infrastructure and Public Utilities 
¬ Ministry of Tourism
¬ The Tobago House Assembly (THA)
¬ The Tourism Development Company Limited (TDC)</t>
  </si>
  <si>
    <t>¬ The CEDP - 6 Improved infrastructure and utilities
¬ The CEDP - 8 Environmental sustainability</t>
  </si>
  <si>
    <t xml:space="preserve">¬ Outcome 4: High Quality and reliability of utility services improved island wide
¬ Outcome 3: Solid waste management system effectively integrated and Tobago’s capacity to manage solid wastes and reduce environmental and health risks associated with plastics, persistent organic pollutants and other hazardous waste strengthened </t>
  </si>
  <si>
    <t>1. Percent of Households with Class 1 potable water supply  (available 24/7) 
2. Number of households connected to centralised systems 
3. Number of months electricity consumption targets were met
1. Quantity of waste to landfill (total and per capita)
2. Quantity of waste collected by workfare programmes 
3. Overall recycling rate of paper, metal, plastic, glass, organic waste 
4. Waste prevention and minimisation policy in operation 
5. Characterisation of and quantity of waste stream 
6. Quantity of hazardous waste treated  
7. Quantity of POPs sold in Tobago</t>
  </si>
  <si>
    <t>¬ WASA 
¬ Division of Infrastructure and Public Utilities 
¬ Department of Natural Resources and Environment 
¬ Division of Health and Social Services (Department of Public Health)</t>
  </si>
  <si>
    <t>The CEDP - 8 Environmental sustainability
Ecotourism Policy</t>
  </si>
  <si>
    <t>¬ Outcome 3: Solid waste management system effectively integrated and Tobago’s capacity to manage solid wastes and reduce environmental and health risks associated with plastics, persistent organic pollutants and other hazardous waste strengthened
¬ Goal viii. Enhancing and upgrading ecotourism sites, attractions and facilities to meet international standards;</t>
  </si>
  <si>
    <t>1. Quantity of waste to landfill (total and per capita)
2. Quantity of waste collected by workfare programmes 
3. Overall recycling rate of paper, metal, plastic, glass, organic waste 
4. Waste prevention and minimisation policy in operation 
5. Characterisation of and quantity of waste stream 
6. Quantity of hazardous waste treated  
7. Quantity of POPs sold in Tobago
i) Improved timeliness in meeting the health care needs of the visitor; 
ii) Reduction in transmission of communicable diseases; 
iii) Reduction in reports of crime and visitor harassment; and 
iv) Improvement in health, safety and security in communities.</t>
  </si>
  <si>
    <t>¬ Department of Natural Resources and Environment 
¬ Division of Health and Social Services (Department of Public Health)
¬ Ministry of Tourism
¬ The Tobago House Assembly (THA)
¬ The Tourism Development Company Limited (TDC)</t>
  </si>
  <si>
    <t>The CEDP - 8 Environmental sustainability</t>
  </si>
  <si>
    <t xml:space="preserve">¬ Outcome 3: Solid waste management system effectively integrated and Tobago’s capacity to manage solid wastes and reduce environmental and health risks associated with plastics, persistent organic pollutants and other hazardous waste strengthened </t>
  </si>
  <si>
    <t>1. Quantity of waste to landfill (total and per capita)
2. Quantity of waste collected by workfare programmes 
3. Overall recycling rate of paper, metal, plastic, glass, organic waste 
4. Waste prevention and minimisation policy in operation 
5. Characterisation of and quantity of waste stream 
6. Quantity of hazardous waste treated  
7. Quantity of POPs sold in Tobago</t>
  </si>
  <si>
    <t>¬ Department of Natural Resources and Environment 
¬ Division of Health and Social Services (Department of Public Health)</t>
  </si>
  <si>
    <t>¬ Outcome 1: Concerns of the Environment and Climate Change mainstreamed into Tobago’s development framework 
¬ Goal viii. Enhancing and upgrading ecotourism sites, attractions and facilities to meet international standards;</t>
  </si>
  <si>
    <t>1. Policies, mechanisms and instruments for adaptation to climate  change formulated and integrated into Tobago’s development process  
2. Number of environment and climate change (including disaster management) projects undertaken by Division 
3. Budgetary allocations to climate change and disaster management projects 
4. Capacity building on climate change and adaptation knowledge and information dissemination strategy prepared and implemented
5. Climate change adaptation monitoring and evaluation mechanism in operation 
i) Improved timeliness in meeting the health care needs of the visitor; 
ii) Reduction in transmission of communicable diseases; 
iii) Reduction in reports of crime and visitor harassment; and 
iv) Improvement in health, safety and security in communities.</t>
  </si>
  <si>
    <t>¬ Office of the Chief  Secretary 
¬ THA Divisions
¬ Ministry of Tourism
¬ The Tobago House Assembly (THA)
¬ The Tourism Development Company Limited (TDC)</t>
  </si>
  <si>
    <t>¬ Outcome 2: Development  planning and control framework for Tobago strengthened</t>
  </si>
  <si>
    <t xml:space="preserve">¬ Interagency Meetings 
¬ Development plans
¬ Number of complaints 
¬ Development inspections
¬ Environmental performance </t>
  </si>
  <si>
    <t xml:space="preserve">¬ Office of the Chief Secretary 
¬ TCPD
¬ Division of Natural Resources and Environment </t>
  </si>
  <si>
    <t>¬ Outcome 4: Tobago’s communities, households and residents better prepared for disasters 
¬ Goal iii. Educating and raising environmental awareness among the population;</t>
  </si>
  <si>
    <t>1. Tobago disaster preparedness index 
2. Community contingency plans prepared
i) A well informed and educated local and foreign visitor;
ii) Increased appreciation of cultural and heritage assets;
iii) Increased initiatives to protect and conserve the environment; and 
iv) An enhanced tourism experience.</t>
  </si>
  <si>
    <t>¬ TEMA 
¬ ODPM
¬ TCPD
¬ Ministry of Tourism
¬ The Tobago House Assembly (THA)
¬ The Tourism Development Company Limited (TDC)</t>
  </si>
  <si>
    <t>¬ Outcome 9: Productivity and performance in the fishing and seafood industry improved</t>
  </si>
  <si>
    <t>1. Production (fish catch and processed Foods)</t>
  </si>
  <si>
    <t>¬ Division of Agriculture
¬ Ministry of Food Production</t>
  </si>
  <si>
    <t>The CEDP - 3 Business development and entrepreneurship
Ecotourism Policy</t>
  </si>
  <si>
    <t>¬ Outcome 1: A well -defined, vibrant and competitive tourism sector that competes i n a number of market niches and that is distinguished by quality assurance standards 
¬ Outcome 2:  The sector’s current dependence on domestic tourism balanced by increased diversification within the sector 
¬ Outcome 9: Productivity and performance in the fishing and seafood industry improved
¬ Goal i. Preserving, protecting and conserving the biodiversity and natural assets in communities and protected areas;</t>
  </si>
  <si>
    <t>1. Growth rates of domestic and international arrivals by purpose of visit 
2. Growth rates of Stay-over Arrivals by purpose of visit 
3. Occupancy rates by class of accommodation
4. Compliance rates with industrywide quality assurance standards 
1. Increased international arrivals 
1. Production (fish catch and processed Foods)
i) Improvement in environmental conservation and protection of natural resources;
ii) Increased use of environmentally friendly technology and equipment at ecotourism sites and attractions;
iii) Increased efforts at habitat regeneration;
iv) Increased scientific research on environmental protection and conservation; and
v) Improved efforts at conservation in protected areas.</t>
  </si>
  <si>
    <t>¬ Office of the Chief Secretary 
¬ THA Tourism Department, The Hotel and Tourism Association 
¬ Division of Agriculture
¬ Ministry of Food Production
¬ Ministry of Tourism
¬ The Tobago House Assembly (THA)
¬ The Tourism Development Company Limited (TDC)
¬ The Ministry of Planning and Development
¬ The Environmental Management Authority
¬ The Ministry of Agriculture, Land and Fisheries</t>
  </si>
  <si>
    <t>Ecotourism Policy</t>
  </si>
  <si>
    <t>¬ Goal i. Preserving, protecting and conserving the biodiversity and natural assets in communities and protected areas;</t>
  </si>
  <si>
    <t>i) Improvement in environmental conservation and protection of natural resources;
ii) Increased use of environmentally friendly technology and equipment at ecotourism sites and attractions;
iii) Increased efforts at habitat regeneration;
iv) Increased scientific research on environmental protection and conservation; and
v) Improved efforts at conservation in protected areas.</t>
  </si>
  <si>
    <t>¬ Ministry of Tourism
¬ The Tobago House Assembly (THA)
¬ The Tourism Development Company Limited (TDC)
¬ The Ministry of Planning and Development
¬ The Land Settlement Agency
¬ The Environmental Management Authority
¬ The Ministry of Agriculture, Land and Fisheries
¬ The Ministry of Rural Development and Local Government
¬ The Ministry of Community Development, Culture and the Arts
¬ Trinidad and Tobago Solid Waste Management Company Limited</t>
  </si>
  <si>
    <t>¬ Outcome 2: Achieving a secure and reliable cleaner alternative energy supply for Tobago to support domestic, commercial and industrial needs, consistent with its environmental mandate 
¬ Outcome 4: High Quality and reliability of utility services improved island wide</t>
  </si>
  <si>
    <t xml:space="preserve">1. Start up of Cove Estate 
2. Production and utilisation of natural gas of Cove Estate 
1. Percent of Households with Class 1 potable water supply  (available 24/7) 
2. Number of households connected to centralised systems 
3. Number of months electricity consumption targets were met
 </t>
  </si>
  <si>
    <t xml:space="preserve">¬ NGC 
¬ E-IDCOT
¬ WASA 
¬ Division of Infrastructure and Public Utilities </t>
  </si>
  <si>
    <t>¬ Goal vi. Providing an environment which is healthy, safe and secure for residents and visitors;</t>
  </si>
  <si>
    <t>i) Reduction in energy cost; 
ii) Improved and enhanced infrastructure; 
iii) Well mantained sites, attractions and facilities; 
iv) Reduction in visitors complaints;
v) Increased number of accommodation establishments utilising sound environmental practices; and
vi) Increased adherence to carrying capacity limits.</t>
  </si>
  <si>
    <t>¬ Ministry of Tourism
¬ The Tobago House Assembly (THA)
¬ The Tourism Development Company Limited (TDC)</t>
  </si>
  <si>
    <t>¬ Outcome 7: Tobago Eco -Foods label developed and markets established in Tobago, Trinidad and elsewhere 
¬ Outcome 8:  On-farm production systems improved to increase farm productivity and performance
¬ Outcome 10:  The reduction of risk aversion among Tobagonians and increases confidence about the long term prospects of entrepreneurship</t>
  </si>
  <si>
    <t xml:space="preserve">1. Eco-Foods Label in evidence on goods produced in Tobago
2. Quantity of goods 
3. Trade
1. Improved systems in agricultural production in Tobago  
1. Growth in startups at the Cove Eco-Industrial Park
</t>
  </si>
  <si>
    <t xml:space="preserve">¬ Division of Agriculture
¬ Ministry of Food Production
¬ The Ministry of Finance
 ¬ The Ministry of Trade and Industry
¬ The Division of Finance and Enterprise Development
¬ The Business Development Unit
¬ The Enterprise Development Fund
¬ E-IDCOT
¬ The Tobago Chamber of Commerce
 </t>
  </si>
  <si>
    <t>¬ Outcome 4: Increased and substantial earnings from a viable and sustained export sector in Tobago which targets lucrative external market
¬ Outcome 7: Tobago Eco -Foods label developed and markets established in Tobago, Trinidad and elsewhere
¬ Outcome 10:  The reduction of risk aversion among Tobagonians and increases confidence about the long term prospects of entrepreneurship
¬ Outcome 11: Adequate financial and technical support to spawn start-ups
¬ Goal ii. Empowering and strengthening the capacity in the community to take ownership of its natural resources and capitalising the benefits from ecotourism initiatives;</t>
  </si>
  <si>
    <t>1. Number and type of products exported from Tobago
2. Share of exports from Tobago in total production 
1. Eco-Foods Label in evidence on goods produced in Tobago
2. Quantity of goods 
3. Trade  
1. Growth in startups at the Cove Eco-Industrial Park 
1. Size of venture Capital fund(s) 
2. Number of loans disbursed for sustainable business activity
i) Increase in the number of active community groups involved in decision making, planning and execution of ecotourism projects;
ii) Reduction of negative impacts of tourism on the natural environment;
iii) Increased quality and quantity of jobs generated;
iv) Increased small and micro business enterprises within the communities and by extension the country; and
v) Increased public-private partnerships with key stakeholders.</t>
  </si>
  <si>
    <t>¬ The Port Authority in Scarborough
¬ The Airports Authority 
¬ The Ministry of Trade Industry and Investment 
¬ E-IDCOT
¬ Business Development Unit
¬ Venture Capital Company
¬ The Tobago Chamber of Commerce 
¬Division of Agriculture 
¬ Ministry of Food Production
¬ The Ministry of Finance
¬ The Division of Finance and Enterprise Development
¬ The Enterprise Development Fund
¬ Division of Finance and Enterprise Development
 (The Business Development Unit, The Venture Capital Fund) 
¬ Cove EcoIndustrial and Business Park
¬ Ministry of Tourism
¬ The Tobago House Assembly (THA)
¬ The Tourism Development Company Limited (TDC)
¬ The Ministry of Rural Development and Local Government
¬ The Ministry of Community Development, Culture and the Arts</t>
  </si>
  <si>
    <t>¬ Outcome 11: Adequate financial and technical support to spawn start-ups</t>
  </si>
  <si>
    <t>1. Size of venture Capital fund(s) 
2. Number of loans disbursed for sustainable business activity</t>
  </si>
  <si>
    <t>¬ Division of Finance and Enterprise Development
 (The Business Development Unit, The Venture Capital Fund)  
¬ Tobago Chamber of Commerce
¬ Cove EcoIndustrial and Business Park</t>
  </si>
  <si>
    <t xml:space="preserve">¬ The CEDP - 4 Human capital development
¬ The CEDP - 7 Enhanced safety and security
</t>
  </si>
  <si>
    <t>¬ Outcome 2: Labour force developed in response to the changing needs of a diversified, performance driven, and self-reliant Tobago
¬ Outcome 4: Preventive measures in place to better inform and encourage youths to make better life changing decisions</t>
  </si>
  <si>
    <t xml:space="preserve">1. Number of complaints received on performance of the THA  
2. Labour Productivity  
1. Number of youths involved in development activities
2. Crime detection rates by youths </t>
  </si>
  <si>
    <t xml:space="preserve">¬ Office of the Chief Secretary  
¬ Divisions of the THA 
¬ Division of Education, Youth and Sports 
 </t>
  </si>
  <si>
    <t xml:space="preserve">The CEDP - 4 Human capital development
</t>
  </si>
  <si>
    <t>¬ Outcome 1: Public sector capacity and capability increased to meet THA changing requirements</t>
  </si>
  <si>
    <t xml:space="preserve">1. Public sector productivity
2. Number of  public sector capacity building activities undertaken </t>
  </si>
  <si>
    <t xml:space="preserve"> ¬ Office of the Chief Secretary 
 ¬ THA/PSA/CPO </t>
  </si>
  <si>
    <t>Ecotourism Policy
The CEDP - 3 Business development and entrepreneurship</t>
  </si>
  <si>
    <t xml:space="preserve">¬ Goal i. Preserving, protecting and conserving the biodiversity and natural assets in communities and protected areas;
¬ Goal ii. Empowering and strengthening the capacity in the community to take ownership of its natural resources and capitalising the benefits from ecotourism initiatives;
¬ Goal iii. Educating and raising environmental awareness among the population;
¬ Goal iv. Marketing and promoting Trinidad and Tobago as a premier ecotourism destination;
¬ Goal v. Positioning Trinidad and Tobago as a prime contender for the regional and international ecotourism investment market;
¬ Goal vi. Providing an environment which is healthy, safe and secure for residents and visitors;
¬ Goal vii. Developing standards and certification programmes for ecotourism operators and service providers, sites, attractions and facilities;
¬ Goal viii. Enhancing and upgrading ecotourism sites, attractions and facilities to meet international standards;
¬ Goal ix. Implementing monitoring and evaluation systems at ecotourism sites and attractions.
¬ Outcome 1: A well -defined, vibrant and competitive tourism sector that competes i n a number of market niches and that is distinguished by quality assurance standards </t>
  </si>
  <si>
    <t xml:space="preserve">i) Improvement in environmental conservation and protection of natural resources;
ii) Increased use of environmentally friendly technology and equipment at ecotourism sites and attractions;
iii) Increased efforts at habitat regeneration;
iv) Increased scientific research on environmental protection and conservation; and
v) Improved efforts at conservation in protected areas.
i) Increase in the number of active community groups involved in decision making, planning and execution of ecotourism projects;
ii) Reduction of negative impacts of tourism on the natural environment;
iii) Increased quality and quantity of jobs generated;
iv) Increased small and micro business enterprises within the communities and by extension the country; and
v) Increased public-private partnerships with key stakeholders.
i) A well informed and educated local and foreign visitor;
ii) Increased appreciation of cultural and heritage assets;
iii) Increased initiatives to protect and conserve the environment; and 
iv) An enhanced tourism experience.
i) Increased visitors and visitor spend at ecotourism sites and attractions;
ii) Increased ecotourism destination packages offered by local tour operators;
iii) Strengthened strategic partnerships among ministries, agencies and community ecotourism service providers/suppliers; and
iv) Increased number of innovative marketing strategies.
i) Increased number of investors seeking ecotourism projects; 
ii) Increased opportunities for the generation of income for local communities; 
iii) Increased national revenue and net foreign exchange earnings; 
iv) Increased number of zones and sites for ecotourism development; and 
v) Increased utilization of local resources for ecotourism development.
i) Reduction in energy cost; 
ii) Improved and enhanced infrastructure; 
iii) Well mantained sites, attractions and facilities; 
iv) Reduction in visitors complaints;
v) Increased number of accommodation establishments utilising sound environmental practices; and
vi) Increased adherence to carrying capacity limits.
i) Greater adherence to codes of conduct and operating guidelines;
ii) Increased number of certified operators;
iii) Increased number of sites and attractions meeting international standards; and
iv) Improved and enhanced visitor experience.
i) Improved timeliness in meeting the health care needs of the visitor; 
ii) Reduction in transmission of communicable diseases; 
iii) Reduction in reports of crime and visitor harassment; and 
iv) Improvement in health, safety and security in communities.
i) Reduction of negative impacts on the ecosystem and environment;
ii) Improved execution of maintenance plans for the sector;
iii) Improved planning and management of the sector; and
iv) Increased ability to meet set targets for the sector.
1. Growth rates of domestic and international arrivals by purpose of visit 
2. Growth rates of Stay-over Arrivals by purpose of visit 
3. Occupancy rates by class of accommodation
4. Compliance rates with industrywide quality assurance standards </t>
  </si>
  <si>
    <t>¬ Ministry of Tourism
¬ The Tobago House Assembly (THA)
¬ The Tourism Development Company Limited (TDC)
¬ The Ministry of Planning and Development
¬ The Land Settlement Agency
¬ The Environmental Management Authority
¬ The Ministry of Agriculture, Land and Fisheries
¬ The Ministry of Rural Development and Local Government
¬ The Ministry of Community Development, Culture and the Arts
¬ The Ministry of National Security
¬ Trinidad and Tobago Solid Waste Management Company Limited
¬ Office of the Chief Secretary 
¬ THA</t>
  </si>
  <si>
    <t>¬ Outcome 1: Improved institutional capacity and performance in the infrastructure and utilities sector 
¬ Goal vi. Providing an environment which is healthy, safe and secure for residents and visitors;</t>
  </si>
  <si>
    <t>1. Cost overruns for infrastructure and  utilities projects 
2. Tobago infrastructure and utilities Plan formulated
i) Reduction in energy cost; 
ii) Improved and enhanced infrastructure; 
iii) Well mantained sites, attractions and facilities; 
iv) Reduction in visitors complaints;
v) Increased number of accommodation establishments utilising sound environmental practices; and
vi) Increased adherence to carrying capacity limits.</t>
  </si>
  <si>
    <t>¬ Division of Infrastructure and Public Utilities 
¬ Ministry of Tourism
¬ The Tobago House Assembly (THA)
¬ The Tourism Development Company Limited (TDC)</t>
  </si>
  <si>
    <t xml:space="preserve">¬ Outcome 3:  A private sector led manufacturing sector that is a significant contributor to Tobago’s share of GVA in the national economy
¬ Outcome 9: Productivity and performance in the fishing and seafood industry improved
</t>
  </si>
  <si>
    <t>1. Ratio of private sector vs THA led business ventures in Tobago
1. Production (fish catch and processed Foods)
i) Increased visitors and visitor spend at ecotourism sites and attractions;
ii) Increased ecotourism destination packages offered by local tour operators;
iii) Strengthened strategic partnerships among ministries, agencies and community ecotourism service providers/suppliers; and
iv) Increased number of innovative marketing strategies.</t>
  </si>
  <si>
    <t>¬ Business Development Unit
¬ Venture Capital Company
¬ The Tobago Chamber of Commerce 
¬ Division of Agriculture
¬ Ministry of Food Production
¬ Ministry of Tourism
¬ The Tobago House Assembly (THA)
¬ The Tourism Development Company Limited (TDC)</t>
  </si>
  <si>
    <t xml:space="preserve">¬ Outcome 11: Adequate financial and technical support to spawn start-ups
¬ Goal iv. Marketing and promoting Trinidad and Tobago as a premier ecotourism destination; </t>
  </si>
  <si>
    <t xml:space="preserve">¬ Division of Finance and Enterprise Development
 (The Business Development Unit, The Venture Capital Fund) 
¬ Tobago Chamber of Commerce
¬ Cove EcoIndustrial and Business Park
</t>
  </si>
  <si>
    <t>¬ Outcome 2: Achieving a secure and reliable cleaner alternative energy supply for Tobago to support domestic, commercial and industrial needs, consistent with its environmental mandate 
¬ Goal vi. Providing an environment which is healthy, safe and secure for residents and visitors;</t>
  </si>
  <si>
    <t>1. Start up of Cove Estate 
2. Production and utilisation of natural gas of Cove Estate 
i) Increased visitors and visitor spend at ecotourism sites and attractions;
ii) Increased ecotourism destination packages offered by local tour operators;
iii) Strengthened strategic partnerships among ministries, agencies and community ecotourism service providers/suppliers; and
iv) Increased number of innovative marketing strategies.</t>
  </si>
  <si>
    <t>¬ NGC 
¬ E-IDCOT
¬ Ministry of Tourism
¬ The Tobago House Assembly (THA)
¬ The Tourism Development Company Limited (TDC)</t>
  </si>
  <si>
    <t>¬ Outcome 5: Improvement in delivery of services to communities</t>
  </si>
  <si>
    <t xml:space="preserve">1. Number of services in community centres 
2. Number of recipients by sex and age
3. Level of trust and satisfaction with community programmes 
 </t>
  </si>
  <si>
    <t>¬ Division of Health and Social Services/Department of Community Development 
¬ THA Departments (especially Departments of Social Services and Education)</t>
  </si>
  <si>
    <t xml:space="preserve">¬ Outcome 6: Expansion in the housing stock with special regard to low and middle income groups
 </t>
  </si>
  <si>
    <t>1. Number of new homes delivered per capita
2. Expenditure on lowcost housing  3.Total public housing stock - new public housing Production 
4. Average waiting time for public housing units</t>
  </si>
  <si>
    <t xml:space="preserve">¬ Division of Land and Settlements
 ¬ The Ministry of Housing
¬ Department of Community Development
 </t>
  </si>
  <si>
    <t xml:space="preserve">¬ Outcome 3: An effective, reliable and integrated land, sea and air transportation system developed to facilitate trade and improve movement between Tobago and Trinidad, and between Tobago and the rest of the world </t>
  </si>
  <si>
    <t xml:space="preserve">1. Passenger movement 
2. Cargo volume
3. Frequency of online schedules
4. Ratio to public and private means 
5. Private vehicle ownership
6. Measure of development of non-motorised transport </t>
  </si>
  <si>
    <t xml:space="preserve">¬ Division of Infrastructure and Public Utilities
¬ Division of Tourism and Transport </t>
  </si>
  <si>
    <t xml:space="preserve">¬ Outcome 4: Tobago’s communities, households and residents better prepared for disasters </t>
  </si>
  <si>
    <t>1. Tobago disaster preparedness index 
2. Community contingency plans prepared</t>
  </si>
  <si>
    <t>¬ TEMA 
¬ ODPM
¬ TCPD</t>
  </si>
  <si>
    <t>¬ The CEDP - 5 Social development and resilience  
¬The CEDP - 7 Enhanced safety and security
¬ Ecotourism Policy</t>
  </si>
  <si>
    <t>¬ Outcome 4: Increased protection for children, women and other family members from domestic violence and abuse
¬ Outcome 2: The effectiveness of the operations of the policing sector in Tobago improved through the modernisation of infrastructure and equipment 
¬ Goal viii. Enhancing and upgrading ecotourism sites, attractions and facilities to meet international standards;</t>
  </si>
  <si>
    <t>1. Improved knowledge of, and the skills and behaviour for, respectful relationships by young people
2. Incidence of domestic violence and child abuse related crimes 
3. Rate of reporting by cases of domestic violence and child abuse
1. Rate of crime in Tobago in relation to national figures 
i) Improved timeliness in meeting the health care needs of the visitor; 
ii) Reduction in transmission of communicable diseases; 
iii) Reduction in reports of crime and visitor harassment; and 
iv) Improvement in health, safety and security in communities.</t>
  </si>
  <si>
    <t>¬ Division of Health and Social Services 
¬ TRHA
¬ TTPS
¬ Ministry of National Security 
¬ Office of the Chief Secretary 
¬ Ministry of Tourism
¬ The Tobago House Assembly (THA)
¬ The Tourism Development Company Limited (TDC)</t>
  </si>
  <si>
    <t>¬ The CEDP - 5 Social development and resilience  
¬The CEDP - 7 Enhanced safety and security</t>
  </si>
  <si>
    <t xml:space="preserve">¬ Outcome 4: Increased protection for children, women and other family members from domestic violence and abuse
¬ Outcome 2: The effectiveness of the operations of the policing sector in Tobago improved through the modernisation of infrastructure and equipment </t>
  </si>
  <si>
    <t xml:space="preserve">1. Improved knowledge of, and the skills and behaviour for, respectful relationships by young people
2. Incidence of domestic violence and child abuse related crimes 
3. Rate of reporting by cases of domestic violence and child abuse
1. Rate of crime in Tobago in relation to national figures </t>
  </si>
  <si>
    <t xml:space="preserve">¬ Division of Health and Social Services 
¬ TRHA
¬ TTPS
¬ Ministry of National Security 
¬ Office of the Chief Secretary </t>
  </si>
  <si>
    <t>¬ The CEDP - 2 Good governance and institutional reform
¬ The CEDP - 3 Business development and entrepreneurship
¬The CEDP - 7 Enhanced safety and security
¬ Ecotourism Policy</t>
  </si>
  <si>
    <t>¬ Outcome 1: Greater autonomy and devolution to Tobago and the THA 
¬ Outcome 2: Public sector performance, delivery of public services and facilities, transparency and accountability improved 
¬ Outcome 5:  Agricultural planning and programming restructured and improved to promote efficient, effective and accountable implementation of projects and the delivery of services as well as the inclusion and participation of all relevant stakeholder groups
¬ Outcome 12:  Coordination among support agencies improved 
¬ Outcome 1: The institutional capacity of the policing sector in Tobago enhanced to prevent, detect and solve crimes 
¬ Goal vii. Developing standards and certification programmes for ecotourism operators and service providers, sites, attractions and facilities;
¬ Goal ix. Implementing monitoring and evaluation systems at ecotourism sites and attractions.</t>
  </si>
  <si>
    <t>1. Constitution of the Republic of Trinidad and Tobago revised
2. Legislation
1. Performance-based budget system developed and implemented 
2. Perception of THA transparency and accountability
1. Output of Tobago producers in evidence in market place and identifiable by packaging
1. Number of meetings among support agencies
1. Proposals for strengthening policing sector in Tobago  
2. Activities undertaken as part of proposals 
3. Collaboration between TTPS and THA strengthened
4. Rate of serious crime 
i) Greater adherence to codes of conduct and operating guidelines;
ii) Increased number of certified operators;
iii) Increased number of sites and attractions meeting international standards; and
iv) Improved and enhanced visitor experience.
i) Reduction of negative impacts on the ecosystem and environment;
ii) Improved execution of maintenance plans for the sector;
iii) Improved planning and management of the sector; and
iv) Increased ability to meet set targets for the sector.</t>
  </si>
  <si>
    <t xml:space="preserve">¬ Office of the Attorney General/Office of the Chief Secretary 
¬ Office of the Chief Secretary and Division of Finance and Enterprise Development
¬ Divisions of the THA 
¬ Division of Agriculture 
¬ Ministry of Food Production
¬ THA 
¬ Central Government 
¬ TTPS
¬ Ministry of National Security 
 ¬ Office of the Chief Secretary 
¬ Ministry of Tourism
¬ The Tobago House Assembly (THA)
¬ The Tourism Development Company Limited (TDC)
 </t>
  </si>
  <si>
    <t>¬ The CEDP - 1 Brandig Tobago: Clean, green, save and serene 
¬ The CEDP - 3 Business development and entrepreneurship
¬The CEDP - 7 Enhanced safety and security
¬ Ecotourism Policy</t>
  </si>
  <si>
    <t xml:space="preserve">¬ Outcome 2: A conscious people knowledgeable and mobilised to participate in Tobago’s development and in sync with the ideals expressed under the Clean Green Safe and Serene Tobago brand
¬ Outcome 5:  Agricultural planning and programming restructured and improved to promote efficient, effective and accountable implementation of projects and the delivery of services as well as the inclusion and participation of all relevant stakeholder groups
¬ Outcome 3: Partnerships with communities developed, with collaboration and relationship between the police and communities improved, thus providing high level of customer service
¬ Goal ii. Empowering and strengthening the capacity in the community to take ownership of its natural resources and capitalising the benefits from ecotourism initiatives;
</t>
  </si>
  <si>
    <t>1. Participation in planned events
2. Satisfaction with planned activities
3. Knowledge of brand and ideals and of planned activities under the programme
1. Output of Tobago producers in evidence in market place and identifiable by packaging
1. Community perception of safety 2. Community’s level of satisfaction with services provided by police 
i) Increase in the number of active community groups involved in decision making, planning and execution of ecotourism projects;
ii) Reduction of negative impacts of tourism on the natural environment;
iii) Increased quality and quantity of jobs generated;
iv) Increased small and micro business enterprises within the communities and by extension the country; and
v) Increased public-private partnerships with key stakeholders.</t>
  </si>
  <si>
    <t>¬ Various THA departments 
¬ Division of Agriculture 
¬ Ministry of Food Production
¬ TTPS/THA 
¬ Ministry of National Security 
¬ Ministry of Tourism
¬ The Tobago House Assembly (THA)
¬ The Tourism Development Company Limited (TDC)
¬ The Ministry of Rural Development and Local Government
¬ The Ministry of Community Development, Culture and the Arts</t>
  </si>
  <si>
    <t xml:space="preserve">¬ Outcome 5: Diaspora capital invested and partnerships established </t>
  </si>
  <si>
    <t>1. Capital investments made in Tobago’s development (both human Capital and financial Capital) 
2. Number of partnerships established by area of interest</t>
  </si>
  <si>
    <t xml:space="preserve">¬ Office of the Chief Secretary
¬ Division of Education
¬ Division of Finance </t>
  </si>
  <si>
    <t>¬ Outcome 4: Increased and substantial earnings from a viable and sustained export sector in Tobago which targets lucrative external market</t>
  </si>
  <si>
    <t xml:space="preserve">1. Number and type of products exported from Tobago
2. Share of exports from Tobago in total production </t>
  </si>
  <si>
    <t xml:space="preserve">¬ E-IDCOT
¬ Business Development Unit
¬ Venture Capital Company
¬ The Tobago Chamber of Commerce
¬ The Port Authority in Scarborough
¬ The Airports Authority </t>
  </si>
  <si>
    <t xml:space="preserve">¬ Goal v. Positioning Trinidad and Tobago as a prime contender for the regional and international ecotourism investment market;
</t>
  </si>
  <si>
    <t>i) Increased number of investors seeking ecotourism projects; 
ii) Increased opportunities for the generation of income for local communities; 
iii) Increased national revenue and net foreign exchange earnings; 
iv) Increased number of zones and sites for ecotourism development; and 
v) Increased utilization of local resources for ecotourism development.</t>
  </si>
  <si>
    <t>¬ Ministry of Tourism
¬ The Tobago House Assembly (THA)
¬ The Tourism Development Company Limited (TDC)
¬ The Ministry of Planning and Development</t>
  </si>
  <si>
    <t>¬ Goal ix. Implementing monitoring and evaluation systems at ecotourism sites and attractions.</t>
  </si>
  <si>
    <t>i) Reduction of negative impacts on the ecosystem and environment;
ii) Improved execution of maintenance plans for the sector;
iii) Improved planning and management of the sector; and
iv) Increased ability to meet set targets for the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</si>
</sst>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sz val="11"/>
      <name val="Calibri"/>
      <family val="2"/>
      <scheme val="minor"/>
    </font>
    <font>
      <sz val="11"/>
      <color theme="1"/>
      <name val="Wingdings"/>
      <charset val="2"/>
    </font>
    <font>
      <i/>
      <sz val="11"/>
      <color theme="1"/>
      <name val="Calibri"/>
      <family val="2"/>
      <scheme val="minor"/>
    </font>
    <font>
      <sz val="14"/>
      <color theme="1"/>
      <name val="Calibri"/>
      <family val="2"/>
      <scheme val="minor"/>
    </font>
    <font>
      <b/>
      <sz val="18"/>
      <color theme="1"/>
      <name val="Calibri"/>
      <family val="2"/>
      <scheme val="minor"/>
    </font>
    <font>
      <b/>
      <sz val="11"/>
      <name val="Calibri"/>
      <family val="2"/>
      <scheme val="minor"/>
    </font>
    <font>
      <b/>
      <sz val="8"/>
      <color indexed="81"/>
      <name val="Tahoma"/>
      <charset val="1"/>
    </font>
    <font>
      <sz val="8"/>
      <color indexed="81"/>
      <name val="Tahoma"/>
      <family val="2"/>
    </font>
  </fonts>
  <fills count="29">
    <fill>
      <patternFill patternType="none"/>
    </fill>
    <fill>
      <patternFill patternType="gray125"/>
    </fill>
    <fill>
      <patternFill patternType="solid">
        <fgColor rgb="FFFFC000"/>
        <bgColor indexed="64"/>
      </patternFill>
    </fill>
    <fill>
      <patternFill patternType="solid">
        <fgColor theme="8" tint="-0.499984740745262"/>
        <bgColor indexed="64"/>
      </patternFill>
    </fill>
    <fill>
      <patternFill patternType="solid">
        <fgColor theme="9" tint="-0.249977111117893"/>
        <bgColor indexed="64"/>
      </patternFill>
    </fill>
    <fill>
      <patternFill patternType="solid">
        <fgColor rgb="FF0070C0"/>
        <bgColor indexed="64"/>
      </patternFill>
    </fill>
    <fill>
      <patternFill patternType="solid">
        <fgColor rgb="FFFF9900"/>
        <bgColor indexed="64"/>
      </patternFill>
    </fill>
    <fill>
      <patternFill patternType="solid">
        <fgColor rgb="FFC00000"/>
        <bgColor indexed="64"/>
      </patternFill>
    </fill>
    <fill>
      <patternFill patternType="solid">
        <fgColor rgb="FF009900"/>
        <bgColor indexed="64"/>
      </patternFill>
    </fill>
    <fill>
      <patternFill patternType="solid">
        <fgColor rgb="FFA50021"/>
        <bgColor indexed="64"/>
      </patternFill>
    </fill>
    <fill>
      <patternFill patternType="solid">
        <fgColor rgb="FFFF3300"/>
        <bgColor indexed="64"/>
      </patternFill>
    </fill>
    <fill>
      <patternFill patternType="solid">
        <fgColor rgb="FF00B0F0"/>
        <bgColor indexed="64"/>
      </patternFill>
    </fill>
    <fill>
      <patternFill patternType="solid">
        <fgColor theme="6" tint="-0.499984740745262"/>
        <bgColor indexed="64"/>
      </patternFill>
    </fill>
    <fill>
      <patternFill patternType="solid">
        <fgColor rgb="FF33CC33"/>
        <bgColor indexed="64"/>
      </patternFill>
    </fill>
    <fill>
      <patternFill patternType="solid">
        <fgColor rgb="FFFF0066"/>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2" tint="-0.499984740745262"/>
        <bgColor indexed="64"/>
      </patternFill>
    </fill>
    <fill>
      <patternFill patternType="solid">
        <fgColor rgb="FF7030A0"/>
        <bgColor indexed="64"/>
      </patternFill>
    </fill>
    <fill>
      <patternFill patternType="solid">
        <fgColor rgb="FFFF0000"/>
        <bgColor indexed="64"/>
      </patternFill>
    </fill>
    <fill>
      <patternFill patternType="solid">
        <fgColor rgb="FF00B050"/>
        <bgColor indexed="64"/>
      </patternFill>
    </fill>
    <fill>
      <patternFill patternType="solid">
        <fgColor theme="3" tint="0.39997558519241921"/>
        <bgColor indexed="64"/>
      </patternFill>
    </fill>
    <fill>
      <patternFill patternType="solid">
        <fgColor rgb="FFFBD805"/>
        <bgColor indexed="64"/>
      </patternFill>
    </fill>
    <fill>
      <patternFill patternType="solid">
        <fgColor rgb="FF6666FF"/>
        <bgColor indexed="64"/>
      </patternFill>
    </fill>
    <fill>
      <patternFill patternType="solid">
        <fgColor rgb="FF3366FF"/>
        <bgColor indexed="64"/>
      </patternFill>
    </fill>
    <fill>
      <patternFill patternType="solid">
        <fgColor theme="9"/>
        <bgColor indexed="64"/>
      </patternFill>
    </fill>
    <fill>
      <patternFill patternType="solid">
        <fgColor theme="4" tint="0.79998168889431442"/>
        <bgColor indexed="64"/>
      </patternFill>
    </fill>
    <fill>
      <patternFill patternType="solid">
        <fgColor theme="5" tint="0.79998168889431442"/>
        <bgColor indexed="64"/>
      </patternFill>
    </fill>
  </fills>
  <borders count="5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theme="0" tint="-0.499984740745262"/>
      </left>
      <right style="dotted">
        <color theme="0" tint="-0.499984740745262"/>
      </right>
      <top style="thin">
        <color theme="0" tint="-0.499984740745262"/>
      </top>
      <bottom style="dotted">
        <color theme="0" tint="-0.499984740745262"/>
      </bottom>
      <diagonal/>
    </border>
    <border>
      <left style="dotted">
        <color theme="0" tint="-0.499984740745262"/>
      </left>
      <right style="dotted">
        <color theme="0" tint="-0.499984740745262"/>
      </right>
      <top style="thin">
        <color theme="0" tint="-0.499984740745262"/>
      </top>
      <bottom style="dotted">
        <color theme="0" tint="-0.499984740745262"/>
      </bottom>
      <diagonal/>
    </border>
    <border>
      <left style="dotted">
        <color theme="0" tint="-0.499984740745262"/>
      </left>
      <right style="thin">
        <color theme="0" tint="-0.499984740745262"/>
      </right>
      <top style="thin">
        <color theme="0" tint="-0.499984740745262"/>
      </top>
      <bottom style="dotted">
        <color theme="0" tint="-0.499984740745262"/>
      </bottom>
      <diagonal/>
    </border>
    <border>
      <left style="thin">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style="thin">
        <color theme="0" tint="-0.499984740745262"/>
      </right>
      <top style="dotted">
        <color theme="0" tint="-0.499984740745262"/>
      </top>
      <bottom style="dotted">
        <color theme="0" tint="-0.499984740745262"/>
      </bottom>
      <diagonal/>
    </border>
    <border>
      <left style="thin">
        <color theme="0" tint="-0.499984740745262"/>
      </left>
      <right style="dotted">
        <color theme="0" tint="-0.499984740745262"/>
      </right>
      <top style="dotted">
        <color theme="0" tint="-0.499984740745262"/>
      </top>
      <bottom style="thin">
        <color theme="0" tint="-0.499984740745262"/>
      </bottom>
      <diagonal/>
    </border>
    <border>
      <left style="dotted">
        <color theme="0" tint="-0.499984740745262"/>
      </left>
      <right style="dotted">
        <color theme="0" tint="-0.499984740745262"/>
      </right>
      <top style="dotted">
        <color theme="0" tint="-0.499984740745262"/>
      </top>
      <bottom style="thin">
        <color theme="0" tint="-0.499984740745262"/>
      </bottom>
      <diagonal/>
    </border>
    <border>
      <left style="dotted">
        <color theme="0" tint="-0.499984740745262"/>
      </left>
      <right style="thin">
        <color theme="0" tint="-0.499984740745262"/>
      </right>
      <top style="dotted">
        <color theme="0" tint="-0.499984740745262"/>
      </top>
      <bottom style="thin">
        <color theme="0" tint="-0.499984740745262"/>
      </bottom>
      <diagonal/>
    </border>
    <border>
      <left style="thin">
        <color theme="0" tint="-0.499984740745262"/>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style="dotted">
        <color theme="0" tint="-0.499984740745262"/>
      </left>
      <right/>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thin">
        <color theme="0" tint="-0.499984740745262"/>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style="medium">
        <color indexed="64"/>
      </bottom>
      <diagonal/>
    </border>
    <border>
      <left style="dotted">
        <color theme="0" tint="-0.499984740745262"/>
      </left>
      <right/>
      <top style="dotted">
        <color theme="0" tint="-0.499984740745262"/>
      </top>
      <bottom/>
      <diagonal/>
    </border>
    <border>
      <left/>
      <right style="dotted">
        <color theme="0" tint="-0.499984740745262"/>
      </right>
      <top style="thin">
        <color theme="0" tint="-0.499984740745262"/>
      </top>
      <bottom/>
      <diagonal/>
    </border>
    <border>
      <left style="dotted">
        <color theme="0" tint="-0.499984740745262"/>
      </left>
      <right style="dotted">
        <color theme="0" tint="-0.499984740745262"/>
      </right>
      <top style="thin">
        <color theme="0" tint="-0.499984740745262"/>
      </top>
      <bottom/>
      <diagonal/>
    </border>
    <border>
      <left style="dotted">
        <color theme="0" tint="-0.499984740745262"/>
      </left>
      <right/>
      <top style="thin">
        <color theme="0" tint="-0.499984740745262"/>
      </top>
      <bottom/>
      <diagonal/>
    </border>
    <border>
      <left/>
      <right style="dotted">
        <color theme="0" tint="-0.499984740745262"/>
      </right>
      <top/>
      <bottom style="medium">
        <color indexed="64"/>
      </bottom>
      <diagonal/>
    </border>
    <border>
      <left style="dotted">
        <color theme="0" tint="-0.499984740745262"/>
      </left>
      <right style="dotted">
        <color theme="0" tint="-0.499984740745262"/>
      </right>
      <top/>
      <bottom style="medium">
        <color indexed="64"/>
      </bottom>
      <diagonal/>
    </border>
    <border>
      <left style="dotted">
        <color theme="0" tint="-0.499984740745262"/>
      </left>
      <right/>
      <top/>
      <bottom style="medium">
        <color indexed="64"/>
      </bottom>
      <diagonal/>
    </border>
    <border>
      <left/>
      <right style="dotted">
        <color theme="0" tint="-0.499984740745262"/>
      </right>
      <top/>
      <bottom/>
      <diagonal/>
    </border>
    <border>
      <left style="dotted">
        <color theme="0" tint="-0.499984740745262"/>
      </left>
      <right style="dotted">
        <color theme="0" tint="-0.499984740745262"/>
      </right>
      <top/>
      <bottom/>
      <diagonal/>
    </border>
    <border>
      <left style="dotted">
        <color theme="0" tint="-0.499984740745262"/>
      </left>
      <right/>
      <top/>
      <bottom/>
      <diagonal/>
    </border>
    <border>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right style="dotted">
        <color theme="0" tint="-0.499984740745262"/>
      </right>
      <top style="dotted">
        <color theme="0" tint="-0.499984740745262"/>
      </top>
      <bottom style="medium">
        <color indexed="64"/>
      </bottom>
      <diagonal/>
    </border>
    <border>
      <left style="dotted">
        <color theme="0" tint="-0.499984740745262"/>
      </left>
      <right/>
      <top style="dotted">
        <color theme="0" tint="-0.499984740745262"/>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257">
    <xf numFmtId="0" fontId="0" fillId="0" borderId="0" xfId="0"/>
    <xf numFmtId="0" fontId="0" fillId="0" borderId="0" xfId="0" applyAlignment="1">
      <alignment vertical="top"/>
    </xf>
    <xf numFmtId="0" fontId="0" fillId="16" borderId="0" xfId="0" applyFill="1" applyBorder="1" applyAlignment="1">
      <alignment horizontal="center" vertical="top"/>
    </xf>
    <xf numFmtId="0" fontId="0" fillId="17" borderId="0" xfId="0" applyFill="1" applyBorder="1" applyAlignment="1">
      <alignment horizontal="center" vertical="top"/>
    </xf>
    <xf numFmtId="0" fontId="0" fillId="17" borderId="7" xfId="0" applyFill="1" applyBorder="1" applyAlignment="1">
      <alignment horizontal="center" vertical="top"/>
    </xf>
    <xf numFmtId="0" fontId="0" fillId="17" borderId="0" xfId="0" applyFill="1" applyAlignment="1">
      <alignment vertical="top"/>
    </xf>
    <xf numFmtId="0" fontId="0" fillId="0" borderId="0" xfId="0" applyBorder="1" applyAlignment="1">
      <alignment horizontal="center" vertical="center" wrapText="1"/>
    </xf>
    <xf numFmtId="0" fontId="2" fillId="15" borderId="2" xfId="0" applyFont="1" applyFill="1" applyBorder="1" applyAlignment="1">
      <alignment horizontal="center" vertical="center" wrapText="1"/>
    </xf>
    <xf numFmtId="0" fontId="1" fillId="17" borderId="0" xfId="0" applyFont="1" applyFill="1" applyBorder="1" applyAlignment="1">
      <alignment vertical="top"/>
    </xf>
    <xf numFmtId="0" fontId="0" fillId="0" borderId="7" xfId="0" applyBorder="1" applyAlignment="1">
      <alignment horizontal="center" vertical="center" wrapText="1"/>
    </xf>
    <xf numFmtId="0" fontId="1" fillId="4" borderId="12" xfId="0" applyFont="1" applyFill="1" applyBorder="1" applyAlignment="1">
      <alignment horizontal="right" vertical="top"/>
    </xf>
    <xf numFmtId="0" fontId="0" fillId="16" borderId="4" xfId="0" applyFill="1" applyBorder="1" applyAlignment="1">
      <alignment vertical="top"/>
    </xf>
    <xf numFmtId="0" fontId="0" fillId="17" borderId="4" xfId="0" applyFill="1" applyBorder="1" applyAlignment="1">
      <alignment vertical="top"/>
    </xf>
    <xf numFmtId="0" fontId="0" fillId="17" borderId="6" xfId="0" applyFill="1" applyBorder="1" applyAlignment="1">
      <alignment vertical="top"/>
    </xf>
    <xf numFmtId="0" fontId="1" fillId="4" borderId="15" xfId="0" applyFont="1" applyFill="1" applyBorder="1" applyAlignment="1">
      <alignment vertical="top"/>
    </xf>
    <xf numFmtId="0" fontId="0" fillId="16" borderId="16" xfId="0" applyFill="1" applyBorder="1" applyAlignment="1">
      <alignment vertical="top"/>
    </xf>
    <xf numFmtId="0" fontId="0" fillId="17" borderId="16" xfId="0" applyFill="1" applyBorder="1" applyAlignment="1">
      <alignment vertical="top"/>
    </xf>
    <xf numFmtId="0" fontId="0" fillId="17" borderId="17" xfId="0" applyFill="1" applyBorder="1" applyAlignment="1">
      <alignment vertical="top"/>
    </xf>
    <xf numFmtId="0" fontId="1" fillId="4" borderId="13" xfId="0" applyFont="1" applyFill="1" applyBorder="1" applyAlignment="1">
      <alignment horizontal="center" vertical="top"/>
    </xf>
    <xf numFmtId="0" fontId="0" fillId="0" borderId="0" xfId="0"/>
    <xf numFmtId="0" fontId="0" fillId="0" borderId="0" xfId="0" applyAlignment="1">
      <alignment vertical="top"/>
    </xf>
    <xf numFmtId="0" fontId="2" fillId="15" borderId="2" xfId="0" applyFont="1" applyFill="1" applyBorder="1" applyAlignment="1">
      <alignment horizontal="center" vertical="top" wrapText="1"/>
    </xf>
    <xf numFmtId="0" fontId="2" fillId="15" borderId="3" xfId="0" applyFont="1" applyFill="1" applyBorder="1" applyAlignment="1">
      <alignment horizontal="center" vertical="top" wrapText="1"/>
    </xf>
    <xf numFmtId="0" fontId="0" fillId="0" borderId="0" xfId="0" applyBorder="1" applyAlignment="1">
      <alignment vertical="top" wrapText="1"/>
    </xf>
    <xf numFmtId="0" fontId="0" fillId="0" borderId="5"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1" fillId="4" borderId="12" xfId="0" applyFont="1" applyFill="1" applyBorder="1" applyAlignment="1">
      <alignment horizontal="right" vertical="top"/>
    </xf>
    <xf numFmtId="0" fontId="1" fillId="4" borderId="15" xfId="0" applyFont="1" applyFill="1" applyBorder="1" applyAlignment="1">
      <alignment vertical="top"/>
    </xf>
    <xf numFmtId="0" fontId="1" fillId="4" borderId="13" xfId="0" applyFont="1" applyFill="1" applyBorder="1" applyAlignment="1">
      <alignment horizontal="center" vertical="top"/>
    </xf>
    <xf numFmtId="0" fontId="1" fillId="4" borderId="14" xfId="0" applyFont="1" applyFill="1" applyBorder="1" applyAlignment="1">
      <alignment horizontal="center" vertical="top"/>
    </xf>
    <xf numFmtId="0" fontId="0" fillId="16" borderId="4" xfId="0" applyFill="1" applyBorder="1" applyAlignment="1">
      <alignment vertical="top"/>
    </xf>
    <xf numFmtId="0" fontId="0" fillId="16" borderId="16" xfId="0" applyFill="1" applyBorder="1" applyAlignment="1">
      <alignment vertical="top"/>
    </xf>
    <xf numFmtId="0" fontId="0" fillId="16" borderId="0" xfId="0" applyFill="1" applyBorder="1" applyAlignment="1">
      <alignment horizontal="center" vertical="top"/>
    </xf>
    <xf numFmtId="9" fontId="0" fillId="16" borderId="0" xfId="1" applyFont="1" applyFill="1" applyBorder="1" applyAlignment="1">
      <alignment horizontal="center" vertical="top"/>
    </xf>
    <xf numFmtId="9" fontId="0" fillId="16" borderId="7" xfId="1" applyFont="1" applyFill="1" applyBorder="1" applyAlignment="1">
      <alignment horizontal="center" vertical="top"/>
    </xf>
    <xf numFmtId="0" fontId="0" fillId="17" borderId="4" xfId="0" applyFill="1" applyBorder="1" applyAlignment="1">
      <alignment vertical="top"/>
    </xf>
    <xf numFmtId="0" fontId="0" fillId="17" borderId="16" xfId="0" applyFill="1" applyBorder="1" applyAlignment="1">
      <alignment vertical="top"/>
    </xf>
    <xf numFmtId="0" fontId="0" fillId="17" borderId="0" xfId="0" applyFill="1" applyBorder="1" applyAlignment="1">
      <alignment horizontal="center" vertical="top"/>
    </xf>
    <xf numFmtId="9" fontId="0" fillId="17" borderId="0" xfId="1" applyFont="1" applyFill="1" applyBorder="1" applyAlignment="1">
      <alignment horizontal="center" vertical="top"/>
    </xf>
    <xf numFmtId="0" fontId="0" fillId="17" borderId="6" xfId="0" applyFill="1" applyBorder="1" applyAlignment="1">
      <alignment vertical="top"/>
    </xf>
    <xf numFmtId="0" fontId="0" fillId="17" borderId="17" xfId="0" applyFill="1" applyBorder="1" applyAlignment="1">
      <alignment vertical="top"/>
    </xf>
    <xf numFmtId="0" fontId="0" fillId="17" borderId="7" xfId="0" applyFill="1" applyBorder="1" applyAlignment="1">
      <alignment horizontal="center" vertical="top"/>
    </xf>
    <xf numFmtId="9" fontId="0" fillId="17" borderId="7" xfId="1" applyFont="1" applyFill="1" applyBorder="1" applyAlignment="1">
      <alignment horizontal="center" vertical="top"/>
    </xf>
    <xf numFmtId="0" fontId="2" fillId="17" borderId="19" xfId="0" applyFont="1" applyFill="1" applyBorder="1" applyAlignment="1">
      <alignment horizontal="right" vertical="top"/>
    </xf>
    <xf numFmtId="0" fontId="2" fillId="16" borderId="18" xfId="0" applyFont="1" applyFill="1" applyBorder="1" applyAlignment="1">
      <alignment horizontal="right" vertical="top"/>
    </xf>
    <xf numFmtId="9" fontId="0" fillId="16" borderId="2" xfId="1" applyFont="1" applyFill="1" applyBorder="1" applyAlignment="1">
      <alignment horizontal="center" vertical="top"/>
    </xf>
    <xf numFmtId="0" fontId="2" fillId="16" borderId="19" xfId="0" applyFont="1" applyFill="1" applyBorder="1" applyAlignment="1">
      <alignment horizontal="right" vertical="top"/>
    </xf>
    <xf numFmtId="0" fontId="2" fillId="16" borderId="20" xfId="0" applyFont="1" applyFill="1" applyBorder="1" applyAlignment="1">
      <alignment horizontal="right" vertical="top"/>
    </xf>
    <xf numFmtId="0" fontId="0" fillId="17" borderId="0" xfId="0" applyFill="1" applyAlignment="1">
      <alignment vertical="top"/>
    </xf>
    <xf numFmtId="0" fontId="2" fillId="17" borderId="0" xfId="0" applyFont="1" applyFill="1" applyAlignment="1">
      <alignment vertical="top"/>
    </xf>
    <xf numFmtId="0" fontId="0" fillId="17" borderId="21" xfId="0" quotePrefix="1" applyFill="1" applyBorder="1" applyAlignment="1">
      <alignment vertical="top"/>
    </xf>
    <xf numFmtId="9" fontId="0" fillId="17" borderId="5" xfId="1" applyFont="1" applyFill="1" applyBorder="1" applyAlignment="1">
      <alignment horizontal="center" vertical="top"/>
    </xf>
    <xf numFmtId="9" fontId="0" fillId="16" borderId="5" xfId="1" applyFont="1" applyFill="1" applyBorder="1" applyAlignment="1">
      <alignment horizontal="center" vertical="top"/>
    </xf>
    <xf numFmtId="9" fontId="0" fillId="17" borderId="8" xfId="1" applyFont="1" applyFill="1" applyBorder="1" applyAlignment="1">
      <alignment horizontal="center" vertical="top"/>
    </xf>
    <xf numFmtId="9" fontId="0" fillId="16" borderId="3" xfId="1" applyFont="1" applyFill="1" applyBorder="1" applyAlignment="1">
      <alignment horizontal="center" vertical="top"/>
    </xf>
    <xf numFmtId="9" fontId="0" fillId="16" borderId="8" xfId="1" applyFont="1" applyFill="1" applyBorder="1" applyAlignment="1">
      <alignment horizontal="center" vertical="top"/>
    </xf>
    <xf numFmtId="0" fontId="2" fillId="15" borderId="2" xfId="0" applyFont="1" applyFill="1" applyBorder="1" applyAlignment="1">
      <alignment horizontal="center" vertical="top" wrapText="1"/>
    </xf>
    <xf numFmtId="0" fontId="0" fillId="0" borderId="0" xfId="0" applyAlignment="1">
      <alignment horizontal="left" vertical="top" wrapText="1"/>
    </xf>
    <xf numFmtId="0" fontId="2" fillId="15" borderId="2" xfId="0" applyFont="1" applyFill="1" applyBorder="1" applyAlignment="1">
      <alignment horizontal="center" vertical="top" wrapText="1"/>
    </xf>
    <xf numFmtId="2" fontId="0" fillId="0" borderId="0" xfId="0" applyNumberFormat="1"/>
    <xf numFmtId="0" fontId="0" fillId="0" borderId="0" xfId="0" applyAlignment="1">
      <alignment horizontal="center" vertical="center" wrapText="1"/>
    </xf>
    <xf numFmtId="0" fontId="4" fillId="0" borderId="0" xfId="0" applyFont="1" applyAlignment="1">
      <alignment vertical="top"/>
    </xf>
    <xf numFmtId="0" fontId="1" fillId="17" borderId="0" xfId="0" applyFont="1" applyFill="1" applyBorder="1" applyAlignment="1">
      <alignment horizontal="center" vertical="top"/>
    </xf>
    <xf numFmtId="0" fontId="2" fillId="15" borderId="2" xfId="0" applyFont="1" applyFill="1" applyBorder="1" applyAlignment="1">
      <alignment horizontal="center" vertical="top" wrapText="1"/>
    </xf>
    <xf numFmtId="0" fontId="4" fillId="24" borderId="4" xfId="0" applyFont="1" applyFill="1" applyBorder="1" applyAlignment="1">
      <alignment vertical="top"/>
    </xf>
    <xf numFmtId="0" fontId="4" fillId="21" borderId="4" xfId="0" applyFont="1" applyFill="1" applyBorder="1" applyAlignment="1">
      <alignment vertical="top"/>
    </xf>
    <xf numFmtId="0" fontId="5" fillId="2" borderId="4" xfId="0" applyFont="1" applyFill="1" applyBorder="1" applyAlignment="1">
      <alignment vertical="top"/>
    </xf>
    <xf numFmtId="0" fontId="4" fillId="25" borderId="4" xfId="0" applyFont="1" applyFill="1" applyBorder="1" applyAlignment="1">
      <alignment vertical="top"/>
    </xf>
    <xf numFmtId="0" fontId="4" fillId="19" borderId="4" xfId="0" applyFont="1" applyFill="1" applyBorder="1" applyAlignment="1">
      <alignment vertical="top"/>
    </xf>
    <xf numFmtId="0" fontId="4" fillId="19" borderId="6" xfId="0" applyFont="1" applyFill="1" applyBorder="1" applyAlignment="1">
      <alignment vertical="top"/>
    </xf>
    <xf numFmtId="0" fontId="0" fillId="0" borderId="0" xfId="0" applyAlignment="1">
      <alignment horizontal="center"/>
    </xf>
    <xf numFmtId="0" fontId="0" fillId="0" borderId="0" xfId="0" applyAlignment="1">
      <alignment horizontal="right"/>
    </xf>
    <xf numFmtId="0" fontId="0" fillId="0" borderId="21" xfId="0" applyBorder="1" applyAlignment="1">
      <alignment horizontal="center"/>
    </xf>
    <xf numFmtId="0" fontId="6" fillId="0" borderId="0" xfId="0" applyFont="1" applyFill="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7" borderId="0" xfId="0" applyFill="1" applyAlignment="1">
      <alignment horizontal="center"/>
    </xf>
    <xf numFmtId="0" fontId="0" fillId="17" borderId="7" xfId="0" applyFill="1" applyBorder="1" applyAlignment="1">
      <alignment horizontal="center"/>
    </xf>
    <xf numFmtId="0" fontId="0" fillId="17" borderId="31" xfId="0" applyFill="1" applyBorder="1" applyAlignment="1">
      <alignment horizontal="center"/>
    </xf>
    <xf numFmtId="0" fontId="0" fillId="17" borderId="32" xfId="0" applyFill="1" applyBorder="1" applyAlignment="1">
      <alignment horizontal="center"/>
    </xf>
    <xf numFmtId="0" fontId="0" fillId="17" borderId="33" xfId="0" applyFill="1" applyBorder="1" applyAlignment="1">
      <alignment horizontal="center"/>
    </xf>
    <xf numFmtId="0" fontId="0" fillId="17" borderId="25" xfId="0" applyFill="1" applyBorder="1" applyAlignment="1">
      <alignment horizontal="center"/>
    </xf>
    <xf numFmtId="0" fontId="0" fillId="17" borderId="26" xfId="0" applyFill="1" applyBorder="1" applyAlignment="1">
      <alignment horizontal="center"/>
    </xf>
    <xf numFmtId="0" fontId="0" fillId="17" borderId="35" xfId="0" applyFill="1" applyBorder="1" applyAlignment="1">
      <alignment horizontal="center"/>
    </xf>
    <xf numFmtId="0" fontId="0" fillId="17" borderId="36" xfId="0" applyFill="1" applyBorder="1" applyAlignment="1">
      <alignment horizontal="center"/>
    </xf>
    <xf numFmtId="0" fontId="0" fillId="17" borderId="37" xfId="0" applyFill="1" applyBorder="1" applyAlignment="1">
      <alignment horizontal="center"/>
    </xf>
    <xf numFmtId="0" fontId="0" fillId="17" borderId="39" xfId="0" applyFill="1" applyBorder="1" applyAlignment="1">
      <alignment horizontal="center"/>
    </xf>
    <xf numFmtId="0" fontId="0" fillId="17" borderId="40" xfId="0" applyFill="1" applyBorder="1" applyAlignment="1">
      <alignment horizontal="center"/>
    </xf>
    <xf numFmtId="0" fontId="0" fillId="17" borderId="41" xfId="0" applyFill="1" applyBorder="1" applyAlignment="1">
      <alignment horizontal="center"/>
    </xf>
    <xf numFmtId="0" fontId="0" fillId="17" borderId="42" xfId="0" applyFill="1" applyBorder="1" applyAlignment="1">
      <alignment horizontal="center"/>
    </xf>
    <xf numFmtId="0" fontId="0" fillId="17" borderId="43" xfId="0" applyFill="1" applyBorder="1" applyAlignment="1">
      <alignment horizontal="center"/>
    </xf>
    <xf numFmtId="0" fontId="0" fillId="17" borderId="44" xfId="0" applyFill="1" applyBorder="1" applyAlignment="1">
      <alignment horizontal="center"/>
    </xf>
    <xf numFmtId="0" fontId="0" fillId="17" borderId="45" xfId="0" applyFill="1" applyBorder="1" applyAlignment="1">
      <alignment horizontal="center"/>
    </xf>
    <xf numFmtId="0" fontId="0" fillId="17" borderId="46" xfId="0" applyFill="1" applyBorder="1" applyAlignment="1">
      <alignment horizontal="center"/>
    </xf>
    <xf numFmtId="0" fontId="0" fillId="17" borderId="47" xfId="0" applyFill="1" applyBorder="1" applyAlignment="1">
      <alignment horizontal="center"/>
    </xf>
    <xf numFmtId="0" fontId="0" fillId="17" borderId="0" xfId="0" applyFill="1"/>
    <xf numFmtId="0" fontId="0" fillId="0" borderId="48"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49" xfId="0" applyBorder="1" applyAlignment="1">
      <alignment horizontal="center"/>
    </xf>
    <xf numFmtId="0" fontId="0" fillId="0" borderId="34" xfId="0" applyBorder="1" applyAlignment="1">
      <alignment horizontal="center"/>
    </xf>
    <xf numFmtId="0" fontId="0" fillId="0" borderId="50" xfId="0" applyBorder="1" applyAlignment="1">
      <alignment horizontal="center"/>
    </xf>
    <xf numFmtId="0" fontId="0" fillId="0" borderId="36" xfId="0" applyBorder="1" applyAlignment="1">
      <alignment horizontal="center"/>
    </xf>
    <xf numFmtId="0" fontId="0" fillId="0" borderId="38" xfId="0" applyBorder="1" applyAlignment="1">
      <alignment horizontal="center"/>
    </xf>
    <xf numFmtId="0" fontId="0" fillId="0" borderId="37"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0" fontId="6" fillId="17" borderId="0" xfId="0" applyFont="1" applyFill="1" applyAlignment="1">
      <alignment horizontal="center"/>
    </xf>
    <xf numFmtId="0" fontId="0" fillId="17" borderId="0" xfId="0" applyFill="1" applyBorder="1" applyAlignment="1">
      <alignment horizontal="center"/>
    </xf>
    <xf numFmtId="0" fontId="0" fillId="0" borderId="51" xfId="0" applyBorder="1" applyAlignment="1">
      <alignment horizontal="center"/>
    </xf>
    <xf numFmtId="0" fontId="0" fillId="0" borderId="52" xfId="0" applyBorder="1" applyAlignment="1">
      <alignment horizontal="center"/>
    </xf>
    <xf numFmtId="0" fontId="1" fillId="26" borderId="45" xfId="0" applyFont="1" applyFill="1" applyBorder="1" applyAlignment="1">
      <alignment textRotation="45"/>
    </xf>
    <xf numFmtId="0" fontId="1" fillId="26" borderId="46" xfId="0" applyFont="1" applyFill="1" applyBorder="1" applyAlignment="1">
      <alignment textRotation="45"/>
    </xf>
    <xf numFmtId="0" fontId="1" fillId="26" borderId="46" xfId="0" applyFont="1" applyFill="1" applyBorder="1" applyAlignment="1">
      <alignment horizontal="center" vertical="center"/>
    </xf>
    <xf numFmtId="0" fontId="1" fillId="26" borderId="47" xfId="0" applyFont="1" applyFill="1" applyBorder="1" applyAlignment="1">
      <alignment horizontal="center" vertical="center"/>
    </xf>
    <xf numFmtId="0" fontId="1" fillId="26" borderId="0" xfId="0" applyFont="1" applyFill="1" applyBorder="1" applyAlignment="1">
      <alignment textRotation="45"/>
    </xf>
    <xf numFmtId="0" fontId="1" fillId="26" borderId="47" xfId="0" applyFont="1" applyFill="1" applyBorder="1" applyAlignment="1">
      <alignment textRotation="45"/>
    </xf>
    <xf numFmtId="0" fontId="1" fillId="26" borderId="45" xfId="0" applyFont="1" applyFill="1" applyBorder="1" applyAlignment="1">
      <alignment horizontal="center" vertical="center"/>
    </xf>
    <xf numFmtId="0" fontId="1" fillId="26" borderId="46" xfId="0" applyFont="1" applyFill="1" applyBorder="1" applyAlignment="1">
      <alignment horizontal="center" vertical="center" wrapText="1"/>
    </xf>
    <xf numFmtId="0" fontId="1" fillId="26" borderId="47" xfId="0" applyFont="1" applyFill="1" applyBorder="1" applyAlignment="1">
      <alignment horizontal="center" vertical="center" wrapText="1"/>
    </xf>
    <xf numFmtId="0" fontId="1" fillId="26" borderId="45" xfId="0" applyFont="1" applyFill="1" applyBorder="1" applyAlignment="1">
      <alignment horizontal="center" vertical="center" wrapText="1"/>
    </xf>
    <xf numFmtId="9" fontId="0" fillId="17" borderId="0" xfId="1" applyFont="1" applyFill="1"/>
    <xf numFmtId="0" fontId="1" fillId="20" borderId="9" xfId="0" applyFont="1" applyFill="1" applyBorder="1" applyAlignment="1">
      <alignment vertical="top" wrapText="1"/>
    </xf>
    <xf numFmtId="0" fontId="1" fillId="20" borderId="11" xfId="0" applyFont="1" applyFill="1" applyBorder="1" applyAlignment="1">
      <alignment vertical="top" wrapText="1"/>
    </xf>
    <xf numFmtId="0" fontId="2" fillId="2" borderId="9" xfId="0" applyFont="1" applyFill="1" applyBorder="1" applyAlignment="1">
      <alignment vertical="top" wrapText="1"/>
    </xf>
    <xf numFmtId="0" fontId="2" fillId="2" borderId="11" xfId="0" applyFont="1" applyFill="1" applyBorder="1" applyAlignment="1">
      <alignment vertical="top" wrapText="1"/>
    </xf>
    <xf numFmtId="0" fontId="1" fillId="8" borderId="9" xfId="0" applyFont="1" applyFill="1" applyBorder="1" applyAlignment="1">
      <alignment vertical="top" wrapText="1"/>
    </xf>
    <xf numFmtId="0" fontId="1" fillId="8" borderId="11" xfId="0" applyFont="1" applyFill="1" applyBorder="1" applyAlignment="1">
      <alignment vertical="top" wrapText="1"/>
    </xf>
    <xf numFmtId="0" fontId="1" fillId="7" borderId="9" xfId="0" applyFont="1" applyFill="1" applyBorder="1" applyAlignment="1">
      <alignment vertical="top" wrapText="1"/>
    </xf>
    <xf numFmtId="0" fontId="1" fillId="7" borderId="11" xfId="0" applyFont="1" applyFill="1" applyBorder="1" applyAlignment="1">
      <alignment vertical="top" wrapText="1"/>
    </xf>
    <xf numFmtId="0" fontId="1" fillId="10" borderId="9" xfId="0" applyFont="1" applyFill="1" applyBorder="1" applyAlignment="1">
      <alignment vertical="top" wrapText="1"/>
    </xf>
    <xf numFmtId="0" fontId="1" fillId="10" borderId="11" xfId="0" applyFont="1" applyFill="1" applyBorder="1" applyAlignment="1">
      <alignment vertical="top" wrapText="1"/>
    </xf>
    <xf numFmtId="0" fontId="2" fillId="11" borderId="9" xfId="0" applyFont="1" applyFill="1" applyBorder="1" applyAlignment="1">
      <alignment vertical="top" wrapText="1"/>
    </xf>
    <xf numFmtId="0" fontId="2" fillId="11" borderId="11" xfId="0" applyFont="1" applyFill="1" applyBorder="1" applyAlignment="1">
      <alignment vertical="top" wrapText="1"/>
    </xf>
    <xf numFmtId="0" fontId="2" fillId="23" borderId="9" xfId="0" applyFont="1" applyFill="1" applyBorder="1" applyAlignment="1">
      <alignment vertical="top" wrapText="1"/>
    </xf>
    <xf numFmtId="0" fontId="2" fillId="23" borderId="11" xfId="0" applyFont="1" applyFill="1" applyBorder="1" applyAlignment="1">
      <alignment vertical="top" wrapText="1"/>
    </xf>
    <xf numFmtId="0" fontId="1" fillId="9" borderId="9" xfId="0" applyFont="1" applyFill="1" applyBorder="1" applyAlignment="1">
      <alignment vertical="top" wrapText="1"/>
    </xf>
    <xf numFmtId="0" fontId="1" fillId="9" borderId="11" xfId="0" applyFont="1" applyFill="1" applyBorder="1" applyAlignment="1">
      <alignment vertical="top" wrapText="1"/>
    </xf>
    <xf numFmtId="0" fontId="1" fillId="4" borderId="9" xfId="0" applyFont="1" applyFill="1" applyBorder="1" applyAlignment="1">
      <alignment vertical="top" wrapText="1"/>
    </xf>
    <xf numFmtId="0" fontId="1" fillId="4" borderId="11" xfId="0" applyFont="1" applyFill="1" applyBorder="1" applyAlignment="1">
      <alignment vertical="top" wrapText="1"/>
    </xf>
    <xf numFmtId="0" fontId="1" fillId="14" borderId="9" xfId="0" applyFont="1" applyFill="1" applyBorder="1" applyAlignment="1">
      <alignment vertical="top" wrapText="1"/>
    </xf>
    <xf numFmtId="0" fontId="1" fillId="14" borderId="11" xfId="0" applyFont="1" applyFill="1" applyBorder="1" applyAlignment="1">
      <alignment vertical="top" wrapText="1"/>
    </xf>
    <xf numFmtId="0" fontId="1" fillId="6" borderId="9" xfId="0" applyFont="1" applyFill="1" applyBorder="1" applyAlignment="1">
      <alignment vertical="top" wrapText="1"/>
    </xf>
    <xf numFmtId="0" fontId="1" fillId="6" borderId="11" xfId="0" applyFont="1" applyFill="1" applyBorder="1" applyAlignment="1">
      <alignment vertical="top" wrapText="1"/>
    </xf>
    <xf numFmtId="0" fontId="1" fillId="18" borderId="9" xfId="0" applyFont="1" applyFill="1" applyBorder="1" applyAlignment="1">
      <alignment vertical="top" wrapText="1"/>
    </xf>
    <xf numFmtId="0" fontId="1" fillId="18" borderId="11" xfId="0" applyFont="1" applyFill="1" applyBorder="1" applyAlignment="1">
      <alignment vertical="top" wrapText="1"/>
    </xf>
    <xf numFmtId="0" fontId="1" fillId="12" borderId="9" xfId="0" applyFont="1" applyFill="1" applyBorder="1" applyAlignment="1">
      <alignment vertical="top" wrapText="1"/>
    </xf>
    <xf numFmtId="0" fontId="1" fillId="12" borderId="11" xfId="0" applyFont="1" applyFill="1" applyBorder="1" applyAlignment="1">
      <alignment vertical="top" wrapText="1"/>
    </xf>
    <xf numFmtId="0" fontId="1" fillId="22" borderId="9" xfId="0" applyFont="1" applyFill="1" applyBorder="1" applyAlignment="1">
      <alignment vertical="top" wrapText="1"/>
    </xf>
    <xf numFmtId="0" fontId="1" fillId="22" borderId="11" xfId="0" applyFont="1" applyFill="1" applyBorder="1" applyAlignment="1">
      <alignment vertical="top" wrapText="1"/>
    </xf>
    <xf numFmtId="0" fontId="1" fillId="13" borderId="9" xfId="0" applyFont="1" applyFill="1" applyBorder="1" applyAlignment="1">
      <alignment vertical="top" wrapText="1"/>
    </xf>
    <xf numFmtId="0" fontId="1" fillId="13" borderId="11" xfId="0" applyFont="1" applyFill="1" applyBorder="1" applyAlignment="1">
      <alignment vertical="top" wrapText="1"/>
    </xf>
    <xf numFmtId="0" fontId="1" fillId="5" borderId="9" xfId="0" applyFont="1" applyFill="1" applyBorder="1" applyAlignment="1">
      <alignment vertical="top" wrapText="1"/>
    </xf>
    <xf numFmtId="0" fontId="1" fillId="5" borderId="11" xfId="0" applyFont="1" applyFill="1" applyBorder="1" applyAlignment="1">
      <alignment vertical="top" wrapText="1"/>
    </xf>
    <xf numFmtId="0" fontId="1" fillId="3" borderId="9" xfId="0" applyFont="1" applyFill="1" applyBorder="1" applyAlignment="1">
      <alignment vertical="top" wrapText="1"/>
    </xf>
    <xf numFmtId="0" fontId="1" fillId="3" borderId="11" xfId="0" applyFont="1" applyFill="1" applyBorder="1" applyAlignment="1">
      <alignment vertical="top" wrapText="1"/>
    </xf>
    <xf numFmtId="0" fontId="2" fillId="16" borderId="9" xfId="0" applyFont="1" applyFill="1" applyBorder="1" applyAlignment="1">
      <alignment horizontal="center" vertical="center" wrapText="1"/>
    </xf>
    <xf numFmtId="0" fontId="0" fillId="16" borderId="21" xfId="0" applyFill="1" applyBorder="1" applyAlignment="1">
      <alignment horizontal="center"/>
    </xf>
    <xf numFmtId="0" fontId="0" fillId="16" borderId="0" xfId="0" applyFill="1" applyBorder="1" applyAlignment="1">
      <alignment horizontal="center"/>
    </xf>
    <xf numFmtId="0" fontId="0" fillId="16" borderId="21" xfId="0" applyFont="1" applyFill="1" applyBorder="1" applyAlignment="1">
      <alignment horizontal="center"/>
    </xf>
    <xf numFmtId="0" fontId="2" fillId="16" borderId="11" xfId="0" applyFont="1" applyFill="1" applyBorder="1" applyAlignment="1">
      <alignment horizontal="center" vertical="center" wrapText="1"/>
    </xf>
    <xf numFmtId="0" fontId="2" fillId="17" borderId="21" xfId="0" applyFont="1" applyFill="1" applyBorder="1" applyAlignment="1">
      <alignment horizontal="center" vertical="center" wrapText="1"/>
    </xf>
    <xf numFmtId="0" fontId="0" fillId="17" borderId="21" xfId="0" applyFill="1" applyBorder="1" applyAlignment="1">
      <alignment horizontal="center"/>
    </xf>
    <xf numFmtId="0" fontId="0" fillId="16" borderId="5" xfId="0" applyFill="1" applyBorder="1" applyAlignment="1">
      <alignment horizontal="center"/>
    </xf>
    <xf numFmtId="0" fontId="0" fillId="16" borderId="7" xfId="0" applyFill="1" applyBorder="1" applyAlignment="1">
      <alignment horizontal="center"/>
    </xf>
    <xf numFmtId="0" fontId="0" fillId="16" borderId="8" xfId="0" applyFill="1" applyBorder="1" applyAlignment="1">
      <alignment horizontal="center"/>
    </xf>
    <xf numFmtId="0" fontId="7" fillId="17" borderId="4" xfId="0" applyFont="1" applyFill="1" applyBorder="1"/>
    <xf numFmtId="0" fontId="7" fillId="17" borderId="0" xfId="0" applyFont="1" applyFill="1" applyBorder="1"/>
    <xf numFmtId="2" fontId="7" fillId="17" borderId="0" xfId="0" applyNumberFormat="1" applyFont="1" applyFill="1" applyBorder="1"/>
    <xf numFmtId="0" fontId="7" fillId="17" borderId="6" xfId="0" applyFont="1" applyFill="1" applyBorder="1"/>
    <xf numFmtId="0" fontId="7" fillId="17" borderId="7" xfId="0" applyFont="1" applyFill="1" applyBorder="1"/>
    <xf numFmtId="0" fontId="1" fillId="24" borderId="53" xfId="0" applyFont="1" applyFill="1" applyBorder="1" applyAlignment="1">
      <alignment vertical="top"/>
    </xf>
    <xf numFmtId="0" fontId="1" fillId="21" borderId="54" xfId="0" applyFont="1" applyFill="1" applyBorder="1" applyAlignment="1">
      <alignment vertical="top"/>
    </xf>
    <xf numFmtId="0" fontId="10" fillId="2" borderId="54" xfId="0" applyFont="1" applyFill="1" applyBorder="1" applyAlignment="1">
      <alignment vertical="top"/>
    </xf>
    <xf numFmtId="0" fontId="1" fillId="25" borderId="54" xfId="0" applyFont="1" applyFill="1" applyBorder="1" applyAlignment="1">
      <alignment vertical="top"/>
    </xf>
    <xf numFmtId="0" fontId="1" fillId="19" borderId="55" xfId="0" applyFont="1" applyFill="1" applyBorder="1" applyAlignment="1">
      <alignment vertical="top"/>
    </xf>
    <xf numFmtId="0" fontId="2" fillId="16" borderId="21" xfId="0" applyFont="1" applyFill="1" applyBorder="1" applyAlignment="1">
      <alignment horizontal="center"/>
    </xf>
    <xf numFmtId="0" fontId="2" fillId="17" borderId="21" xfId="0" applyFont="1" applyFill="1" applyBorder="1" applyAlignment="1">
      <alignment horizontal="center"/>
    </xf>
    <xf numFmtId="9" fontId="2" fillId="16" borderId="21" xfId="1" applyFont="1" applyFill="1" applyBorder="1" applyAlignment="1">
      <alignment horizontal="center"/>
    </xf>
    <xf numFmtId="9" fontId="2" fillId="17" borderId="21" xfId="1" applyFont="1" applyFill="1" applyBorder="1" applyAlignment="1">
      <alignment horizontal="center"/>
    </xf>
    <xf numFmtId="0" fontId="2" fillId="27" borderId="9" xfId="0" applyFont="1" applyFill="1" applyBorder="1" applyAlignment="1">
      <alignment horizontal="center" vertical="center" wrapText="1"/>
    </xf>
    <xf numFmtId="0" fontId="2" fillId="17" borderId="11" xfId="0" applyFont="1" applyFill="1" applyBorder="1" applyAlignment="1">
      <alignment horizontal="center" vertical="center" wrapText="1"/>
    </xf>
    <xf numFmtId="0" fontId="2" fillId="28" borderId="11" xfId="0" applyFont="1" applyFill="1" applyBorder="1" applyAlignment="1">
      <alignment horizontal="center" vertical="center" wrapText="1"/>
    </xf>
    <xf numFmtId="0" fontId="0" fillId="27" borderId="21" xfId="0" applyFill="1" applyBorder="1" applyAlignment="1">
      <alignment horizontal="center"/>
    </xf>
    <xf numFmtId="9" fontId="0" fillId="27" borderId="21" xfId="1" applyFont="1" applyFill="1" applyBorder="1" applyAlignment="1">
      <alignment horizontal="center"/>
    </xf>
    <xf numFmtId="9" fontId="0" fillId="17" borderId="21" xfId="1" applyFont="1" applyFill="1" applyBorder="1" applyAlignment="1">
      <alignment horizontal="center"/>
    </xf>
    <xf numFmtId="0" fontId="0" fillId="28" borderId="21" xfId="0" applyFill="1" applyBorder="1" applyAlignment="1">
      <alignment horizontal="center"/>
    </xf>
    <xf numFmtId="9" fontId="0" fillId="28" borderId="21" xfId="1" applyFont="1" applyFill="1" applyBorder="1" applyAlignment="1">
      <alignment horizontal="center"/>
    </xf>
    <xf numFmtId="0" fontId="2" fillId="27" borderId="21" xfId="0" applyFont="1" applyFill="1" applyBorder="1" applyAlignment="1">
      <alignment horizontal="center"/>
    </xf>
    <xf numFmtId="9" fontId="2" fillId="27" borderId="21" xfId="1" applyFont="1" applyFill="1" applyBorder="1" applyAlignment="1">
      <alignment horizontal="center"/>
    </xf>
    <xf numFmtId="0" fontId="2" fillId="28" borderId="21" xfId="0" applyFont="1" applyFill="1" applyBorder="1" applyAlignment="1">
      <alignment horizontal="center"/>
    </xf>
    <xf numFmtId="0" fontId="0" fillId="27" borderId="21" xfId="1" applyNumberFormat="1" applyFont="1" applyFill="1" applyBorder="1" applyAlignment="1">
      <alignment horizontal="center"/>
    </xf>
    <xf numFmtId="0" fontId="0" fillId="28" borderId="21" xfId="1" applyNumberFormat="1" applyFont="1" applyFill="1" applyBorder="1" applyAlignment="1">
      <alignment horizontal="center"/>
    </xf>
    <xf numFmtId="0" fontId="2" fillId="27" borderId="21" xfId="1" applyNumberFormat="1" applyFont="1" applyFill="1" applyBorder="1" applyAlignment="1">
      <alignment horizontal="center"/>
    </xf>
    <xf numFmtId="9" fontId="2" fillId="28" borderId="21" xfId="1" applyFont="1" applyFill="1" applyBorder="1" applyAlignment="1">
      <alignment horizontal="center"/>
    </xf>
    <xf numFmtId="0" fontId="2" fillId="28" borderId="21" xfId="1" applyNumberFormat="1" applyFont="1" applyFill="1" applyBorder="1" applyAlignment="1">
      <alignment horizontal="center"/>
    </xf>
    <xf numFmtId="0" fontId="2" fillId="28" borderId="9" xfId="0" applyFont="1" applyFill="1" applyBorder="1" applyAlignment="1">
      <alignment horizontal="center"/>
    </xf>
    <xf numFmtId="0" fontId="2" fillId="28" borderId="10" xfId="0" applyFont="1" applyFill="1" applyBorder="1" applyAlignment="1">
      <alignment horizontal="center"/>
    </xf>
    <xf numFmtId="0" fontId="2" fillId="28" borderId="11" xfId="0" applyFont="1" applyFill="1" applyBorder="1" applyAlignment="1">
      <alignment horizontal="center"/>
    </xf>
    <xf numFmtId="0" fontId="2" fillId="17" borderId="9" xfId="0" applyFont="1" applyFill="1" applyBorder="1" applyAlignment="1">
      <alignment horizontal="center"/>
    </xf>
    <xf numFmtId="0" fontId="2" fillId="17" borderId="10" xfId="0" applyFont="1" applyFill="1" applyBorder="1" applyAlignment="1">
      <alignment horizontal="center"/>
    </xf>
    <xf numFmtId="0" fontId="2" fillId="27" borderId="9" xfId="0" applyFont="1" applyFill="1" applyBorder="1" applyAlignment="1">
      <alignment horizontal="center"/>
    </xf>
    <xf numFmtId="0" fontId="2" fillId="27" borderId="10" xfId="0" applyFont="1" applyFill="1" applyBorder="1" applyAlignment="1">
      <alignment horizontal="center"/>
    </xf>
    <xf numFmtId="0" fontId="2" fillId="27" borderId="11" xfId="0" applyFont="1" applyFill="1" applyBorder="1" applyAlignment="1">
      <alignment horizontal="center"/>
    </xf>
    <xf numFmtId="0" fontId="9" fillId="17" borderId="0" xfId="0" applyFont="1" applyFill="1" applyAlignment="1">
      <alignment horizontal="left"/>
    </xf>
    <xf numFmtId="0" fontId="8" fillId="17" borderId="0" xfId="0" applyFont="1" applyFill="1" applyAlignment="1">
      <alignment horizontal="left"/>
    </xf>
    <xf numFmtId="0" fontId="1" fillId="4" borderId="9" xfId="0" applyFont="1" applyFill="1" applyBorder="1" applyAlignment="1">
      <alignment horizontal="center" vertical="top"/>
    </xf>
    <xf numFmtId="0" fontId="1" fillId="4" borderId="10" xfId="0" applyFont="1" applyFill="1" applyBorder="1" applyAlignment="1">
      <alignment horizontal="center" vertical="top"/>
    </xf>
    <xf numFmtId="0" fontId="1" fillId="4" borderId="11" xfId="0" applyFont="1" applyFill="1" applyBorder="1" applyAlignment="1">
      <alignment horizontal="center" vertical="top"/>
    </xf>
    <xf numFmtId="0" fontId="1" fillId="3" borderId="0" xfId="0" applyFont="1" applyFill="1" applyBorder="1" applyAlignment="1">
      <alignment horizontal="center" vertical="top" wrapText="1"/>
    </xf>
    <xf numFmtId="0" fontId="1" fillId="3" borderId="5" xfId="0" applyFont="1" applyFill="1" applyBorder="1" applyAlignment="1">
      <alignment horizontal="center" vertical="top" wrapText="1"/>
    </xf>
    <xf numFmtId="0" fontId="2" fillId="11" borderId="0" xfId="0" applyFont="1" applyFill="1" applyBorder="1" applyAlignment="1">
      <alignment horizontal="center" vertical="top" wrapText="1"/>
    </xf>
    <xf numFmtId="0" fontId="2" fillId="11" borderId="5" xfId="0" applyFont="1" applyFill="1" applyBorder="1" applyAlignment="1">
      <alignment horizontal="center" vertical="top" wrapText="1"/>
    </xf>
    <xf numFmtId="0" fontId="1" fillId="18" borderId="0" xfId="0" applyFont="1" applyFill="1" applyBorder="1" applyAlignment="1">
      <alignment horizontal="center" vertical="top" wrapText="1"/>
    </xf>
    <xf numFmtId="0" fontId="1" fillId="18" borderId="5" xfId="0" applyFont="1" applyFill="1" applyBorder="1" applyAlignment="1">
      <alignment horizontal="center" vertical="top" wrapText="1"/>
    </xf>
    <xf numFmtId="0" fontId="1" fillId="12" borderId="0" xfId="0" applyFont="1" applyFill="1" applyBorder="1" applyAlignment="1">
      <alignment horizontal="center" vertical="top" wrapText="1"/>
    </xf>
    <xf numFmtId="0" fontId="1" fillId="12" borderId="5" xfId="0" applyFont="1" applyFill="1" applyBorder="1" applyAlignment="1">
      <alignment horizontal="center" vertical="top" wrapText="1"/>
    </xf>
    <xf numFmtId="0" fontId="1" fillId="22" borderId="0" xfId="0" applyFont="1" applyFill="1" applyBorder="1" applyAlignment="1">
      <alignment horizontal="center" vertical="top" wrapText="1"/>
    </xf>
    <xf numFmtId="0" fontId="1" fillId="22" borderId="5" xfId="0" applyFont="1" applyFill="1" applyBorder="1" applyAlignment="1">
      <alignment horizontal="center" vertical="top" wrapText="1"/>
    </xf>
    <xf numFmtId="0" fontId="1" fillId="13" borderId="0" xfId="0" applyFont="1" applyFill="1" applyBorder="1" applyAlignment="1">
      <alignment horizontal="center" vertical="top" wrapText="1"/>
    </xf>
    <xf numFmtId="0" fontId="1" fillId="13" borderId="5" xfId="0" applyFont="1" applyFill="1" applyBorder="1" applyAlignment="1">
      <alignment horizontal="center" vertical="top" wrapText="1"/>
    </xf>
    <xf numFmtId="0" fontId="2" fillId="23" borderId="0" xfId="0" applyFont="1" applyFill="1" applyBorder="1" applyAlignment="1">
      <alignment horizontal="center" vertical="top" wrapText="1"/>
    </xf>
    <xf numFmtId="0" fontId="2" fillId="23" borderId="5" xfId="0" applyFont="1" applyFill="1" applyBorder="1" applyAlignment="1">
      <alignment horizontal="center" vertical="top" wrapText="1"/>
    </xf>
    <xf numFmtId="0" fontId="1" fillId="9" borderId="0" xfId="0" applyFont="1" applyFill="1" applyBorder="1" applyAlignment="1">
      <alignment horizontal="center" vertical="top" wrapText="1"/>
    </xf>
    <xf numFmtId="0" fontId="1" fillId="9" borderId="5" xfId="0" applyFont="1" applyFill="1" applyBorder="1" applyAlignment="1">
      <alignment horizontal="center" vertical="top" wrapText="1"/>
    </xf>
    <xf numFmtId="0" fontId="1" fillId="4" borderId="0" xfId="0" applyFont="1" applyFill="1" applyBorder="1" applyAlignment="1">
      <alignment horizontal="center" vertical="top" wrapText="1"/>
    </xf>
    <xf numFmtId="0" fontId="1" fillId="4" borderId="5" xfId="0" applyFont="1" applyFill="1" applyBorder="1" applyAlignment="1">
      <alignment horizontal="center" vertical="top" wrapText="1"/>
    </xf>
    <xf numFmtId="0" fontId="1" fillId="14" borderId="0" xfId="0" applyFont="1" applyFill="1" applyBorder="1" applyAlignment="1">
      <alignment horizontal="center" vertical="top" wrapText="1"/>
    </xf>
    <xf numFmtId="0" fontId="1" fillId="14" borderId="5" xfId="0" applyFont="1" applyFill="1" applyBorder="1" applyAlignment="1">
      <alignment horizontal="center" vertical="top" wrapText="1"/>
    </xf>
    <xf numFmtId="0" fontId="1" fillId="6" borderId="0" xfId="0" applyFont="1" applyFill="1" applyBorder="1" applyAlignment="1">
      <alignment horizontal="center" vertical="top" wrapText="1"/>
    </xf>
    <xf numFmtId="0" fontId="1" fillId="6" borderId="5" xfId="0" applyFont="1" applyFill="1" applyBorder="1" applyAlignment="1">
      <alignment horizontal="center" vertical="top" wrapText="1"/>
    </xf>
    <xf numFmtId="0" fontId="1" fillId="5" borderId="0"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10" borderId="0" xfId="0" applyFont="1" applyFill="1" applyBorder="1" applyAlignment="1">
      <alignment horizontal="center" vertical="top" wrapText="1"/>
    </xf>
    <xf numFmtId="0" fontId="1" fillId="10" borderId="5" xfId="0" applyFont="1" applyFill="1" applyBorder="1" applyAlignment="1">
      <alignment horizontal="center" vertical="top" wrapText="1"/>
    </xf>
    <xf numFmtId="0" fontId="2" fillId="15" borderId="1" xfId="0" applyFont="1" applyFill="1" applyBorder="1" applyAlignment="1">
      <alignment horizontal="center" vertical="top" wrapText="1"/>
    </xf>
    <xf numFmtId="0" fontId="2" fillId="15" borderId="2" xfId="0" applyFont="1" applyFill="1" applyBorder="1" applyAlignment="1">
      <alignment horizontal="center" vertical="top" wrapText="1"/>
    </xf>
    <xf numFmtId="0" fontId="1" fillId="20" borderId="0" xfId="0" applyFont="1" applyFill="1" applyBorder="1" applyAlignment="1">
      <alignment horizontal="center" vertical="top" wrapText="1"/>
    </xf>
    <xf numFmtId="0" fontId="1" fillId="20" borderId="5" xfId="0" applyFont="1" applyFill="1" applyBorder="1" applyAlignment="1">
      <alignment horizontal="center" vertical="top" wrapText="1"/>
    </xf>
    <xf numFmtId="0" fontId="2" fillId="2" borderId="0" xfId="0" applyFont="1" applyFill="1" applyBorder="1" applyAlignment="1">
      <alignment horizontal="center" vertical="top" wrapText="1"/>
    </xf>
    <xf numFmtId="0" fontId="2" fillId="2" borderId="5" xfId="0" applyFont="1" applyFill="1" applyBorder="1" applyAlignment="1">
      <alignment horizontal="center" vertical="top" wrapText="1"/>
    </xf>
    <xf numFmtId="0" fontId="1" fillId="8" borderId="0" xfId="0" applyFont="1" applyFill="1" applyBorder="1" applyAlignment="1">
      <alignment horizontal="center" vertical="top" wrapText="1"/>
    </xf>
    <xf numFmtId="0" fontId="1" fillId="8" borderId="5" xfId="0" applyFont="1" applyFill="1" applyBorder="1" applyAlignment="1">
      <alignment horizontal="center" vertical="top" wrapText="1"/>
    </xf>
    <xf numFmtId="0" fontId="1" fillId="7" borderId="0" xfId="0" applyFont="1" applyFill="1" applyBorder="1" applyAlignment="1">
      <alignment horizontal="center" vertical="top" wrapText="1"/>
    </xf>
    <xf numFmtId="0" fontId="1" fillId="7" borderId="5" xfId="0" applyFont="1" applyFill="1" applyBorder="1" applyAlignment="1">
      <alignment horizontal="center" vertical="top" wrapText="1"/>
    </xf>
  </cellXfs>
  <cellStyles count="2">
    <cellStyle name="Normal" xfId="0" builtinId="0"/>
    <cellStyle name="Percent" xfId="1" builtinId="5"/>
  </cellStyles>
  <dxfs count="25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b/>
        <i val="0"/>
        <color rgb="FFFF0000"/>
      </font>
    </dxf>
    <dxf>
      <font>
        <b/>
        <i val="0"/>
        <color rgb="FF00B050"/>
      </font>
    </dxf>
    <dxf>
      <fill>
        <patternFill>
          <bgColor theme="3"/>
        </patternFill>
      </fill>
    </dxf>
    <dxf>
      <font>
        <b/>
        <i val="0"/>
        <color rgb="FF00B050"/>
      </font>
    </dxf>
    <dxf>
      <font>
        <b/>
        <i val="0"/>
        <color rgb="FFFFC000"/>
      </font>
    </dxf>
    <dxf>
      <fill>
        <patternFill>
          <bgColor rgb="FFFFCCFF"/>
        </patternFill>
      </fill>
    </dxf>
    <dxf>
      <fill>
        <patternFill>
          <bgColor theme="0" tint="-0.34998626667073579"/>
        </patternFill>
      </fill>
    </dxf>
    <dxf>
      <font>
        <b/>
        <i val="0"/>
        <color rgb="FFFFC000"/>
      </font>
    </dxf>
    <dxf>
      <fill>
        <patternFill>
          <bgColor theme="3"/>
        </patternFill>
      </fill>
    </dxf>
    <dxf>
      <fill>
        <patternFill>
          <bgColor rgb="FFFFCCFF"/>
        </patternFill>
      </fill>
    </dxf>
    <dxf>
      <fill>
        <patternFill>
          <bgColor theme="0" tint="-0.34998626667073579"/>
        </patternFill>
      </fill>
    </dxf>
    <dxf>
      <font>
        <b/>
        <i val="0"/>
        <color rgb="FFFF0000"/>
      </font>
    </dxf>
    <dxf>
      <font>
        <b/>
        <i val="0"/>
        <color rgb="FF00B050"/>
      </font>
    </dxf>
    <dxf>
      <font>
        <b/>
        <i val="0"/>
        <color rgb="FFFFC000"/>
      </font>
    </dxf>
    <dxf>
      <fill>
        <patternFill>
          <bgColor theme="3"/>
        </patternFill>
      </fill>
    </dxf>
    <dxf>
      <fill>
        <patternFill>
          <bgColor rgb="FFFFCCFF"/>
        </patternFill>
      </fill>
    </dxf>
    <dxf>
      <fill>
        <patternFill>
          <bgColor theme="0" tint="-0.34998626667073579"/>
        </patternFill>
      </fill>
    </dxf>
    <dxf>
      <font>
        <b/>
        <i val="0"/>
        <color rgb="FF00B050"/>
      </font>
    </dxf>
    <dxf>
      <font>
        <b/>
        <i val="0"/>
        <color rgb="FFFFC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
      <font>
        <b/>
        <i val="0"/>
        <color rgb="FF00B050"/>
      </font>
    </dxf>
    <dxf>
      <font>
        <b/>
        <i val="0"/>
        <color rgb="FFFFC000"/>
      </font>
    </dxf>
  </dxfs>
  <tableStyles count="0" defaultTableStyle="TableStyleMedium2" defaultPivotStyle="PivotStyleMedium9"/>
  <colors>
    <mruColors>
      <color rgb="FFA50021"/>
      <color rgb="FFFF6600"/>
      <color rgb="FF009900"/>
      <color rgb="FFFBD805"/>
      <color rgb="FFFF9900"/>
      <color rgb="FFFFCCFF"/>
      <color rgb="FF3366FF"/>
      <color rgb="FF6666FF"/>
      <color rgb="FFFBCC05"/>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avier.munoz\OneDrive%20for%20Business\Javiers%20Lab\SDG%20Technical%20Work\RIAs\TT\20170408_SDG%20Profile%20TT_Iv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er sheet"/>
      <sheetName val="SDG Graphs"/>
      <sheetName val="SDG Scorecard"/>
      <sheetName val="Alignment Overview"/>
      <sheetName val="Indicators Overview"/>
      <sheetName val="Gen_Incl Overview"/>
      <sheetName val="Long Term Vision"/>
      <sheetName val="Mid-term Plan"/>
      <sheetName val="Sectoral Plan 1"/>
      <sheetName val="Sectoral Plan 2"/>
      <sheetName val="Sectoral Plan 3"/>
      <sheetName val="Sectoral Plan 4"/>
      <sheetName val="Sectoral Plan 5"/>
      <sheetName val="Sectoral Plan 6"/>
      <sheetName val="Sectoral Plan 7"/>
      <sheetName val="Sectoral Plan 8"/>
      <sheetName val="Sectoral Plan 9"/>
      <sheetName val="Sectoral Plan 10"/>
      <sheetName val="Sectoral Plan 11"/>
      <sheetName val="Sectoral Plan 12"/>
      <sheetName val="Sectoral Plan 13"/>
      <sheetName val="Sectoral Plan 14"/>
      <sheetName val="Sectoral Plan 15"/>
      <sheetName val="Sectoral Plan 16"/>
      <sheetName val="Sectoral Plan 17"/>
      <sheetName val="Sectoral Plan 18"/>
      <sheetName val="Sectoral Plan 19"/>
      <sheetName val="Sectoral Plan 20"/>
      <sheetName val="Sectoral Plan 21"/>
      <sheetName val="Sectoral Plan 22"/>
      <sheetName val="Sectoral Plan 23"/>
      <sheetName val="Sectoral Plan 24"/>
      <sheetName val="Sectoral Plan 25"/>
      <sheetName val="Sectoral Plan 26"/>
      <sheetName val="Sectoral Plan 27"/>
      <sheetName val="Sectoral Plan 28"/>
      <sheetName val="Sectoral Plan 29"/>
      <sheetName val="Sectoral Plan 30"/>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D20"/>
  <sheetViews>
    <sheetView workbookViewId="0">
      <selection activeCell="I20" sqref="I20"/>
    </sheetView>
  </sheetViews>
  <sheetFormatPr defaultRowHeight="15" x14ac:dyDescent="0.25"/>
  <cols>
    <col min="3" max="3" width="14.7109375" bestFit="1" customWidth="1"/>
  </cols>
  <sheetData>
    <row r="9" spans="3:4" x14ac:dyDescent="0.25">
      <c r="C9" t="s">
        <v>209</v>
      </c>
      <c r="D9" t="s">
        <v>210</v>
      </c>
    </row>
    <row r="10" spans="3:4" x14ac:dyDescent="0.25">
      <c r="C10" t="s">
        <v>211</v>
      </c>
      <c r="D10" t="s">
        <v>211</v>
      </c>
    </row>
    <row r="11" spans="3:4" x14ac:dyDescent="0.25">
      <c r="C11" s="19" t="s">
        <v>206</v>
      </c>
      <c r="D11" s="19" t="s">
        <v>206</v>
      </c>
    </row>
    <row r="12" spans="3:4" x14ac:dyDescent="0.25">
      <c r="C12" s="19" t="s">
        <v>207</v>
      </c>
      <c r="D12" s="19" t="s">
        <v>207</v>
      </c>
    </row>
    <row r="13" spans="3:4" x14ac:dyDescent="0.25">
      <c r="C13" s="19" t="s">
        <v>208</v>
      </c>
      <c r="D13" s="19" t="s">
        <v>208</v>
      </c>
    </row>
    <row r="14" spans="3:4" x14ac:dyDescent="0.25">
      <c r="C14" s="19" t="s">
        <v>213</v>
      </c>
      <c r="D14" s="19" t="s">
        <v>213</v>
      </c>
    </row>
    <row r="15" spans="3:4" x14ac:dyDescent="0.25">
      <c r="C15" s="19" t="s">
        <v>205</v>
      </c>
      <c r="D15" s="19" t="s">
        <v>205</v>
      </c>
    </row>
    <row r="16" spans="3:4" x14ac:dyDescent="0.25">
      <c r="C16" t="s">
        <v>212</v>
      </c>
      <c r="D16" t="s">
        <v>212</v>
      </c>
    </row>
    <row r="17" spans="3:4" x14ac:dyDescent="0.25">
      <c r="C17" s="19" t="s">
        <v>214</v>
      </c>
      <c r="D17" s="19" t="s">
        <v>214</v>
      </c>
    </row>
    <row r="18" spans="3:4" x14ac:dyDescent="0.25">
      <c r="C18" s="19" t="s">
        <v>215</v>
      </c>
      <c r="D18" s="19" t="s">
        <v>215</v>
      </c>
    </row>
    <row r="19" spans="3:4" x14ac:dyDescent="0.25">
      <c r="C19" s="19" t="s">
        <v>216</v>
      </c>
      <c r="D19" s="19" t="s">
        <v>216</v>
      </c>
    </row>
    <row r="20" spans="3:4" x14ac:dyDescent="0.25">
      <c r="C20" s="19" t="s">
        <v>217</v>
      </c>
      <c r="D20" s="19" t="s">
        <v>217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A2" sqref="A2:B2"/>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182</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D260B9E0-E60C-41B5-A822-4FA47FEA70D1}">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13CA6F51-6D95-4A31-865C-3AB1CACC4D69}">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9A92FB24-7016-4281-BDB9-D0B9894E58D9}">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B150" sqref="B150"/>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09.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t="s">
        <v>469</v>
      </c>
      <c r="D29" s="23" t="s">
        <v>470</v>
      </c>
      <c r="E29" s="23" t="s">
        <v>471</v>
      </c>
      <c r="F29" s="23" t="s">
        <v>472</v>
      </c>
      <c r="G29" s="6" t="s">
        <v>184</v>
      </c>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409.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t="s">
        <v>473</v>
      </c>
      <c r="D32" s="23" t="s">
        <v>474</v>
      </c>
      <c r="E32" s="23" t="s">
        <v>475</v>
      </c>
      <c r="F32" s="23" t="s">
        <v>476</v>
      </c>
      <c r="G32" s="6" t="s">
        <v>184</v>
      </c>
      <c r="H32" s="6" t="s">
        <v>184</v>
      </c>
      <c r="I32" s="24" t="s">
        <v>477</v>
      </c>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165"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t="s">
        <v>478</v>
      </c>
      <c r="D94" s="23" t="s">
        <v>479</v>
      </c>
      <c r="E94" s="23" t="s">
        <v>480</v>
      </c>
      <c r="F94" s="23" t="s">
        <v>481</v>
      </c>
      <c r="G94" s="6" t="s">
        <v>184</v>
      </c>
      <c r="H94" s="6"/>
      <c r="I94" s="24" t="s">
        <v>482</v>
      </c>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t="409.5" hidden="1" outlineLevel="1" x14ac:dyDescent="0.25">
      <c r="A120" s="68" t="str">
        <f>'Long Term Vision'!A120</f>
        <v>Peace</v>
      </c>
      <c r="B120" s="23" t="str">
        <f>'Long Term Vision'!B120</f>
        <v>16.5 Substantially reduce corruption and bribery in all their forms</v>
      </c>
      <c r="C120" s="23" t="s">
        <v>483</v>
      </c>
      <c r="D120" s="23" t="s">
        <v>484</v>
      </c>
      <c r="E120" s="23" t="s">
        <v>485</v>
      </c>
      <c r="F120" s="23" t="s">
        <v>486</v>
      </c>
      <c r="G120" s="6" t="s">
        <v>184</v>
      </c>
      <c r="H120" s="6"/>
      <c r="I120" s="24" t="s">
        <v>487</v>
      </c>
    </row>
    <row r="121" spans="1:9" ht="409.5" hidden="1" outlineLevel="1" x14ac:dyDescent="0.25">
      <c r="A121" s="68" t="str">
        <f>'Long Term Vision'!A121</f>
        <v>Peace</v>
      </c>
      <c r="B121" s="23" t="str">
        <f>'Long Term Vision'!B121</f>
        <v>16.6 Develop effective, accountable and transparent institutions at all levels</v>
      </c>
      <c r="C121" s="23" t="s">
        <v>488</v>
      </c>
      <c r="D121" s="23" t="s">
        <v>489</v>
      </c>
      <c r="E121" s="23" t="s">
        <v>490</v>
      </c>
      <c r="F121" s="23" t="s">
        <v>491</v>
      </c>
      <c r="G121" s="6" t="s">
        <v>184</v>
      </c>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09.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t="s">
        <v>492</v>
      </c>
      <c r="D125" s="23" t="s">
        <v>493</v>
      </c>
      <c r="E125" s="23" t="s">
        <v>494</v>
      </c>
      <c r="F125" s="23" t="s">
        <v>495</v>
      </c>
      <c r="G125" s="6" t="s">
        <v>184</v>
      </c>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221</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2</v>
      </c>
      <c r="D159" s="33">
        <f>COUNTA(E$26:E$32)</f>
        <v>2</v>
      </c>
      <c r="E159" s="34">
        <f>$C159/'Long Term Vision'!$C159</f>
        <v>0.2857142857142857</v>
      </c>
      <c r="F159" s="53">
        <f>IFERROR($D159/$C159,'developer sheet'!$D$9)</f>
        <v>1</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1</v>
      </c>
      <c r="D164" s="38">
        <f>COUNTA(E$94:E$98)</f>
        <v>1</v>
      </c>
      <c r="E164" s="39">
        <f>$C164/'Long Term Vision'!$C164</f>
        <v>0.2</v>
      </c>
      <c r="F164" s="52">
        <f>IFERROR($D164/$C164,'developer sheet'!$D$9)</f>
        <v>1</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3</v>
      </c>
      <c r="D171" s="33">
        <f>COUNTA(E$116:E$125)</f>
        <v>3</v>
      </c>
      <c r="E171" s="34">
        <f>$C171/'Long Term Vision'!$C171</f>
        <v>0.3</v>
      </c>
      <c r="F171" s="53">
        <f>IFERROR($D171/$C171,'developer sheet'!$D$9)</f>
        <v>1</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6.4516129032258063E-2</v>
      </c>
      <c r="F173" s="55">
        <f>IFERROR(SUM($D$156:$D$160)/SUM($C$156:$C$160),'developer sheet'!$D$9)</f>
        <v>1</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3.4482758620689655E-2</v>
      </c>
      <c r="F175" s="53">
        <f>IFERROR(SUM($D$162:$D$166)/SUM($C$162:$C$166),'developer sheet'!$D$9)</f>
        <v>1</v>
      </c>
      <c r="G175" s="39"/>
      <c r="H175" s="39"/>
      <c r="I175" s="49"/>
    </row>
    <row r="176" spans="1:9" x14ac:dyDescent="0.25">
      <c r="A176" s="49"/>
      <c r="B176" s="49"/>
      <c r="C176" s="49"/>
      <c r="D176" s="44" t="str">
        <f>'Long Term Vision'!F176</f>
        <v>Peace</v>
      </c>
      <c r="E176" s="39">
        <f>$C$171/'Long Term Vision'!$C$171</f>
        <v>0.3</v>
      </c>
      <c r="F176" s="52">
        <f>IFERROR($D$171/$C$171,'developer sheet'!$D$9)</f>
        <v>1</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B29A2939-698E-471C-B49A-6DA98D07FCF0}">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F5D299BF-104C-4D56-9AB7-6A46711A544B}">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E7EA66ED-2668-41B5-BF33-E4BEE383E07D}">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B150" sqref="B150"/>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t="s">
        <v>340</v>
      </c>
      <c r="D5" s="23" t="s">
        <v>341</v>
      </c>
      <c r="E5" s="23" t="s">
        <v>339</v>
      </c>
      <c r="F5" s="23" t="s">
        <v>338</v>
      </c>
      <c r="G5" s="6" t="s">
        <v>184</v>
      </c>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t="s">
        <v>340</v>
      </c>
      <c r="D7" s="23" t="s">
        <v>343</v>
      </c>
      <c r="E7" s="23" t="s">
        <v>339</v>
      </c>
      <c r="F7" s="23" t="s">
        <v>338</v>
      </c>
      <c r="G7" s="6" t="s">
        <v>184</v>
      </c>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t="s">
        <v>336</v>
      </c>
      <c r="D19" s="23" t="s">
        <v>363</v>
      </c>
      <c r="E19" s="23" t="s">
        <v>364</v>
      </c>
      <c r="F19" s="23" t="s">
        <v>338</v>
      </c>
      <c r="G19" s="6" t="s">
        <v>184</v>
      </c>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60"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t="s">
        <v>334</v>
      </c>
      <c r="D29" s="23" t="s">
        <v>349</v>
      </c>
      <c r="E29" s="23" t="s">
        <v>350</v>
      </c>
      <c r="F29" s="23" t="s">
        <v>338</v>
      </c>
      <c r="G29" s="6" t="s">
        <v>184</v>
      </c>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t="s">
        <v>340</v>
      </c>
      <c r="D83" s="23" t="s">
        <v>344</v>
      </c>
      <c r="E83" s="23" t="s">
        <v>339</v>
      </c>
      <c r="F83" s="23" t="s">
        <v>338</v>
      </c>
      <c r="G83" s="6" t="s">
        <v>185</v>
      </c>
      <c r="H83" s="6"/>
      <c r="I83" s="24"/>
    </row>
    <row r="84" spans="1:9" ht="10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t="s">
        <v>351</v>
      </c>
      <c r="D84" s="23" t="s">
        <v>352</v>
      </c>
      <c r="E84" s="23" t="s">
        <v>357</v>
      </c>
      <c r="F84" s="23" t="s">
        <v>338</v>
      </c>
      <c r="G84" s="6" t="s">
        <v>184</v>
      </c>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10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t="s">
        <v>356</v>
      </c>
      <c r="D87" s="23" t="s">
        <v>358</v>
      </c>
      <c r="E87" s="23" t="s">
        <v>359</v>
      </c>
      <c r="F87" s="23" t="s">
        <v>338</v>
      </c>
      <c r="G87" s="6" t="s">
        <v>184</v>
      </c>
      <c r="H87" s="6"/>
      <c r="I87" s="24"/>
    </row>
    <row r="88" spans="1:9" ht="105" hidden="1" outlineLevel="1" x14ac:dyDescent="0.25">
      <c r="A88" s="67" t="str">
        <f>'Long Term Vision'!A88</f>
        <v>Prosperity</v>
      </c>
      <c r="B88" s="23" t="str">
        <f>'Long Term Vision'!B88</f>
        <v>8.6 By 2020, substantially reduce the proportion of youth not in employment, education or training</v>
      </c>
      <c r="C88" s="23" t="s">
        <v>356</v>
      </c>
      <c r="D88" s="23" t="s">
        <v>352</v>
      </c>
      <c r="E88" s="23" t="s">
        <v>355</v>
      </c>
      <c r="F88" s="23" t="s">
        <v>338</v>
      </c>
      <c r="G88" s="6" t="s">
        <v>184</v>
      </c>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t="s">
        <v>334</v>
      </c>
      <c r="D90" s="23" t="s">
        <v>354</v>
      </c>
      <c r="E90" s="23" t="s">
        <v>353</v>
      </c>
      <c r="F90" s="23" t="s">
        <v>338</v>
      </c>
      <c r="G90" s="6" t="s">
        <v>184</v>
      </c>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t="s">
        <v>345</v>
      </c>
      <c r="D98" s="23" t="s">
        <v>346</v>
      </c>
      <c r="E98" s="23"/>
      <c r="F98" s="23" t="s">
        <v>338</v>
      </c>
      <c r="G98" s="6" t="s">
        <v>184</v>
      </c>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t="s">
        <v>334</v>
      </c>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45" hidden="1" outlineLevel="1" x14ac:dyDescent="0.25">
      <c r="A116" s="68" t="str">
        <f>'Long Term Vision'!A116</f>
        <v>Peace</v>
      </c>
      <c r="B116" s="23" t="str">
        <f>'Long Term Vision'!B116</f>
        <v>16.1 Significantly reduce all forms of violence and related death rates everywhere</v>
      </c>
      <c r="C116" s="23" t="s">
        <v>365</v>
      </c>
      <c r="D116" s="23" t="s">
        <v>342</v>
      </c>
      <c r="E116" s="23" t="s">
        <v>339</v>
      </c>
      <c r="F116" s="23" t="s">
        <v>338</v>
      </c>
      <c r="G116" s="6" t="s">
        <v>184</v>
      </c>
      <c r="H116" s="6"/>
      <c r="I116" s="24"/>
    </row>
    <row r="117" spans="1:9" ht="45" hidden="1" outlineLevel="1" x14ac:dyDescent="0.25">
      <c r="A117" s="68" t="str">
        <f>'Long Term Vision'!A117</f>
        <v>Peace</v>
      </c>
      <c r="B117" s="23" t="str">
        <f>'Long Term Vision'!B117</f>
        <v>16.2 End abuse, exploitation, trafficking and all forms of violence against and torture of children</v>
      </c>
      <c r="C117" s="23" t="s">
        <v>365</v>
      </c>
      <c r="D117" s="23" t="s">
        <v>342</v>
      </c>
      <c r="E117" s="23" t="s">
        <v>339</v>
      </c>
      <c r="F117" s="23" t="s">
        <v>338</v>
      </c>
      <c r="G117" s="6" t="s">
        <v>184</v>
      </c>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t="s">
        <v>365</v>
      </c>
      <c r="D119" s="23" t="s">
        <v>342</v>
      </c>
      <c r="E119" s="23" t="s">
        <v>339</v>
      </c>
      <c r="F119" s="23" t="s">
        <v>338</v>
      </c>
      <c r="G119" s="6" t="s">
        <v>184</v>
      </c>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225" hidden="1" outlineLevel="1" x14ac:dyDescent="0.25">
      <c r="A121" s="68" t="str">
        <f>'Long Term Vision'!A121</f>
        <v>Peace</v>
      </c>
      <c r="B121" s="23" t="str">
        <f>'Long Term Vision'!B121</f>
        <v>16.6 Develop effective, accountable and transparent institutions at all levels</v>
      </c>
      <c r="C121" s="23" t="s">
        <v>366</v>
      </c>
      <c r="D121" s="23" t="s">
        <v>360</v>
      </c>
      <c r="E121" s="23" t="s">
        <v>367</v>
      </c>
      <c r="F121" s="23" t="s">
        <v>338</v>
      </c>
      <c r="G121" s="6" t="s">
        <v>184</v>
      </c>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t="s">
        <v>337</v>
      </c>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105"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t="s">
        <v>347</v>
      </c>
      <c r="D143" s="23" t="s">
        <v>348</v>
      </c>
      <c r="E143" s="23"/>
      <c r="F143" s="23" t="s">
        <v>338</v>
      </c>
      <c r="G143" s="6" t="s">
        <v>184</v>
      </c>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t="s">
        <v>335</v>
      </c>
      <c r="D145" s="25" t="s">
        <v>361</v>
      </c>
      <c r="E145" s="25" t="s">
        <v>362</v>
      </c>
      <c r="F145" s="25" t="s">
        <v>338</v>
      </c>
      <c r="G145" s="9" t="s">
        <v>184</v>
      </c>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222</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2</v>
      </c>
      <c r="D156" s="38">
        <f>COUNTA(E$4:E$8)</f>
        <v>2</v>
      </c>
      <c r="E156" s="39">
        <f>$C156/'Long Term Vision'!$C156</f>
        <v>0.4</v>
      </c>
      <c r="F156" s="52">
        <f>IFERROR($D156/$C156,'developer sheet'!$D$9)</f>
        <v>1</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1</v>
      </c>
      <c r="D158" s="38">
        <f>COUNTA(E$16:E$24)</f>
        <v>1</v>
      </c>
      <c r="E158" s="39">
        <f>$C158/'Long Term Vision'!$C158</f>
        <v>0.1111111111111111</v>
      </c>
      <c r="F158" s="52">
        <f>IFERROR($D158/$C158,'developer sheet'!$D$9)</f>
        <v>1</v>
      </c>
      <c r="G158" s="39"/>
      <c r="H158" s="39"/>
      <c r="I158" s="49"/>
    </row>
    <row r="159" spans="1:9" x14ac:dyDescent="0.25">
      <c r="A159" s="31">
        <v>4</v>
      </c>
      <c r="B159" s="32" t="str">
        <f>'Long Term Vision'!B159</f>
        <v>Quality Education</v>
      </c>
      <c r="C159" s="33">
        <f>COUNTA(G$26:G$32)</f>
        <v>1</v>
      </c>
      <c r="D159" s="33">
        <f>COUNTA(E$26:E$32)</f>
        <v>1</v>
      </c>
      <c r="E159" s="34">
        <f>$C159/'Long Term Vision'!$C159</f>
        <v>0.14285714285714285</v>
      </c>
      <c r="F159" s="53">
        <f>IFERROR($D159/$C159,'developer sheet'!$D$9)</f>
        <v>1</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5</v>
      </c>
      <c r="D163" s="33">
        <f>COUNTA(E$83:E$92)</f>
        <v>5</v>
      </c>
      <c r="E163" s="34">
        <f>$C163/'Long Term Vision'!$C163</f>
        <v>0.55555555555555558</v>
      </c>
      <c r="F163" s="53">
        <f>IFERROR($D163/$C163,'developer sheet'!$D$9)</f>
        <v>1</v>
      </c>
      <c r="G163" s="39"/>
      <c r="H163" s="39"/>
      <c r="I163" s="49"/>
    </row>
    <row r="164" spans="1:9" x14ac:dyDescent="0.25">
      <c r="A164" s="36">
        <v>9</v>
      </c>
      <c r="B164" s="37" t="str">
        <f>'Long Term Vision'!B164</f>
        <v>Industry, Innovation, and Infrastructure</v>
      </c>
      <c r="C164" s="38">
        <f>COUNTA(G$94:G$98)</f>
        <v>1</v>
      </c>
      <c r="D164" s="38">
        <f>COUNTA(E$94:E$98)</f>
        <v>0</v>
      </c>
      <c r="E164" s="39">
        <f>$C164/'Long Term Vision'!$C164</f>
        <v>0.2</v>
      </c>
      <c r="F164" s="52">
        <f>IFERROR($D164/$C164,'developer sheet'!$D$9)</f>
        <v>0</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4</v>
      </c>
      <c r="D171" s="33">
        <f>COUNTA(E$116:E$125)</f>
        <v>4</v>
      </c>
      <c r="E171" s="34">
        <f>$C171/'Long Term Vision'!$C171</f>
        <v>0.4</v>
      </c>
      <c r="F171" s="53">
        <f>IFERROR($D171/$C171,'developer sheet'!$D$9)</f>
        <v>1</v>
      </c>
      <c r="G171" s="39"/>
      <c r="H171" s="39"/>
      <c r="I171" s="49"/>
    </row>
    <row r="172" spans="1:9" ht="15.75" thickBot="1" x14ac:dyDescent="0.3">
      <c r="A172" s="40">
        <v>17</v>
      </c>
      <c r="B172" s="41" t="str">
        <f>'Long Term Vision'!B172</f>
        <v>Partnerships for the Goals</v>
      </c>
      <c r="C172" s="42">
        <f>COUNTA(G$127:G$145)</f>
        <v>2</v>
      </c>
      <c r="D172" s="42">
        <f>COUNTA(E$127:E$145)</f>
        <v>1</v>
      </c>
      <c r="E172" s="43">
        <f>$C172/'Long Term Vision'!$C172</f>
        <v>0.13333333333333333</v>
      </c>
      <c r="F172" s="54">
        <f>IFERROR($D172/$C172,'developer sheet'!$D$9)</f>
        <v>0.5</v>
      </c>
      <c r="G172" s="39"/>
      <c r="H172" s="39"/>
      <c r="I172" s="49"/>
    </row>
    <row r="173" spans="1:9" x14ac:dyDescent="0.25">
      <c r="A173" s="49"/>
      <c r="B173" s="49"/>
      <c r="C173" s="49"/>
      <c r="D173" s="45" t="str">
        <f>'Long Term Vision'!F173</f>
        <v>People</v>
      </c>
      <c r="E173" s="46">
        <f>SUM($C$156:$C$160)/SUM('Long Term Vision'!$C$156:$C$160)</f>
        <v>0.12903225806451613</v>
      </c>
      <c r="F173" s="55">
        <f>IFERROR(SUM($D$156:$D$160)/SUM($C$156:$C$160),'developer sheet'!$D$9)</f>
        <v>1</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0.20689655172413793</v>
      </c>
      <c r="F175" s="53">
        <f>IFERROR(SUM($D$162:$D$166)/SUM($C$162:$C$166),'developer sheet'!$D$9)</f>
        <v>0.83333333333333337</v>
      </c>
      <c r="G175" s="39"/>
      <c r="H175" s="39"/>
      <c r="I175" s="49"/>
    </row>
    <row r="176" spans="1:9" x14ac:dyDescent="0.25">
      <c r="A176" s="49"/>
      <c r="B176" s="49"/>
      <c r="C176" s="49"/>
      <c r="D176" s="44" t="str">
        <f>'Long Term Vision'!F176</f>
        <v>Peace</v>
      </c>
      <c r="E176" s="39">
        <f>$C$171/'Long Term Vision'!$C$171</f>
        <v>0.4</v>
      </c>
      <c r="F176" s="52">
        <f>IFERROR($D$171/$C$171,'developer sheet'!$D$9)</f>
        <v>1</v>
      </c>
      <c r="G176" s="39"/>
      <c r="H176" s="39"/>
      <c r="I176" s="49"/>
    </row>
    <row r="177" spans="1:9" ht="15.75" thickBot="1" x14ac:dyDescent="0.3">
      <c r="A177" s="49"/>
      <c r="B177" s="49"/>
      <c r="C177" s="49"/>
      <c r="D177" s="48" t="str">
        <f>'Long Term Vision'!F177</f>
        <v>Partnerships</v>
      </c>
      <c r="E177" s="35">
        <f>$C$172/'Long Term Vision'!$C$172</f>
        <v>0.13333333333333333</v>
      </c>
      <c r="F177" s="56">
        <f>IFERROR($D$172/$C$172,'developer sheet'!$D$9)</f>
        <v>0.5</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83:H92 G10:H14 G16:H24 G26:H32 G34:H39 G41:H46 G48:H55 G57:H59 G61:H67 G69:H77 G79:H81 G4:H8 G94:H98 G100:H106 G108:H114 G116:H125">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70" id="{AD6F4E2E-E77F-4F3F-997C-A5EDD8852A0D}">
            <xm:f>'Long Term Vision'!$C4="NO"</xm:f>
            <x14:dxf>
              <fill>
                <patternFill>
                  <bgColor theme="0" tint="-0.34998626667073579"/>
                </patternFill>
              </fill>
            </x14:dxf>
          </x14:cfRule>
          <xm:sqref>B10:I14 B16:I18 B34:I39 B41:I46 B48:I55 B57:I59 B61:I67 B69:I77 B79:I81 B94:I98 B100:I106 B108:I114 B127:I145 B26:I32 B116:I117 B124:I125 B123 D123:I123 B4:I8 B83:I92 B20:I24 B19 D19:I19 B119:I122 B118 H118:I118</xm:sqref>
        </x14:conditionalFormatting>
        <x14:conditionalFormatting xmlns:xm="http://schemas.microsoft.com/office/excel/2006/main">
          <x14:cfRule type="expression" priority="69" id="{4C4B42EB-5AFF-41E8-A3D1-8937278C5F46}">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7" id="{68ED4003-5097-42F5-9948-509414197AB8}">
            <xm:f>AND('Long Term Vision'!$F4&lt;&gt;"",$D4="")</xm:f>
            <x14:dxf>
              <font>
                <color rgb="FFFF0000"/>
              </font>
            </x14:dxf>
          </x14:cfRule>
          <xm:sqref>B4:B8 B10:B14 B16:B24 B26:B32 B34:B39 B41:B46 B48:B55 B57:B59 B61:B67 B69:B77 B79:B81 B83:B92 B94:B98 B100:B106 B108:B114 B116:B125 B127:B145</xm:sqref>
        </x14:conditionalFormatting>
        <x14:conditionalFormatting xmlns:xm="http://schemas.microsoft.com/office/excel/2006/main">
          <x14:cfRule type="expression" priority="442" id="{AD6F4E2E-E77F-4F3F-997C-A5EDD8852A0D}">
            <xm:f>'Long Term Vision'!$C123="NO"</xm:f>
            <x14:dxf>
              <fill>
                <patternFill>
                  <bgColor theme="0" tint="-0.34998626667073579"/>
                </patternFill>
              </fill>
            </x14:dxf>
          </x14:cfRule>
          <xm:sqref>C19</xm:sqref>
        </x14:conditionalFormatting>
        <x14:conditionalFormatting xmlns:xm="http://schemas.microsoft.com/office/excel/2006/main">
          <x14:cfRule type="expression" priority="1" id="{99E88130-9409-46AC-B884-22342AEF71C0}">
            <xm:f>'Long Term Vision'!$C118="NO"</xm:f>
            <x14:dxf>
              <fill>
                <patternFill>
                  <bgColor theme="0" tint="-0.34998626667073579"/>
                </patternFill>
              </fill>
            </x14:dxf>
          </x14:cfRule>
          <xm:sqref>D118:G118</xm:sqref>
        </x14:conditionalFormatting>
        <x14:conditionalFormatting xmlns:xm="http://schemas.microsoft.com/office/excel/2006/main">
          <x14:cfRule type="expression" priority="2" id="{26373FA7-07F0-4015-8104-D79597DE9E3E}">
            <xm:f>'Long Term Vision'!$C222="NO"</xm:f>
            <x14:dxf>
              <fill>
                <patternFill>
                  <bgColor theme="0" tint="-0.34998626667073579"/>
                </patternFill>
              </fill>
            </x14:dxf>
          </x14:cfRule>
          <xm:sqref>C118</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B150" sqref="B150"/>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223</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3F4A7FC1-AADD-4DE0-BEE2-789DBF1C9EF7}">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87C5B378-8CAD-437B-9BA5-4C2CE1DE1EF7}">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44E09190-D4C9-44BE-94F4-E3711621DD28}">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B150" sqref="B150"/>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224</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7F24A308-E36A-402C-A959-58B9DD62ED60}">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EEAE2BCF-2C8B-4032-814A-355A8EE43C77}">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4302C5CA-22DA-4E87-98B6-CC1EB1D6BFDA}">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B150" sqref="B150"/>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225</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67750BD6-027B-45A9-8D38-8E8B6EADC567}">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9614FFEC-DAAC-4844-8759-1F343260FE9B}">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93B36331-F189-4F24-A115-AB8430B4EB0C}">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B150" sqref="B150"/>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226</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15D2DAC6-C2BF-4BEA-858C-C48D014ED176}">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E69C0EB7-A579-4B99-B7BA-1A08D60891DE}">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FE182019-4B13-4B97-8601-31F44335D50B}">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B150" sqref="B150"/>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195" hidden="1" outlineLevel="1" x14ac:dyDescent="0.25">
      <c r="A4" s="65" t="str">
        <f>'Long Term Vision'!A4</f>
        <v>People</v>
      </c>
      <c r="B4" s="23" t="str">
        <f>'Long Term Vision'!B4</f>
        <v>1.1 By 2030, eradicate extreme poverty for all people everywhere, currently measured as people living on less than $1.25 a day</v>
      </c>
      <c r="C4" s="23" t="s">
        <v>658</v>
      </c>
      <c r="D4" s="23" t="s">
        <v>659</v>
      </c>
      <c r="E4" s="23" t="s">
        <v>660</v>
      </c>
      <c r="F4" s="23" t="s">
        <v>661</v>
      </c>
      <c r="G4" s="6" t="s">
        <v>184</v>
      </c>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t="s">
        <v>204</v>
      </c>
      <c r="E5" s="23"/>
      <c r="F5" s="23"/>
      <c r="G5" s="6"/>
      <c r="H5" s="6"/>
      <c r="I5" s="24"/>
    </row>
    <row r="6" spans="1:9" ht="300"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t="s">
        <v>658</v>
      </c>
      <c r="D6" s="23" t="s">
        <v>662</v>
      </c>
      <c r="E6" s="23" t="s">
        <v>663</v>
      </c>
      <c r="F6" s="23" t="s">
        <v>664</v>
      </c>
      <c r="G6" s="6" t="s">
        <v>184</v>
      </c>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t="s">
        <v>665</v>
      </c>
      <c r="D7" s="23" t="s">
        <v>666</v>
      </c>
      <c r="E7" s="23" t="s">
        <v>667</v>
      </c>
      <c r="F7" s="23" t="s">
        <v>668</v>
      </c>
      <c r="G7" s="6" t="s">
        <v>184</v>
      </c>
      <c r="H7" s="6" t="s">
        <v>184</v>
      </c>
      <c r="I7" s="24"/>
    </row>
    <row r="8" spans="1:9" ht="409.5"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t="s">
        <v>669</v>
      </c>
      <c r="D8" s="23" t="s">
        <v>670</v>
      </c>
      <c r="E8" s="23" t="s">
        <v>671</v>
      </c>
      <c r="F8" s="23" t="s">
        <v>672</v>
      </c>
      <c r="G8" s="6" t="s">
        <v>184</v>
      </c>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24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t="s">
        <v>673</v>
      </c>
      <c r="D12" s="23" t="s">
        <v>674</v>
      </c>
      <c r="E12" s="23" t="s">
        <v>675</v>
      </c>
      <c r="F12" s="23" t="s">
        <v>676</v>
      </c>
      <c r="G12" s="6" t="s">
        <v>184</v>
      </c>
      <c r="H12" s="6" t="s">
        <v>184</v>
      </c>
      <c r="I12" s="24"/>
    </row>
    <row r="13" spans="1:9" ht="135"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t="s">
        <v>673</v>
      </c>
      <c r="D13" s="23" t="s">
        <v>677</v>
      </c>
      <c r="E13" s="23" t="s">
        <v>678</v>
      </c>
      <c r="F13" s="23" t="s">
        <v>679</v>
      </c>
      <c r="G13" s="6" t="s">
        <v>184</v>
      </c>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t="s">
        <v>673</v>
      </c>
      <c r="D14" s="23" t="s">
        <v>680</v>
      </c>
      <c r="E14" s="23" t="s">
        <v>681</v>
      </c>
      <c r="F14" s="23" t="s">
        <v>676</v>
      </c>
      <c r="G14" s="6" t="s">
        <v>184</v>
      </c>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270"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t="s">
        <v>682</v>
      </c>
      <c r="D18" s="23" t="s">
        <v>683</v>
      </c>
      <c r="E18" s="23" t="s">
        <v>684</v>
      </c>
      <c r="F18" s="23" t="s">
        <v>685</v>
      </c>
      <c r="G18" s="6" t="s">
        <v>184</v>
      </c>
      <c r="H18" s="6"/>
      <c r="I18" s="24"/>
    </row>
    <row r="19" spans="1:9" ht="120"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t="s">
        <v>658</v>
      </c>
      <c r="D19" s="23" t="s">
        <v>686</v>
      </c>
      <c r="E19" s="23" t="s">
        <v>687</v>
      </c>
      <c r="F19" s="23" t="s">
        <v>688</v>
      </c>
      <c r="G19" s="6" t="s">
        <v>184</v>
      </c>
      <c r="H19" s="6"/>
      <c r="I19" s="24"/>
    </row>
    <row r="20" spans="1:9" ht="120" hidden="1" outlineLevel="1" x14ac:dyDescent="0.25">
      <c r="A20" s="65" t="str">
        <f>'Long Term Vision'!A20</f>
        <v>People</v>
      </c>
      <c r="B20" s="23" t="str">
        <f>'Long Term Vision'!B20</f>
        <v>3.5 Strengthen the prevention and treatment of substance abuse, including narcotic drug abuse and harmful use of alcohol</v>
      </c>
      <c r="C20" s="23" t="s">
        <v>658</v>
      </c>
      <c r="D20" s="23" t="s">
        <v>689</v>
      </c>
      <c r="E20" s="23" t="s">
        <v>690</v>
      </c>
      <c r="F20" s="23" t="s">
        <v>691</v>
      </c>
      <c r="G20" s="6" t="s">
        <v>184</v>
      </c>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12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t="s">
        <v>658</v>
      </c>
      <c r="D22" s="23" t="s">
        <v>686</v>
      </c>
      <c r="E22" s="23" t="s">
        <v>687</v>
      </c>
      <c r="F22" s="23" t="s">
        <v>688</v>
      </c>
      <c r="G22" s="6" t="s">
        <v>184</v>
      </c>
      <c r="H22" s="6" t="s">
        <v>184</v>
      </c>
      <c r="I22" s="24"/>
    </row>
    <row r="23" spans="1:9" ht="12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t="s">
        <v>658</v>
      </c>
      <c r="D23" s="23" t="s">
        <v>686</v>
      </c>
      <c r="E23" s="23" t="s">
        <v>687</v>
      </c>
      <c r="F23" s="23" t="s">
        <v>688</v>
      </c>
      <c r="G23" s="6" t="s">
        <v>184</v>
      </c>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22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t="s">
        <v>692</v>
      </c>
      <c r="D26" s="23" t="s">
        <v>693</v>
      </c>
      <c r="E26" s="23" t="s">
        <v>694</v>
      </c>
      <c r="F26" s="23" t="s">
        <v>695</v>
      </c>
      <c r="G26" s="6" t="s">
        <v>185</v>
      </c>
      <c r="H26" s="6" t="s">
        <v>185</v>
      </c>
      <c r="I26" s="24"/>
    </row>
    <row r="27" spans="1:9" ht="3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t="s">
        <v>696</v>
      </c>
      <c r="D27" s="23" t="s">
        <v>697</v>
      </c>
      <c r="E27" s="23" t="s">
        <v>698</v>
      </c>
      <c r="F27" s="23" t="s">
        <v>699</v>
      </c>
      <c r="G27" s="6" t="s">
        <v>184</v>
      </c>
      <c r="H27" s="6" t="s">
        <v>184</v>
      </c>
      <c r="I27" s="24"/>
    </row>
    <row r="28" spans="1:9" ht="37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t="s">
        <v>700</v>
      </c>
      <c r="D28" s="23" t="s">
        <v>701</v>
      </c>
      <c r="E28" s="23" t="s">
        <v>702</v>
      </c>
      <c r="F28" s="23" t="s">
        <v>703</v>
      </c>
      <c r="G28" s="6" t="s">
        <v>184</v>
      </c>
      <c r="H28" s="6" t="s">
        <v>184</v>
      </c>
      <c r="I28" s="24"/>
    </row>
    <row r="29" spans="1:9" ht="409.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t="s">
        <v>704</v>
      </c>
      <c r="D29" s="23" t="s">
        <v>705</v>
      </c>
      <c r="E29" s="23" t="s">
        <v>706</v>
      </c>
      <c r="F29" s="23" t="s">
        <v>707</v>
      </c>
      <c r="G29" s="6" t="s">
        <v>184</v>
      </c>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225" hidden="1" outlineLevel="1" x14ac:dyDescent="0.25">
      <c r="A31" s="65" t="str">
        <f>'Long Term Vision'!A31</f>
        <v>People</v>
      </c>
      <c r="B31" s="23" t="str">
        <f>'Long Term Vision'!B31</f>
        <v>4.6 By 2030, ensure that all youth and a substantial proportion of adults, both men and women, achieve literacy and numeracy</v>
      </c>
      <c r="C31" s="23" t="s">
        <v>692</v>
      </c>
      <c r="D31" s="23" t="s">
        <v>693</v>
      </c>
      <c r="E31" s="23" t="s">
        <v>694</v>
      </c>
      <c r="F31" s="23" t="s">
        <v>695</v>
      </c>
      <c r="G31" s="6" t="s">
        <v>184</v>
      </c>
      <c r="H31" s="6"/>
      <c r="I31" s="24"/>
    </row>
    <row r="32" spans="1:9" ht="409.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t="s">
        <v>708</v>
      </c>
      <c r="D32" s="23" t="s">
        <v>709</v>
      </c>
      <c r="E32" s="23" t="s">
        <v>710</v>
      </c>
      <c r="F32" s="23" t="s">
        <v>711</v>
      </c>
      <c r="G32" s="6" t="s">
        <v>184</v>
      </c>
      <c r="H32" s="6" t="s">
        <v>184</v>
      </c>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13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t="s">
        <v>712</v>
      </c>
      <c r="D35" s="23" t="s">
        <v>713</v>
      </c>
      <c r="E35" s="23" t="s">
        <v>714</v>
      </c>
      <c r="F35" s="23" t="s">
        <v>715</v>
      </c>
      <c r="G35" s="6" t="s">
        <v>184</v>
      </c>
      <c r="H35" s="6" t="s">
        <v>185</v>
      </c>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105" hidden="1" outlineLevel="1" x14ac:dyDescent="0.25">
      <c r="A41" s="66" t="str">
        <f>'Long Term Vision'!A41</f>
        <v>Planet</v>
      </c>
      <c r="B41" s="23" t="str">
        <f>'Long Term Vision'!B41</f>
        <v>6.1 By 2030, achieve universal and equitable access to safe and affordable drinking water for all</v>
      </c>
      <c r="C41" s="23" t="s">
        <v>716</v>
      </c>
      <c r="D41" s="23" t="s">
        <v>717</v>
      </c>
      <c r="E41" s="23" t="s">
        <v>718</v>
      </c>
      <c r="F41" s="23" t="s">
        <v>719</v>
      </c>
      <c r="G41" s="6" t="s">
        <v>184</v>
      </c>
      <c r="H41" s="6"/>
      <c r="I41" s="24"/>
    </row>
    <row r="42" spans="1:9" ht="27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t="s">
        <v>720</v>
      </c>
      <c r="D42" s="23" t="s">
        <v>721</v>
      </c>
      <c r="E42" s="23" t="s">
        <v>722</v>
      </c>
      <c r="F42" s="23" t="s">
        <v>723</v>
      </c>
      <c r="G42" s="6" t="s">
        <v>184</v>
      </c>
      <c r="H42" s="6" t="s">
        <v>184</v>
      </c>
      <c r="I42" s="24"/>
    </row>
    <row r="43" spans="1:9" ht="34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t="s">
        <v>724</v>
      </c>
      <c r="D43" s="23" t="s">
        <v>725</v>
      </c>
      <c r="E43" s="23" t="s">
        <v>726</v>
      </c>
      <c r="F43" s="23" t="s">
        <v>727</v>
      </c>
      <c r="G43" s="6" t="s">
        <v>184</v>
      </c>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390"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t="s">
        <v>728</v>
      </c>
      <c r="D51" s="23" t="s">
        <v>729</v>
      </c>
      <c r="E51" s="23" t="s">
        <v>730</v>
      </c>
      <c r="F51" s="23" t="s">
        <v>731</v>
      </c>
      <c r="G51" s="6" t="s">
        <v>184</v>
      </c>
      <c r="H51" s="6"/>
      <c r="I51" s="24"/>
    </row>
    <row r="52" spans="1:9" ht="225" hidden="1" outlineLevel="1" x14ac:dyDescent="0.25">
      <c r="A52" s="66" t="str">
        <f>'Long Term Vision'!A52</f>
        <v>Planet</v>
      </c>
      <c r="B52" s="23" t="str">
        <f>'Long Term Vision'!B52</f>
        <v>12.5 By 2030, substantially reduce waste generation through prevention, reduction, recycling and reuse</v>
      </c>
      <c r="C52" s="23" t="s">
        <v>732</v>
      </c>
      <c r="D52" s="23" t="s">
        <v>733</v>
      </c>
      <c r="E52" s="23" t="s">
        <v>734</v>
      </c>
      <c r="F52" s="23" t="s">
        <v>735</v>
      </c>
      <c r="G52" s="6" t="s">
        <v>184</v>
      </c>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409.5" hidden="1" outlineLevel="1" x14ac:dyDescent="0.25">
      <c r="A57" s="66" t="str">
        <f>'Long Term Vision'!A57</f>
        <v>Planet</v>
      </c>
      <c r="B57" s="23" t="str">
        <f>'Long Term Vision'!B57</f>
        <v>13.1 Strengthen resilience and adaptive capacity to climate-related hazards and natural disasters in all countries</v>
      </c>
      <c r="C57" s="23" t="s">
        <v>728</v>
      </c>
      <c r="D57" s="23" t="s">
        <v>736</v>
      </c>
      <c r="E57" s="23" t="s">
        <v>737</v>
      </c>
      <c r="F57" s="23" t="s">
        <v>738</v>
      </c>
      <c r="G57" s="6" t="s">
        <v>184</v>
      </c>
      <c r="H57" s="6"/>
      <c r="I57" s="24"/>
    </row>
    <row r="58" spans="1:9" ht="75" hidden="1" outlineLevel="1" x14ac:dyDescent="0.25">
      <c r="A58" s="66" t="str">
        <f>'Long Term Vision'!A58</f>
        <v>Planet</v>
      </c>
      <c r="B58" s="23" t="str">
        <f>'Long Term Vision'!B58</f>
        <v>13.2 Integrate climate change measures into national policies, strategies and planning</v>
      </c>
      <c r="C58" s="23" t="s">
        <v>732</v>
      </c>
      <c r="D58" s="23" t="s">
        <v>739</v>
      </c>
      <c r="E58" s="23" t="s">
        <v>740</v>
      </c>
      <c r="F58" s="23" t="s">
        <v>741</v>
      </c>
      <c r="G58" s="6" t="s">
        <v>184</v>
      </c>
      <c r="H58" s="6"/>
      <c r="I58" s="24"/>
    </row>
    <row r="59" spans="1:9" ht="210"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t="s">
        <v>728</v>
      </c>
      <c r="D59" s="23" t="s">
        <v>742</v>
      </c>
      <c r="E59" s="23" t="s">
        <v>743</v>
      </c>
      <c r="F59" s="23" t="s">
        <v>744</v>
      </c>
      <c r="G59" s="6" t="s">
        <v>184</v>
      </c>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t="s">
        <v>673</v>
      </c>
      <c r="D64" s="23" t="s">
        <v>745</v>
      </c>
      <c r="E64" s="23" t="s">
        <v>746</v>
      </c>
      <c r="F64" s="23" t="s">
        <v>747</v>
      </c>
      <c r="G64" s="6" t="s">
        <v>184</v>
      </c>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409.5"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t="s">
        <v>748</v>
      </c>
      <c r="D67" s="23" t="s">
        <v>749</v>
      </c>
      <c r="E67" s="23" t="s">
        <v>750</v>
      </c>
      <c r="F67" s="23" t="s">
        <v>751</v>
      </c>
      <c r="G67" s="6" t="s">
        <v>184</v>
      </c>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33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t="s">
        <v>752</v>
      </c>
      <c r="D69" s="23" t="s">
        <v>753</v>
      </c>
      <c r="E69" s="23" t="s">
        <v>754</v>
      </c>
      <c r="F69" s="23" t="s">
        <v>755</v>
      </c>
      <c r="G69" s="6" t="s">
        <v>185</v>
      </c>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t="s">
        <v>204</v>
      </c>
      <c r="F71" s="23"/>
      <c r="G71" s="6"/>
      <c r="H71" s="6"/>
      <c r="I71" s="24"/>
    </row>
    <row r="72" spans="1:9" ht="330"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t="s">
        <v>752</v>
      </c>
      <c r="D72" s="23" t="s">
        <v>753</v>
      </c>
      <c r="E72" s="23" t="s">
        <v>754</v>
      </c>
      <c r="F72" s="23" t="s">
        <v>755</v>
      </c>
      <c r="G72" s="6" t="s">
        <v>184</v>
      </c>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180" hidden="1" outlineLevel="1" x14ac:dyDescent="0.25">
      <c r="A79" s="67" t="str">
        <f>'Long Term Vision'!A79</f>
        <v>Prosperity</v>
      </c>
      <c r="B79" s="23" t="str">
        <f>'Long Term Vision'!B79</f>
        <v>7.1 By 2030, ensure universal access to affordable, reliable and modern energy services</v>
      </c>
      <c r="C79" s="23" t="s">
        <v>716</v>
      </c>
      <c r="D79" s="23" t="s">
        <v>756</v>
      </c>
      <c r="E79" s="23" t="s">
        <v>757</v>
      </c>
      <c r="F79" s="23" t="s">
        <v>758</v>
      </c>
      <c r="G79" s="6" t="s">
        <v>184</v>
      </c>
      <c r="H79" s="6"/>
      <c r="I79" s="24"/>
    </row>
    <row r="80" spans="1:9" ht="195" hidden="1" outlineLevel="1" x14ac:dyDescent="0.25">
      <c r="A80" s="67" t="str">
        <f>'Long Term Vision'!A80</f>
        <v>Prosperity</v>
      </c>
      <c r="B80" s="23" t="str">
        <f>'Long Term Vision'!B80</f>
        <v>7.2 By 2030, increase substantially the share of renewable energy in the global energy mix</v>
      </c>
      <c r="C80" s="23" t="s">
        <v>752</v>
      </c>
      <c r="D80" s="23" t="s">
        <v>759</v>
      </c>
      <c r="E80" s="23" t="s">
        <v>760</v>
      </c>
      <c r="F80" s="23" t="s">
        <v>761</v>
      </c>
      <c r="G80" s="6" t="s">
        <v>184</v>
      </c>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240"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t="s">
        <v>673</v>
      </c>
      <c r="D84" s="23" t="s">
        <v>762</v>
      </c>
      <c r="E84" s="23" t="s">
        <v>763</v>
      </c>
      <c r="F84" s="23" t="s">
        <v>764</v>
      </c>
      <c r="G84" s="6" t="s">
        <v>184</v>
      </c>
      <c r="H84" s="6"/>
      <c r="I84" s="24"/>
    </row>
    <row r="85" spans="1:9" ht="409.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t="s">
        <v>748</v>
      </c>
      <c r="D85" s="23" t="s">
        <v>765</v>
      </c>
      <c r="E85" s="23" t="s">
        <v>766</v>
      </c>
      <c r="F85" s="23" t="s">
        <v>767</v>
      </c>
      <c r="G85" s="6" t="s">
        <v>184</v>
      </c>
      <c r="H85" s="6" t="s">
        <v>184</v>
      </c>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120"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t="s">
        <v>673</v>
      </c>
      <c r="D87" s="23" t="s">
        <v>768</v>
      </c>
      <c r="E87" s="23" t="s">
        <v>769</v>
      </c>
      <c r="F87" s="23" t="s">
        <v>770</v>
      </c>
      <c r="G87" s="6" t="s">
        <v>184</v>
      </c>
      <c r="H87" s="6" t="s">
        <v>184</v>
      </c>
      <c r="I87" s="24"/>
    </row>
    <row r="88" spans="1:9" ht="135" hidden="1" outlineLevel="1" x14ac:dyDescent="0.25">
      <c r="A88" s="67" t="str">
        <f>'Long Term Vision'!A88</f>
        <v>Prosperity</v>
      </c>
      <c r="B88" s="23" t="str">
        <f>'Long Term Vision'!B88</f>
        <v>8.6 By 2020, substantially reduce the proportion of youth not in employment, education or training</v>
      </c>
      <c r="C88" s="23" t="s">
        <v>771</v>
      </c>
      <c r="D88" s="23" t="s">
        <v>772</v>
      </c>
      <c r="E88" s="23" t="s">
        <v>773</v>
      </c>
      <c r="F88" s="23" t="s">
        <v>774</v>
      </c>
      <c r="G88" s="6" t="s">
        <v>184</v>
      </c>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7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t="s">
        <v>775</v>
      </c>
      <c r="D90" s="23" t="s">
        <v>776</v>
      </c>
      <c r="E90" s="23" t="s">
        <v>777</v>
      </c>
      <c r="F90" s="23" t="s">
        <v>778</v>
      </c>
      <c r="G90" s="6" t="s">
        <v>184</v>
      </c>
      <c r="H90" s="6" t="s">
        <v>184</v>
      </c>
      <c r="I90" s="24"/>
    </row>
    <row r="91" spans="1:9" ht="409.5" hidden="1" outlineLevel="1" x14ac:dyDescent="0.25">
      <c r="A91" s="67" t="str">
        <f>'Long Term Vision'!A91</f>
        <v>Prosperity</v>
      </c>
      <c r="B91" s="23" t="str">
        <f>'Long Term Vision'!B91</f>
        <v>8.9 By 2030, devise and implement policies to promote sustainable tourism that creates jobs and promotes local culture and products</v>
      </c>
      <c r="C91" s="23" t="s">
        <v>779</v>
      </c>
      <c r="D91" s="23" t="s">
        <v>780</v>
      </c>
      <c r="E91" s="23" t="s">
        <v>781</v>
      </c>
      <c r="F91" s="23" t="s">
        <v>782</v>
      </c>
      <c r="G91" s="6" t="s">
        <v>185</v>
      </c>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285"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t="s">
        <v>720</v>
      </c>
      <c r="D94" s="23" t="s">
        <v>783</v>
      </c>
      <c r="E94" s="23" t="s">
        <v>784</v>
      </c>
      <c r="F94" s="23" t="s">
        <v>785</v>
      </c>
      <c r="G94" s="6" t="s">
        <v>184</v>
      </c>
      <c r="H94" s="6"/>
      <c r="I94" s="24"/>
    </row>
    <row r="95" spans="1:9" ht="285"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t="s">
        <v>673</v>
      </c>
      <c r="D95" s="23" t="s">
        <v>786</v>
      </c>
      <c r="E95" s="23" t="s">
        <v>787</v>
      </c>
      <c r="F95" s="23" t="s">
        <v>788</v>
      </c>
      <c r="G95" s="6" t="s">
        <v>184</v>
      </c>
      <c r="H95" s="6"/>
      <c r="I95" s="24"/>
    </row>
    <row r="96" spans="1:9" ht="135"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t="s">
        <v>748</v>
      </c>
      <c r="D96" s="23" t="s">
        <v>789</v>
      </c>
      <c r="E96" s="23" t="s">
        <v>769</v>
      </c>
      <c r="F96" s="23" t="s">
        <v>790</v>
      </c>
      <c r="G96" s="6"/>
      <c r="H96" s="6"/>
      <c r="I96" s="24"/>
    </row>
    <row r="97" spans="1:9" ht="25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t="s">
        <v>720</v>
      </c>
      <c r="D97" s="23" t="s">
        <v>791</v>
      </c>
      <c r="E97" s="23" t="s">
        <v>792</v>
      </c>
      <c r="F97" s="23" t="s">
        <v>793</v>
      </c>
      <c r="G97" s="6" t="s">
        <v>184</v>
      </c>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t="s">
        <v>673</v>
      </c>
      <c r="D98" s="23" t="s">
        <v>680</v>
      </c>
      <c r="E98" s="23" t="s">
        <v>681</v>
      </c>
      <c r="F98" s="23" t="s">
        <v>676</v>
      </c>
      <c r="G98" s="6" t="s">
        <v>184</v>
      </c>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10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t="s">
        <v>658</v>
      </c>
      <c r="D101" s="23" t="s">
        <v>794</v>
      </c>
      <c r="E101" s="23" t="s">
        <v>795</v>
      </c>
      <c r="F101" s="23" t="s">
        <v>796</v>
      </c>
      <c r="G101" s="6" t="s">
        <v>184</v>
      </c>
      <c r="H101" s="6" t="s">
        <v>184</v>
      </c>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120" hidden="1" outlineLevel="1" x14ac:dyDescent="0.25">
      <c r="A108" s="67" t="str">
        <f>'Long Term Vision'!A108</f>
        <v>Prosperity</v>
      </c>
      <c r="B108" s="23" t="str">
        <f>'Long Term Vision'!B108</f>
        <v>11.1 By 2030, ensure access for all to adequate, safe and affordable housing and basic services and upgrade slums</v>
      </c>
      <c r="C108" s="23" t="s">
        <v>658</v>
      </c>
      <c r="D108" s="23" t="s">
        <v>797</v>
      </c>
      <c r="E108" s="23" t="s">
        <v>798</v>
      </c>
      <c r="F108" s="23" t="s">
        <v>799</v>
      </c>
      <c r="G108" s="6" t="s">
        <v>184</v>
      </c>
      <c r="H108" s="6"/>
      <c r="I108" s="24"/>
    </row>
    <row r="109" spans="1:9" ht="120"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t="s">
        <v>716</v>
      </c>
      <c r="D109" s="23" t="s">
        <v>800</v>
      </c>
      <c r="E109" s="23" t="s">
        <v>801</v>
      </c>
      <c r="F109" s="23" t="s">
        <v>802</v>
      </c>
      <c r="G109" s="6" t="s">
        <v>184</v>
      </c>
      <c r="H109" s="6" t="s">
        <v>184</v>
      </c>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t="s">
        <v>732</v>
      </c>
      <c r="D112" s="23" t="s">
        <v>803</v>
      </c>
      <c r="E112" s="23" t="s">
        <v>804</v>
      </c>
      <c r="F112" s="23" t="s">
        <v>805</v>
      </c>
      <c r="G112" s="6" t="s">
        <v>184</v>
      </c>
      <c r="H112" s="6"/>
      <c r="I112" s="24"/>
    </row>
    <row r="113" spans="1:9" ht="22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t="s">
        <v>732</v>
      </c>
      <c r="D113" s="23" t="s">
        <v>733</v>
      </c>
      <c r="E113" s="23" t="s">
        <v>734</v>
      </c>
      <c r="F113" s="23" t="s">
        <v>735</v>
      </c>
      <c r="G113" s="6" t="s">
        <v>184</v>
      </c>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45" hidden="1" outlineLevel="1" x14ac:dyDescent="0.25">
      <c r="A116" s="68" t="str">
        <f>'Long Term Vision'!A116</f>
        <v>Peace</v>
      </c>
      <c r="B116" s="23" t="str">
        <f>'Long Term Vision'!B116</f>
        <v>16.1 Significantly reduce all forms of violence and related death rates everywhere</v>
      </c>
      <c r="C116" s="23" t="s">
        <v>806</v>
      </c>
      <c r="D116" s="23" t="s">
        <v>807</v>
      </c>
      <c r="E116" s="23" t="s">
        <v>808</v>
      </c>
      <c r="F116" s="23" t="s">
        <v>809</v>
      </c>
      <c r="G116" s="6" t="s">
        <v>184</v>
      </c>
      <c r="H116" s="6"/>
      <c r="I116" s="24"/>
    </row>
    <row r="117" spans="1:9" ht="180" hidden="1" outlineLevel="1" x14ac:dyDescent="0.25">
      <c r="A117" s="68" t="str">
        <f>'Long Term Vision'!A117</f>
        <v>Peace</v>
      </c>
      <c r="B117" s="23" t="str">
        <f>'Long Term Vision'!B117</f>
        <v>16.2 End abuse, exploitation, trafficking and all forms of violence against and torture of children</v>
      </c>
      <c r="C117" s="23" t="s">
        <v>810</v>
      </c>
      <c r="D117" s="23" t="s">
        <v>811</v>
      </c>
      <c r="E117" s="23" t="s">
        <v>812</v>
      </c>
      <c r="F117" s="23" t="s">
        <v>813</v>
      </c>
      <c r="G117" s="6" t="s">
        <v>184</v>
      </c>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409.5" hidden="1" outlineLevel="1" x14ac:dyDescent="0.25">
      <c r="A121" s="68" t="str">
        <f>'Long Term Vision'!A121</f>
        <v>Peace</v>
      </c>
      <c r="B121" s="23" t="str">
        <f>'Long Term Vision'!B121</f>
        <v>16.6 Develop effective, accountable and transparent institutions at all levels</v>
      </c>
      <c r="C121" s="23" t="s">
        <v>814</v>
      </c>
      <c r="D121" s="23" t="s">
        <v>815</v>
      </c>
      <c r="E121" s="23" t="s">
        <v>816</v>
      </c>
      <c r="F121" s="23" t="s">
        <v>817</v>
      </c>
      <c r="G121" s="6" t="s">
        <v>184</v>
      </c>
      <c r="H121" s="6"/>
      <c r="I121" s="24"/>
    </row>
    <row r="122" spans="1:9" ht="409.5" hidden="1" outlineLevel="1" x14ac:dyDescent="0.25">
      <c r="A122" s="68" t="str">
        <f>'Long Term Vision'!A122</f>
        <v>Peace</v>
      </c>
      <c r="B122" s="23" t="str">
        <f>'Long Term Vision'!B122</f>
        <v>16.7 Ensure responsive, inclusive, participatory and representative decision-making at all levels</v>
      </c>
      <c r="C122" s="23" t="s">
        <v>818</v>
      </c>
      <c r="D122" s="23" t="s">
        <v>819</v>
      </c>
      <c r="E122" s="23" t="s">
        <v>820</v>
      </c>
      <c r="F122" s="23" t="s">
        <v>821</v>
      </c>
      <c r="G122" s="6" t="s">
        <v>184</v>
      </c>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t="s">
        <v>732</v>
      </c>
      <c r="D130" s="23" t="s">
        <v>739</v>
      </c>
      <c r="E130" s="23" t="s">
        <v>740</v>
      </c>
      <c r="F130" s="23" t="s">
        <v>741</v>
      </c>
      <c r="G130" s="6" t="s">
        <v>184</v>
      </c>
      <c r="H130" s="6"/>
      <c r="I130" s="24"/>
    </row>
    <row r="131" spans="1:9" ht="90" hidden="1" outlineLevel="1" x14ac:dyDescent="0.25">
      <c r="A131" s="69" t="str">
        <f>'Long Term Vision'!A131</f>
        <v>Partnerships</v>
      </c>
      <c r="B131" s="23" t="str">
        <f>'Long Term Vision'!B131</f>
        <v>Finance 17.5 Adopt and implement investment promotion regimes for least developed countries</v>
      </c>
      <c r="C131" s="23" t="s">
        <v>665</v>
      </c>
      <c r="D131" s="23" t="s">
        <v>822</v>
      </c>
      <c r="E131" s="23" t="s">
        <v>823</v>
      </c>
      <c r="F131" s="23" t="s">
        <v>824</v>
      </c>
      <c r="G131" s="6" t="s">
        <v>184</v>
      </c>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120"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t="s">
        <v>673</v>
      </c>
      <c r="D137" s="23" t="s">
        <v>825</v>
      </c>
      <c r="E137" s="23" t="s">
        <v>826</v>
      </c>
      <c r="F137" s="23" t="s">
        <v>827</v>
      </c>
      <c r="G137" s="6" t="s">
        <v>184</v>
      </c>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21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t="s">
        <v>752</v>
      </c>
      <c r="D142" s="23" t="s">
        <v>828</v>
      </c>
      <c r="E142" s="23" t="s">
        <v>829</v>
      </c>
      <c r="F142" s="23" t="s">
        <v>830</v>
      </c>
      <c r="G142" s="6" t="s">
        <v>184</v>
      </c>
      <c r="H142" s="6"/>
      <c r="I142" s="24"/>
    </row>
    <row r="143" spans="1:9" ht="9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t="s">
        <v>665</v>
      </c>
      <c r="D143" s="23" t="s">
        <v>822</v>
      </c>
      <c r="E143" s="23" t="s">
        <v>823</v>
      </c>
      <c r="F143" s="23" t="s">
        <v>824</v>
      </c>
      <c r="G143" s="6" t="s">
        <v>184</v>
      </c>
      <c r="H143" s="6"/>
      <c r="I143" s="24"/>
    </row>
    <row r="144" spans="1:9" ht="150"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t="s">
        <v>752</v>
      </c>
      <c r="D144" s="23" t="s">
        <v>831</v>
      </c>
      <c r="E144" s="23" t="s">
        <v>832</v>
      </c>
      <c r="F144" s="23" t="s">
        <v>830</v>
      </c>
      <c r="G144" s="6" t="s">
        <v>184</v>
      </c>
      <c r="H144" s="6" t="s">
        <v>184</v>
      </c>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227</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4</v>
      </c>
      <c r="D156" s="38">
        <f>COUNTA(E$4:E$8)</f>
        <v>4</v>
      </c>
      <c r="E156" s="39">
        <f>$C156/'Long Term Vision'!$C156</f>
        <v>0.8</v>
      </c>
      <c r="F156" s="52">
        <f>IFERROR($D156/$C156,'developer sheet'!$D$9)</f>
        <v>1</v>
      </c>
      <c r="G156" s="39"/>
      <c r="H156" s="39"/>
      <c r="I156" s="49"/>
    </row>
    <row r="157" spans="1:9" x14ac:dyDescent="0.25">
      <c r="A157" s="31">
        <v>2</v>
      </c>
      <c r="B157" s="32" t="str">
        <f>'Long Term Vision'!B157</f>
        <v>Zero Hunger</v>
      </c>
      <c r="C157" s="33">
        <f>COUNTA(G$10:G$14)</f>
        <v>3</v>
      </c>
      <c r="D157" s="33">
        <f>COUNTA(E$10:E$14)</f>
        <v>3</v>
      </c>
      <c r="E157" s="34">
        <f>$C157/'Long Term Vision'!$C157</f>
        <v>0.6</v>
      </c>
      <c r="F157" s="53">
        <f>IFERROR($D157/$C157,'developer sheet'!$D$9)</f>
        <v>1</v>
      </c>
      <c r="G157" s="39"/>
      <c r="H157" s="39"/>
      <c r="I157" s="49"/>
    </row>
    <row r="158" spans="1:9" x14ac:dyDescent="0.25">
      <c r="A158" s="36">
        <v>3</v>
      </c>
      <c r="B158" s="37" t="str">
        <f>'Long Term Vision'!B158</f>
        <v>Good Health and Well-being</v>
      </c>
      <c r="C158" s="38">
        <f>COUNTA(G$16:G$24)</f>
        <v>5</v>
      </c>
      <c r="D158" s="38">
        <f>COUNTA(E$16:E$24)</f>
        <v>5</v>
      </c>
      <c r="E158" s="39">
        <f>$C158/'Long Term Vision'!$C158</f>
        <v>0.55555555555555558</v>
      </c>
      <c r="F158" s="52">
        <f>IFERROR($D158/$C158,'developer sheet'!$D$9)</f>
        <v>1</v>
      </c>
      <c r="G158" s="39"/>
      <c r="H158" s="39"/>
      <c r="I158" s="49"/>
    </row>
    <row r="159" spans="1:9" x14ac:dyDescent="0.25">
      <c r="A159" s="31">
        <v>4</v>
      </c>
      <c r="B159" s="32" t="str">
        <f>'Long Term Vision'!B159</f>
        <v>Quality Education</v>
      </c>
      <c r="C159" s="33">
        <f>COUNTA(G$26:G$32)</f>
        <v>6</v>
      </c>
      <c r="D159" s="33">
        <f>COUNTA(E$26:E$32)</f>
        <v>6</v>
      </c>
      <c r="E159" s="34">
        <f>$C159/'Long Term Vision'!$C159</f>
        <v>0.8571428571428571</v>
      </c>
      <c r="F159" s="53">
        <f>IFERROR($D159/$C159,'developer sheet'!$D$9)</f>
        <v>1</v>
      </c>
      <c r="G159" s="39"/>
      <c r="H159" s="39"/>
      <c r="I159" s="49"/>
    </row>
    <row r="160" spans="1:9" x14ac:dyDescent="0.25">
      <c r="A160" s="36">
        <v>5</v>
      </c>
      <c r="B160" s="37" t="str">
        <f>'Long Term Vision'!B160</f>
        <v>Gender Equality</v>
      </c>
      <c r="C160" s="38">
        <f>COUNTA(G$34:G$39)</f>
        <v>1</v>
      </c>
      <c r="D160" s="38">
        <f>COUNTA(E$34:E$39)</f>
        <v>1</v>
      </c>
      <c r="E160" s="39">
        <f>$C160/'Long Term Vision'!$C160</f>
        <v>0.2</v>
      </c>
      <c r="F160" s="52">
        <f>IFERROR($D160/$C160,'developer sheet'!$D$9)</f>
        <v>1</v>
      </c>
      <c r="G160" s="39"/>
      <c r="H160" s="39"/>
      <c r="I160" s="49"/>
    </row>
    <row r="161" spans="1:9" x14ac:dyDescent="0.25">
      <c r="A161" s="31">
        <v>6</v>
      </c>
      <c r="B161" s="32" t="str">
        <f>'Long Term Vision'!B161</f>
        <v>Clean Water and Sanitation</v>
      </c>
      <c r="C161" s="33">
        <f>COUNTA(G$41:G$46)</f>
        <v>3</v>
      </c>
      <c r="D161" s="33">
        <f>COUNTA(E$41:E$46)</f>
        <v>3</v>
      </c>
      <c r="E161" s="34">
        <f>$C161/'Long Term Vision'!$C161</f>
        <v>0.5</v>
      </c>
      <c r="F161" s="53">
        <f>IFERROR($D161/$C161,'developer sheet'!$D$9)</f>
        <v>1</v>
      </c>
      <c r="G161" s="39"/>
      <c r="H161" s="39"/>
      <c r="I161" s="49"/>
    </row>
    <row r="162" spans="1:9" x14ac:dyDescent="0.25">
      <c r="A162" s="36">
        <v>7</v>
      </c>
      <c r="B162" s="37" t="str">
        <f>'Long Term Vision'!B162</f>
        <v>Affordable and Clean Energy</v>
      </c>
      <c r="C162" s="38">
        <f>COUNTA(G$79:G$81)</f>
        <v>2</v>
      </c>
      <c r="D162" s="38">
        <f>COUNTA(E$79:E$81)</f>
        <v>2</v>
      </c>
      <c r="E162" s="39">
        <f>$C162/'Long Term Vision'!$C162</f>
        <v>0.66666666666666663</v>
      </c>
      <c r="F162" s="52">
        <f>IFERROR($D162/$C162,'developer sheet'!$D$9)</f>
        <v>1</v>
      </c>
      <c r="G162" s="39"/>
      <c r="H162" s="39"/>
      <c r="I162" s="49"/>
    </row>
    <row r="163" spans="1:9" x14ac:dyDescent="0.25">
      <c r="A163" s="31">
        <v>8</v>
      </c>
      <c r="B163" s="32" t="str">
        <f>'Long Term Vision'!B163</f>
        <v>Decent Work and Economic Development</v>
      </c>
      <c r="C163" s="33">
        <f>COUNTA(G$83:G$92)</f>
        <v>6</v>
      </c>
      <c r="D163" s="33">
        <f>COUNTA(E$83:E$92)</f>
        <v>6</v>
      </c>
      <c r="E163" s="34">
        <f>$C163/'Long Term Vision'!$C163</f>
        <v>0.66666666666666663</v>
      </c>
      <c r="F163" s="53">
        <f>IFERROR($D163/$C163,'developer sheet'!$D$9)</f>
        <v>1</v>
      </c>
      <c r="G163" s="39"/>
      <c r="H163" s="39"/>
      <c r="I163" s="49"/>
    </row>
    <row r="164" spans="1:9" x14ac:dyDescent="0.25">
      <c r="A164" s="36">
        <v>9</v>
      </c>
      <c r="B164" s="37" t="str">
        <f>'Long Term Vision'!B164</f>
        <v>Industry, Innovation, and Infrastructure</v>
      </c>
      <c r="C164" s="38">
        <f>COUNTA(G$94:G$98)</f>
        <v>4</v>
      </c>
      <c r="D164" s="38">
        <f>COUNTA(E$94:E$98)</f>
        <v>5</v>
      </c>
      <c r="E164" s="39">
        <f>$C164/'Long Term Vision'!$C164</f>
        <v>0.8</v>
      </c>
      <c r="F164" s="52">
        <f>IFERROR($D164/$C164,'developer sheet'!$D$9)</f>
        <v>1.25</v>
      </c>
      <c r="G164" s="39"/>
      <c r="H164" s="39"/>
      <c r="I164" s="49"/>
    </row>
    <row r="165" spans="1:9" x14ac:dyDescent="0.25">
      <c r="A165" s="31">
        <v>10</v>
      </c>
      <c r="B165" s="32" t="str">
        <f>'Long Term Vision'!B165</f>
        <v>Reduced Inequalities</v>
      </c>
      <c r="C165" s="33">
        <f>COUNTA(G$100:G$106)</f>
        <v>1</v>
      </c>
      <c r="D165" s="33">
        <f>COUNTA(E$100:E$106)</f>
        <v>1</v>
      </c>
      <c r="E165" s="34">
        <f>$C165/'Long Term Vision'!$C165</f>
        <v>0.2</v>
      </c>
      <c r="F165" s="53">
        <f>IFERROR($D165/$C165,'developer sheet'!$D$9)</f>
        <v>1</v>
      </c>
      <c r="G165" s="39"/>
      <c r="H165" s="39"/>
      <c r="I165" s="49"/>
    </row>
    <row r="166" spans="1:9" x14ac:dyDescent="0.25">
      <c r="A166" s="36">
        <v>11</v>
      </c>
      <c r="B166" s="37" t="str">
        <f>'Long Term Vision'!B166</f>
        <v>Sustainable Cities and Communities</v>
      </c>
      <c r="C166" s="38">
        <f>COUNTA(G$108:G$114)</f>
        <v>4</v>
      </c>
      <c r="D166" s="38">
        <f>COUNTA(E$108:E$114)</f>
        <v>4</v>
      </c>
      <c r="E166" s="39">
        <f>$C166/'Long Term Vision'!$C166</f>
        <v>0.5714285714285714</v>
      </c>
      <c r="F166" s="52">
        <f>IFERROR($D166/$C166,'developer sheet'!$D$9)</f>
        <v>1</v>
      </c>
      <c r="G166" s="39"/>
      <c r="H166" s="39"/>
      <c r="I166" s="49"/>
    </row>
    <row r="167" spans="1:9" x14ac:dyDescent="0.25">
      <c r="A167" s="31">
        <v>12</v>
      </c>
      <c r="B167" s="32" t="str">
        <f>'Long Term Vision'!B167</f>
        <v>Responsible Consumption and Production</v>
      </c>
      <c r="C167" s="33">
        <f>COUNTA(G$48:G$55)</f>
        <v>2</v>
      </c>
      <c r="D167" s="33">
        <f>COUNTA(E$48:E$55)</f>
        <v>2</v>
      </c>
      <c r="E167" s="34">
        <f>$C167/'Long Term Vision'!$C167</f>
        <v>0.2857142857142857</v>
      </c>
      <c r="F167" s="53">
        <f>IFERROR($D167/$C167,'developer sheet'!$D$9)</f>
        <v>1</v>
      </c>
      <c r="G167" s="39"/>
      <c r="H167" s="39"/>
      <c r="I167" s="49"/>
    </row>
    <row r="168" spans="1:9" x14ac:dyDescent="0.25">
      <c r="A168" s="36">
        <v>13</v>
      </c>
      <c r="B168" s="37" t="str">
        <f>'Long Term Vision'!B168</f>
        <v>Climate Action</v>
      </c>
      <c r="C168" s="38">
        <f>COUNTA(G$57:G$59)</f>
        <v>3</v>
      </c>
      <c r="D168" s="38">
        <f>COUNTA(E$57:E$59)</f>
        <v>3</v>
      </c>
      <c r="E168" s="39">
        <f>$C168/'Long Term Vision'!$C168</f>
        <v>1</v>
      </c>
      <c r="F168" s="52">
        <f>IFERROR($D168/$C168,'developer sheet'!$D$9)</f>
        <v>1</v>
      </c>
      <c r="G168" s="39"/>
      <c r="H168" s="39"/>
      <c r="I168" s="49"/>
    </row>
    <row r="169" spans="1:9" x14ac:dyDescent="0.25">
      <c r="A169" s="31">
        <v>14</v>
      </c>
      <c r="B169" s="32" t="str">
        <f>'Long Term Vision'!B169</f>
        <v>Life below Water</v>
      </c>
      <c r="C169" s="33">
        <f>COUNTA(G$61:G$67)</f>
        <v>2</v>
      </c>
      <c r="D169" s="33">
        <f>COUNTA(E$61:E$67)</f>
        <v>2</v>
      </c>
      <c r="E169" s="34">
        <f>$C169/'Long Term Vision'!$C169</f>
        <v>0.2857142857142857</v>
      </c>
      <c r="F169" s="53">
        <f>IFERROR($D169/$C169,'developer sheet'!$D$9)</f>
        <v>1</v>
      </c>
      <c r="G169" s="39"/>
      <c r="H169" s="39"/>
      <c r="I169" s="49"/>
    </row>
    <row r="170" spans="1:9" x14ac:dyDescent="0.25">
      <c r="A170" s="36">
        <v>15</v>
      </c>
      <c r="B170" s="37" t="str">
        <f>'Long Term Vision'!B170</f>
        <v>Life on Land</v>
      </c>
      <c r="C170" s="38">
        <f>COUNTA(G$69:G$77)</f>
        <v>2</v>
      </c>
      <c r="D170" s="38">
        <f>COUNTA(E$69:E$77)</f>
        <v>3</v>
      </c>
      <c r="E170" s="39">
        <f>$C170/'Long Term Vision'!$C170</f>
        <v>0.22222222222222221</v>
      </c>
      <c r="F170" s="52">
        <f>IFERROR($D170/$C170,'developer sheet'!$D$9)</f>
        <v>1.5</v>
      </c>
      <c r="G170" s="39"/>
      <c r="H170" s="39"/>
      <c r="I170" s="49"/>
    </row>
    <row r="171" spans="1:9" x14ac:dyDescent="0.25">
      <c r="A171" s="31">
        <v>16</v>
      </c>
      <c r="B171" s="32" t="str">
        <f>'Long Term Vision'!B171</f>
        <v>Peace, Justice, and Strong Institutions</v>
      </c>
      <c r="C171" s="33">
        <f>COUNTA(G$116:G$125)</f>
        <v>4</v>
      </c>
      <c r="D171" s="33">
        <f>COUNTA(E$116:E$125)</f>
        <v>4</v>
      </c>
      <c r="E171" s="34">
        <f>$C171/'Long Term Vision'!$C171</f>
        <v>0.4</v>
      </c>
      <c r="F171" s="53">
        <f>IFERROR($D171/$C171,'developer sheet'!$D$9)</f>
        <v>1</v>
      </c>
      <c r="G171" s="39"/>
      <c r="H171" s="39"/>
      <c r="I171" s="49"/>
    </row>
    <row r="172" spans="1:9" ht="15.75" thickBot="1" x14ac:dyDescent="0.3">
      <c r="A172" s="40">
        <v>17</v>
      </c>
      <c r="B172" s="41" t="str">
        <f>'Long Term Vision'!B172</f>
        <v>Partnerships for the Goals</v>
      </c>
      <c r="C172" s="42">
        <f>COUNTA(G$127:G$145)</f>
        <v>6</v>
      </c>
      <c r="D172" s="42">
        <f>COUNTA(E$127:E$145)</f>
        <v>6</v>
      </c>
      <c r="E172" s="43">
        <f>$C172/'Long Term Vision'!$C172</f>
        <v>0.4</v>
      </c>
      <c r="F172" s="54">
        <f>IFERROR($D172/$C172,'developer sheet'!$D$9)</f>
        <v>1</v>
      </c>
      <c r="G172" s="39"/>
      <c r="H172" s="39"/>
      <c r="I172" s="49"/>
    </row>
    <row r="173" spans="1:9" x14ac:dyDescent="0.25">
      <c r="A173" s="49"/>
      <c r="B173" s="49"/>
      <c r="C173" s="49"/>
      <c r="D173" s="45" t="str">
        <f>'Long Term Vision'!F173</f>
        <v>People</v>
      </c>
      <c r="E173" s="46">
        <f>SUM($C$156:$C$160)/SUM('Long Term Vision'!$C$156:$C$160)</f>
        <v>0.61290322580645162</v>
      </c>
      <c r="F173" s="55">
        <f>IFERROR(SUM($D$156:$D$160)/SUM($C$156:$C$160),'developer sheet'!$D$9)</f>
        <v>1</v>
      </c>
      <c r="G173" s="39"/>
      <c r="H173" s="39"/>
      <c r="I173" s="49"/>
    </row>
    <row r="174" spans="1:9" x14ac:dyDescent="0.25">
      <c r="A174" s="49"/>
      <c r="B174" s="49"/>
      <c r="C174" s="49"/>
      <c r="D174" s="44" t="str">
        <f>'Long Term Vision'!F174</f>
        <v>Planet</v>
      </c>
      <c r="E174" s="39">
        <f>SUM($C$161,$C$167:$C$170)/SUM('Long Term Vision'!$C$161,'Long Term Vision'!$C$167:$C$170)</f>
        <v>0.375</v>
      </c>
      <c r="F174" s="52">
        <f>IFERROR(SUM($D$161,$D$167:$D$170)/SUM($C$161,$C$167:$C$170),'developer sheet'!$D$9)</f>
        <v>1.0833333333333333</v>
      </c>
      <c r="G174" s="39"/>
      <c r="H174" s="39"/>
      <c r="I174" s="49"/>
    </row>
    <row r="175" spans="1:9" x14ac:dyDescent="0.25">
      <c r="A175" s="49"/>
      <c r="B175" s="49"/>
      <c r="C175" s="49"/>
      <c r="D175" s="47" t="str">
        <f>'Long Term Vision'!F175</f>
        <v>Prosperity</v>
      </c>
      <c r="E175" s="34">
        <f>SUM($C$162:$C$166)/SUM('Long Term Vision'!$C$162:$C$166)</f>
        <v>0.58620689655172409</v>
      </c>
      <c r="F175" s="53">
        <f>IFERROR(SUM($D$162:$D$166)/SUM($C$162:$C$166),'developer sheet'!$D$9)</f>
        <v>1.0588235294117647</v>
      </c>
      <c r="G175" s="39"/>
      <c r="H175" s="39"/>
      <c r="I175" s="49"/>
    </row>
    <row r="176" spans="1:9" x14ac:dyDescent="0.25">
      <c r="A176" s="49"/>
      <c r="B176" s="49"/>
      <c r="C176" s="49"/>
      <c r="D176" s="44" t="str">
        <f>'Long Term Vision'!F176</f>
        <v>Peace</v>
      </c>
      <c r="E176" s="39">
        <f>$C$171/'Long Term Vision'!$C$171</f>
        <v>0.4</v>
      </c>
      <c r="F176" s="52">
        <f>IFERROR($D$171/$C$171,'developer sheet'!$D$9)</f>
        <v>1</v>
      </c>
      <c r="G176" s="39"/>
      <c r="H176" s="39"/>
      <c r="I176" s="49"/>
    </row>
    <row r="177" spans="1:9" ht="15.75" thickBot="1" x14ac:dyDescent="0.3">
      <c r="A177" s="49"/>
      <c r="B177" s="49"/>
      <c r="C177" s="49"/>
      <c r="D177" s="48" t="str">
        <f>'Long Term Vision'!F177</f>
        <v>Partnerships</v>
      </c>
      <c r="E177" s="35">
        <f>$C$172/'Long Term Vision'!$C$172</f>
        <v>0.4</v>
      </c>
      <c r="F177" s="56">
        <f>IFERROR($D$172/$C$172,'developer sheet'!$D$9)</f>
        <v>1</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AF5EDD2A-8357-4ED8-AA4A-8E60F3E77661}">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D5F0C200-130C-4FA6-808F-E5F66DCDF137}">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9895D455-F725-49DE-81E2-61CCF04CE483}">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B150" sqref="B150"/>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60"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90"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t="s">
        <v>445</v>
      </c>
      <c r="D51" s="23" t="s">
        <v>446</v>
      </c>
      <c r="E51" s="23" t="s">
        <v>447</v>
      </c>
      <c r="F51" s="23" t="s">
        <v>448</v>
      </c>
      <c r="G51" s="6" t="s">
        <v>184</v>
      </c>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7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t="s">
        <v>445</v>
      </c>
      <c r="D61" s="23" t="s">
        <v>446</v>
      </c>
      <c r="E61" s="23" t="s">
        <v>447</v>
      </c>
      <c r="F61" s="23" t="s">
        <v>448</v>
      </c>
      <c r="G61" s="6" t="s">
        <v>184</v>
      </c>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t="s">
        <v>445</v>
      </c>
      <c r="D70" s="23" t="s">
        <v>449</v>
      </c>
      <c r="E70" s="23" t="s">
        <v>450</v>
      </c>
      <c r="F70" s="23" t="s">
        <v>451</v>
      </c>
      <c r="G70" s="6" t="s">
        <v>184</v>
      </c>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45" hidden="1" outlineLevel="1" x14ac:dyDescent="0.25">
      <c r="A80" s="67" t="str">
        <f>'Long Term Vision'!A80</f>
        <v>Prosperity</v>
      </c>
      <c r="B80" s="23" t="str">
        <f>'Long Term Vision'!B80</f>
        <v>7.2 By 2030, increase substantially the share of renewable energy in the global energy mix</v>
      </c>
      <c r="C80" s="23" t="s">
        <v>445</v>
      </c>
      <c r="D80" s="23" t="s">
        <v>452</v>
      </c>
      <c r="E80" s="23" t="s">
        <v>453</v>
      </c>
      <c r="F80" s="23" t="s">
        <v>454</v>
      </c>
      <c r="G80" s="6" t="s">
        <v>184</v>
      </c>
      <c r="H80" s="6"/>
      <c r="I80" s="24"/>
    </row>
    <row r="81" spans="1:9" ht="45" hidden="1" outlineLevel="1" x14ac:dyDescent="0.25">
      <c r="A81" s="67" t="str">
        <f>'Long Term Vision'!A81</f>
        <v>Prosperity</v>
      </c>
      <c r="B81" s="23" t="str">
        <f>'Long Term Vision'!B81</f>
        <v>7.3 By 2030, double the global rate of improvement in energy efficiency</v>
      </c>
      <c r="C81" s="23" t="s">
        <v>445</v>
      </c>
      <c r="D81" s="23" t="s">
        <v>455</v>
      </c>
      <c r="E81" s="23" t="s">
        <v>456</v>
      </c>
      <c r="F81" s="23" t="s">
        <v>457</v>
      </c>
      <c r="G81" s="6" t="s">
        <v>184</v>
      </c>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60"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90"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t="s">
        <v>445</v>
      </c>
      <c r="D85" s="23" t="s">
        <v>458</v>
      </c>
      <c r="E85" s="23" t="s">
        <v>459</v>
      </c>
      <c r="F85" s="23" t="s">
        <v>460</v>
      </c>
      <c r="G85" s="6" t="s">
        <v>184</v>
      </c>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t="s">
        <v>461</v>
      </c>
      <c r="D95" s="23" t="s">
        <v>462</v>
      </c>
      <c r="E95" s="23" t="s">
        <v>463</v>
      </c>
      <c r="F95" s="23" t="s">
        <v>464</v>
      </c>
      <c r="G95" s="6" t="s">
        <v>184</v>
      </c>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t="s">
        <v>465</v>
      </c>
      <c r="D97" s="23" t="s">
        <v>466</v>
      </c>
      <c r="E97" s="23" t="s">
        <v>467</v>
      </c>
      <c r="F97" s="23" t="s">
        <v>468</v>
      </c>
      <c r="G97" s="6" t="s">
        <v>184</v>
      </c>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t="s">
        <v>461</v>
      </c>
      <c r="D131" s="23" t="s">
        <v>462</v>
      </c>
      <c r="E131" s="23" t="s">
        <v>463</v>
      </c>
      <c r="F131" s="23" t="s">
        <v>464</v>
      </c>
      <c r="G131" s="6" t="s">
        <v>184</v>
      </c>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228</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2</v>
      </c>
      <c r="D162" s="38">
        <f>COUNTA(E$79:E$81)</f>
        <v>2</v>
      </c>
      <c r="E162" s="39">
        <f>$C162/'Long Term Vision'!$C162</f>
        <v>0.66666666666666663</v>
      </c>
      <c r="F162" s="52">
        <f>IFERROR($D162/$C162,'developer sheet'!$D$9)</f>
        <v>1</v>
      </c>
      <c r="G162" s="39"/>
      <c r="H162" s="39"/>
      <c r="I162" s="49"/>
    </row>
    <row r="163" spans="1:9" x14ac:dyDescent="0.25">
      <c r="A163" s="31">
        <v>8</v>
      </c>
      <c r="B163" s="32" t="str">
        <f>'Long Term Vision'!B163</f>
        <v>Decent Work and Economic Development</v>
      </c>
      <c r="C163" s="33">
        <f>COUNTA(G$83:G$92)</f>
        <v>1</v>
      </c>
      <c r="D163" s="33">
        <f>COUNTA(E$83:E$92)</f>
        <v>1</v>
      </c>
      <c r="E163" s="34">
        <f>$C163/'Long Term Vision'!$C163</f>
        <v>0.1111111111111111</v>
      </c>
      <c r="F163" s="53">
        <f>IFERROR($D163/$C163,'developer sheet'!$D$9)</f>
        <v>1</v>
      </c>
      <c r="G163" s="39"/>
      <c r="H163" s="39"/>
      <c r="I163" s="49"/>
    </row>
    <row r="164" spans="1:9" x14ac:dyDescent="0.25">
      <c r="A164" s="36">
        <v>9</v>
      </c>
      <c r="B164" s="37" t="str">
        <f>'Long Term Vision'!B164</f>
        <v>Industry, Innovation, and Infrastructure</v>
      </c>
      <c r="C164" s="38">
        <f>COUNTA(G$94:G$98)</f>
        <v>2</v>
      </c>
      <c r="D164" s="38">
        <f>COUNTA(E$94:E$98)</f>
        <v>2</v>
      </c>
      <c r="E164" s="39">
        <f>$C164/'Long Term Vision'!$C164</f>
        <v>0.4</v>
      </c>
      <c r="F164" s="52">
        <f>IFERROR($D164/$C164,'developer sheet'!$D$9)</f>
        <v>1</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1</v>
      </c>
      <c r="D167" s="33">
        <f>COUNTA(E$48:E$55)</f>
        <v>1</v>
      </c>
      <c r="E167" s="34">
        <f>$C167/'Long Term Vision'!$C167</f>
        <v>0.14285714285714285</v>
      </c>
      <c r="F167" s="53">
        <f>IFERROR($D167/$C167,'developer sheet'!$D$9)</f>
        <v>1</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1</v>
      </c>
      <c r="D169" s="33">
        <f>COUNTA(E$61:E$67)</f>
        <v>1</v>
      </c>
      <c r="E169" s="34">
        <f>$C169/'Long Term Vision'!$C169</f>
        <v>0.14285714285714285</v>
      </c>
      <c r="F169" s="53">
        <f>IFERROR($D169/$C169,'developer sheet'!$D$9)</f>
        <v>1</v>
      </c>
      <c r="G169" s="39"/>
      <c r="H169" s="39"/>
      <c r="I169" s="49"/>
    </row>
    <row r="170" spans="1:9" x14ac:dyDescent="0.25">
      <c r="A170" s="36">
        <v>15</v>
      </c>
      <c r="B170" s="37" t="str">
        <f>'Long Term Vision'!B170</f>
        <v>Life on Land</v>
      </c>
      <c r="C170" s="38">
        <f>COUNTA(G$69:G$77)</f>
        <v>1</v>
      </c>
      <c r="D170" s="38">
        <f>COUNTA(E$69:E$77)</f>
        <v>1</v>
      </c>
      <c r="E170" s="39">
        <f>$C170/'Long Term Vision'!$C170</f>
        <v>0.1111111111111111</v>
      </c>
      <c r="F170" s="52">
        <f>IFERROR($D170/$C170,'developer sheet'!$D$9)</f>
        <v>1</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1</v>
      </c>
      <c r="D172" s="42">
        <f>COUNTA(E$127:E$145)</f>
        <v>1</v>
      </c>
      <c r="E172" s="43">
        <f>$C172/'Long Term Vision'!$C172</f>
        <v>6.6666666666666666E-2</v>
      </c>
      <c r="F172" s="54">
        <f>IFERROR($D172/$C172,'developer sheet'!$D$9)</f>
        <v>1</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9.375E-2</v>
      </c>
      <c r="F174" s="52">
        <f>IFERROR(SUM($D$161,$D$167:$D$170)/SUM($C$161,$C$167:$C$170),'developer sheet'!$D$9)</f>
        <v>1</v>
      </c>
      <c r="G174" s="39"/>
      <c r="H174" s="39"/>
      <c r="I174" s="49"/>
    </row>
    <row r="175" spans="1:9" x14ac:dyDescent="0.25">
      <c r="A175" s="49"/>
      <c r="B175" s="49"/>
      <c r="C175" s="49"/>
      <c r="D175" s="47" t="str">
        <f>'Long Term Vision'!F175</f>
        <v>Prosperity</v>
      </c>
      <c r="E175" s="34">
        <f>SUM($C$162:$C$166)/SUM('Long Term Vision'!$C$162:$C$166)</f>
        <v>0.17241379310344829</v>
      </c>
      <c r="F175" s="53">
        <f>IFERROR(SUM($D$162:$D$166)/SUM($C$162:$C$166),'developer sheet'!$D$9)</f>
        <v>1</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6.6666666666666666E-2</v>
      </c>
      <c r="F177" s="56">
        <f>IFERROR($D$172/$C$172,'developer sheet'!$D$9)</f>
        <v>1</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150896D1-A180-436D-B0A6-49C8CE496675}">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A502BA84-05D9-4453-AD04-668A4E4564ED}">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90740AC1-D418-4D7D-ADAA-387E70B87A26}">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B150" sqref="B150"/>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229</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B6E42458-3377-4207-8C19-5D93395D803A}">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A2398B61-5ACB-4E64-9DD2-6877E978F18B}">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33C97384-C998-4AC1-AA5C-F70D0E0D0480}">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tabSelected="1" zoomScale="85" zoomScaleNormal="85" workbookViewId="0">
      <selection activeCell="P2" sqref="P2:W2"/>
    </sheetView>
  </sheetViews>
  <sheetFormatPr defaultRowHeight="15" x14ac:dyDescent="0.25"/>
  <cols>
    <col min="2" max="2" width="5.85546875" bestFit="1" customWidth="1"/>
    <col min="3" max="3" width="40" customWidth="1"/>
    <col min="4" max="4" width="5.42578125" bestFit="1" customWidth="1"/>
    <col min="5" max="5" width="5.5703125" bestFit="1" customWidth="1"/>
    <col min="6" max="6" width="6.85546875" bestFit="1" customWidth="1"/>
    <col min="7" max="7" width="4.5703125" bestFit="1" customWidth="1"/>
    <col min="8" max="8" width="8.28515625" bestFit="1" customWidth="1"/>
    <col min="9" max="9" width="5.5703125" bestFit="1" customWidth="1"/>
    <col min="10" max="10" width="13.42578125" style="19" customWidth="1"/>
    <col min="11" max="11" width="5.5703125" style="19" customWidth="1"/>
    <col min="12" max="12" width="8.5703125" bestFit="1" customWidth="1"/>
    <col min="13" max="13" width="5.7109375" bestFit="1" customWidth="1"/>
    <col min="14" max="14" width="10.7109375" bestFit="1" customWidth="1"/>
    <col min="15" max="15" width="5.5703125" bestFit="1" customWidth="1"/>
    <col min="16" max="16" width="5.42578125" bestFit="1" customWidth="1"/>
    <col min="17" max="17" width="5.5703125" bestFit="1" customWidth="1"/>
    <col min="18" max="18" width="6.85546875" bestFit="1" customWidth="1"/>
    <col min="19" max="19" width="5.5703125" bestFit="1" customWidth="1"/>
    <col min="20" max="20" width="8.28515625" bestFit="1" customWidth="1"/>
    <col min="21" max="21" width="7.7109375" bestFit="1" customWidth="1"/>
    <col min="22" max="22" width="12.85546875" style="19" customWidth="1"/>
    <col min="23" max="23" width="7.7109375" style="19" bestFit="1" customWidth="1"/>
  </cols>
  <sheetData>
    <row r="1" spans="1:24" ht="15.75" thickBot="1" x14ac:dyDescent="0.3">
      <c r="A1" s="103"/>
      <c r="B1" s="103"/>
      <c r="C1" s="103"/>
      <c r="D1" s="103"/>
      <c r="E1" s="103"/>
      <c r="F1" s="103"/>
      <c r="G1" s="103"/>
      <c r="H1" s="103"/>
      <c r="I1" s="103"/>
      <c r="J1" s="103"/>
      <c r="K1" s="103"/>
      <c r="L1" s="103"/>
      <c r="M1" s="103"/>
      <c r="N1" s="103"/>
      <c r="O1" s="103"/>
      <c r="P1" s="103"/>
      <c r="Q1" s="103"/>
      <c r="R1" s="103"/>
      <c r="S1" s="103"/>
      <c r="T1" s="103"/>
      <c r="U1" s="103"/>
      <c r="V1" s="103"/>
      <c r="W1" s="103"/>
      <c r="X1" s="103"/>
    </row>
    <row r="2" spans="1:24" ht="15.75" thickBot="1" x14ac:dyDescent="0.3">
      <c r="A2" s="103"/>
      <c r="B2" s="103"/>
      <c r="C2" s="103"/>
      <c r="D2" s="213" t="str">
        <f>'developer sheet'!D11</f>
        <v>Alignment</v>
      </c>
      <c r="E2" s="214"/>
      <c r="F2" s="214"/>
      <c r="G2" s="214"/>
      <c r="H2" s="214"/>
      <c r="I2" s="214"/>
      <c r="J2" s="214"/>
      <c r="K2" s="215"/>
      <c r="L2" s="211" t="str">
        <f>'developer sheet'!D12</f>
        <v>Indicators</v>
      </c>
      <c r="M2" s="212"/>
      <c r="N2" s="212"/>
      <c r="O2" s="212"/>
      <c r="P2" s="208" t="str">
        <f>'developer sheet'!D13</f>
        <v>Gender inclusion</v>
      </c>
      <c r="Q2" s="209"/>
      <c r="R2" s="209"/>
      <c r="S2" s="209"/>
      <c r="T2" s="209"/>
      <c r="U2" s="209"/>
      <c r="V2" s="209"/>
      <c r="W2" s="210"/>
      <c r="X2" s="103"/>
    </row>
    <row r="3" spans="1:24" ht="15.75" thickBot="1" x14ac:dyDescent="0.3">
      <c r="A3" s="103"/>
      <c r="B3" s="103"/>
      <c r="C3" s="103"/>
      <c r="D3" s="192" t="str">
        <f>'developer sheet'!D17</f>
        <v>Total</v>
      </c>
      <c r="E3" s="192" t="s">
        <v>218</v>
      </c>
      <c r="F3" s="192" t="str">
        <f>'developer sheet'!D18</f>
        <v>Partial</v>
      </c>
      <c r="G3" s="192" t="s">
        <v>218</v>
      </c>
      <c r="H3" s="192" t="str">
        <f>'developer sheet'!D10</f>
        <v>none</v>
      </c>
      <c r="I3" s="192" t="s">
        <v>218</v>
      </c>
      <c r="J3" s="192" t="str">
        <f>D3&amp;"+"&amp;F3</f>
        <v>Total+Partial</v>
      </c>
      <c r="K3" s="192" t="s">
        <v>218</v>
      </c>
      <c r="L3" s="173" t="str">
        <f>'developer sheet'!D19</f>
        <v>Covered</v>
      </c>
      <c r="M3" s="193" t="s">
        <v>218</v>
      </c>
      <c r="N3" s="193" t="str">
        <f>'developer sheet'!D20</f>
        <v>Uncovered</v>
      </c>
      <c r="O3" s="193" t="s">
        <v>218</v>
      </c>
      <c r="P3" s="194" t="str">
        <f>'developer sheet'!D17</f>
        <v>Total</v>
      </c>
      <c r="Q3" s="194" t="s">
        <v>218</v>
      </c>
      <c r="R3" s="194" t="str">
        <f>'developer sheet'!D18</f>
        <v>Partial</v>
      </c>
      <c r="S3" s="194" t="s">
        <v>218</v>
      </c>
      <c r="T3" s="194" t="str">
        <f>'developer sheet'!D10</f>
        <v>none</v>
      </c>
      <c r="U3" s="194" t="str">
        <f>I3</f>
        <v>%</v>
      </c>
      <c r="V3" s="194" t="str">
        <f>J3</f>
        <v>Total+Partial</v>
      </c>
      <c r="W3" s="194" t="str">
        <f>K3</f>
        <v>%</v>
      </c>
      <c r="X3" s="103"/>
    </row>
    <row r="4" spans="1:24" ht="15.75" thickBot="1" x14ac:dyDescent="0.3">
      <c r="A4" s="103"/>
      <c r="B4" s="134">
        <f>'Long Term Vision'!A156</f>
        <v>1</v>
      </c>
      <c r="C4" s="135" t="str">
        <f>'Long Term Vision'!B156</f>
        <v>No Poverty</v>
      </c>
      <c r="D4" s="195">
        <f>COUNTIF('Alignment Overview'!$AN$2:$AN$6,"T")</f>
        <v>1</v>
      </c>
      <c r="E4" s="196">
        <f>D4/($H4+$F4+$D4)</f>
        <v>0.2</v>
      </c>
      <c r="F4" s="195">
        <f>COUNTIF('Alignment Overview'!$AN$2:$AN$6,"P")</f>
        <v>4</v>
      </c>
      <c r="G4" s="196">
        <f>F4/($H4+$F4+$D4)</f>
        <v>0.8</v>
      </c>
      <c r="H4" s="195">
        <f>COUNTIF('Alignment Overview'!$AN$2:$AN$6,'developer sheet'!$D$10)</f>
        <v>0</v>
      </c>
      <c r="I4" s="196">
        <f t="shared" ref="I4:I21" si="0">H4/($H4+$F4+$D4)</f>
        <v>0</v>
      </c>
      <c r="J4" s="203">
        <f>D4+F4</f>
        <v>5</v>
      </c>
      <c r="K4" s="196">
        <f>J4/($H4+$F4+$D4)</f>
        <v>1</v>
      </c>
      <c r="L4" s="174">
        <f>SUM('Indicators Overview'!AJ$2:AJ$6)</f>
        <v>5</v>
      </c>
      <c r="M4" s="197">
        <f>L4/($L4+$N4)</f>
        <v>1</v>
      </c>
      <c r="N4" s="174">
        <f>SUM('Indicators Overview'!AK$2:AK$6)</f>
        <v>0</v>
      </c>
      <c r="O4" s="197">
        <f>N4/($L4+$N4)</f>
        <v>0</v>
      </c>
      <c r="P4" s="198">
        <f>COUNTIF('Gen_Incl Overview'!$AP$2:$AP$6,"T")</f>
        <v>0</v>
      </c>
      <c r="Q4" s="199">
        <f>IF(($P4+$R4+$T4)=0,"N/A",P4/($P4+$R4+$T4))</f>
        <v>0</v>
      </c>
      <c r="R4" s="198">
        <f>COUNTIF('Gen_Incl Overview'!$AP$2:$AP$6,"P")</f>
        <v>1</v>
      </c>
      <c r="S4" s="199">
        <f>IF(($P4+$R4+$T4)=0,"N/A",R4/($P4+$R4+$T4))</f>
        <v>0.33333333333333331</v>
      </c>
      <c r="T4" s="198">
        <f>COUNTIF('Gen_Incl Overview'!$AP$2:$AP$6,'developer sheet'!$D$10)</f>
        <v>2</v>
      </c>
      <c r="U4" s="199">
        <f>IF(($P4+$R4+$T4)=0,"N/A",T4/($P4+$R4+$T4))</f>
        <v>0.66666666666666663</v>
      </c>
      <c r="V4" s="204">
        <f>P4+R4</f>
        <v>1</v>
      </c>
      <c r="W4" s="199">
        <f>IF(ISERROR(V4/($T4+$R4+$P4)),"N/A",V4/($T4+$R4+$P4))</f>
        <v>0.33333333333333331</v>
      </c>
      <c r="X4" s="103"/>
    </row>
    <row r="5" spans="1:24" ht="15.75" thickBot="1" x14ac:dyDescent="0.3">
      <c r="A5" s="103"/>
      <c r="B5" s="136">
        <f>'Long Term Vision'!A157</f>
        <v>2</v>
      </c>
      <c r="C5" s="137" t="str">
        <f>'Long Term Vision'!B157</f>
        <v>Zero Hunger</v>
      </c>
      <c r="D5" s="195">
        <f>COUNTIF('Alignment Overview'!$AN$7:$AN$11,"T")</f>
        <v>1</v>
      </c>
      <c r="E5" s="196">
        <f t="shared" ref="E5:G20" si="1">D5/($H5+$F5+$D5)</f>
        <v>0.2</v>
      </c>
      <c r="F5" s="195">
        <f>COUNTIF('Alignment Overview'!$AN$7:$AN$11,"P")</f>
        <v>4</v>
      </c>
      <c r="G5" s="196">
        <f t="shared" si="1"/>
        <v>0.8</v>
      </c>
      <c r="H5" s="195">
        <f>COUNTIF('Alignment Overview'!$AN$7:$AN$11,'developer sheet'!$D$10)</f>
        <v>0</v>
      </c>
      <c r="I5" s="196">
        <f t="shared" si="0"/>
        <v>0</v>
      </c>
      <c r="J5" s="203">
        <f t="shared" ref="J5:J21" si="2">D5+F5</f>
        <v>5</v>
      </c>
      <c r="K5" s="196">
        <f t="shared" ref="K5:K21" si="3">J5/($H5+$F5+$D5)</f>
        <v>1</v>
      </c>
      <c r="L5" s="174">
        <f>SUM('Indicators Overview'!AJ$7:AJ$11)</f>
        <v>4</v>
      </c>
      <c r="M5" s="197">
        <f t="shared" ref="M5:M21" si="4">L5/($L5+$N5)</f>
        <v>0.8</v>
      </c>
      <c r="N5" s="174">
        <f>SUM('Indicators Overview'!AK$7:AK$11)</f>
        <v>1</v>
      </c>
      <c r="O5" s="197">
        <f t="shared" ref="O5:O21" si="5">N5/($L5+$N5)</f>
        <v>0.2</v>
      </c>
      <c r="P5" s="198">
        <f>COUNTIF('Gen_Incl Overview'!$AP$7:$AP$11,"T")</f>
        <v>0</v>
      </c>
      <c r="Q5" s="199">
        <f t="shared" ref="Q5:Q21" si="6">IF(($P5+$R5+$T5)=0,"N/A",P5/($P5+$R5+$T5))</f>
        <v>0</v>
      </c>
      <c r="R5" s="198">
        <f>COUNTIF('Gen_Incl Overview'!$AP$7:$AP$11,"P")</f>
        <v>1</v>
      </c>
      <c r="S5" s="199">
        <f t="shared" ref="S5:S21" si="7">IF(($P5+$R5+$T5)=0,"N/A",R5/($P5+$R5+$T5))</f>
        <v>0.5</v>
      </c>
      <c r="T5" s="198">
        <f>COUNTIF('Gen_Incl Overview'!$AP$7:$AP$11,'developer sheet'!$D$10)</f>
        <v>1</v>
      </c>
      <c r="U5" s="199">
        <f t="shared" ref="U5:U21" si="8">IF(($P5+$R5+$T5)=0,"N/A",T5/($P5+$R5+$T5))</f>
        <v>0.5</v>
      </c>
      <c r="V5" s="204">
        <f t="shared" ref="V5:V21" si="9">P5+R5</f>
        <v>1</v>
      </c>
      <c r="W5" s="199">
        <f t="shared" ref="W5:W21" si="10">IF(ISERROR(V5/($T5+$R5+$P5)),"N/A",V5/($T5+$R5+$P5))</f>
        <v>0.5</v>
      </c>
      <c r="X5" s="103"/>
    </row>
    <row r="6" spans="1:24" ht="15.75" thickBot="1" x14ac:dyDescent="0.3">
      <c r="A6" s="103"/>
      <c r="B6" s="138">
        <f>'Long Term Vision'!A158</f>
        <v>3</v>
      </c>
      <c r="C6" s="139" t="str">
        <f>'Long Term Vision'!B158</f>
        <v>Good Health and Well-being</v>
      </c>
      <c r="D6" s="195">
        <f>COUNTIF('Alignment Overview'!$AN$12:$AN$20,"T")</f>
        <v>4</v>
      </c>
      <c r="E6" s="196">
        <f t="shared" si="1"/>
        <v>0.44444444444444442</v>
      </c>
      <c r="F6" s="195">
        <f>COUNTIF('Alignment Overview'!$AN$12:$AN$20,"P")</f>
        <v>3</v>
      </c>
      <c r="G6" s="196">
        <f t="shared" si="1"/>
        <v>0.33333333333333331</v>
      </c>
      <c r="H6" s="195">
        <f>COUNTIF('Alignment Overview'!$AN$12:$AN$20,'developer sheet'!$D$10)</f>
        <v>2</v>
      </c>
      <c r="I6" s="196">
        <f t="shared" si="0"/>
        <v>0.22222222222222221</v>
      </c>
      <c r="J6" s="203">
        <f t="shared" si="2"/>
        <v>7</v>
      </c>
      <c r="K6" s="196">
        <f t="shared" si="3"/>
        <v>0.77777777777777779</v>
      </c>
      <c r="L6" s="174">
        <f>SUM('Indicators Overview'!AJ$12:AJ$20)</f>
        <v>6</v>
      </c>
      <c r="M6" s="197">
        <f t="shared" si="4"/>
        <v>0.66666666666666663</v>
      </c>
      <c r="N6" s="174">
        <f>SUM('Indicators Overview'!AK$12:AK$20)</f>
        <v>3</v>
      </c>
      <c r="O6" s="197">
        <f t="shared" si="5"/>
        <v>0.33333333333333331</v>
      </c>
      <c r="P6" s="198">
        <f>COUNTIF('Gen_Incl Overview'!$AP$12:$AP$20,"T")</f>
        <v>0</v>
      </c>
      <c r="Q6" s="199">
        <f t="shared" si="6"/>
        <v>0</v>
      </c>
      <c r="R6" s="198">
        <f>COUNTIF('Gen_Incl Overview'!$AP$12:$AP$20,"P")</f>
        <v>2</v>
      </c>
      <c r="S6" s="199">
        <f t="shared" si="7"/>
        <v>0.66666666666666663</v>
      </c>
      <c r="T6" s="198">
        <f>COUNTIF('Gen_Incl Overview'!$AP$12:$AP$20,'developer sheet'!$D$10)</f>
        <v>1</v>
      </c>
      <c r="U6" s="199">
        <f t="shared" si="8"/>
        <v>0.33333333333333331</v>
      </c>
      <c r="V6" s="204">
        <f t="shared" si="9"/>
        <v>2</v>
      </c>
      <c r="W6" s="199">
        <f t="shared" si="10"/>
        <v>0.66666666666666663</v>
      </c>
      <c r="X6" s="103"/>
    </row>
    <row r="7" spans="1:24" ht="15.75" thickBot="1" x14ac:dyDescent="0.3">
      <c r="A7" s="103"/>
      <c r="B7" s="140">
        <f>'Long Term Vision'!A159</f>
        <v>4</v>
      </c>
      <c r="C7" s="141" t="str">
        <f>'Long Term Vision'!B159</f>
        <v>Quality Education</v>
      </c>
      <c r="D7" s="195">
        <f>COUNTIF('Alignment Overview'!$AN$21:$AN$27,"T")</f>
        <v>3</v>
      </c>
      <c r="E7" s="196">
        <f t="shared" si="1"/>
        <v>0.42857142857142855</v>
      </c>
      <c r="F7" s="195">
        <f>COUNTIF('Alignment Overview'!$AN$21:$AN$27,"P")</f>
        <v>4</v>
      </c>
      <c r="G7" s="196">
        <f t="shared" si="1"/>
        <v>0.5714285714285714</v>
      </c>
      <c r="H7" s="195">
        <f>COUNTIF('Alignment Overview'!$AN$21:$AN$27,'developer sheet'!$D$10)</f>
        <v>0</v>
      </c>
      <c r="I7" s="196">
        <f t="shared" si="0"/>
        <v>0</v>
      </c>
      <c r="J7" s="203">
        <f t="shared" si="2"/>
        <v>7</v>
      </c>
      <c r="K7" s="196">
        <f t="shared" si="3"/>
        <v>1</v>
      </c>
      <c r="L7" s="174">
        <f>SUM('Indicators Overview'!AJ$21:AJ$27)</f>
        <v>7</v>
      </c>
      <c r="M7" s="197">
        <f t="shared" si="4"/>
        <v>1</v>
      </c>
      <c r="N7" s="174">
        <f>SUM('Indicators Overview'!AK$21:AK$27)</f>
        <v>0</v>
      </c>
      <c r="O7" s="197">
        <f t="shared" si="5"/>
        <v>0</v>
      </c>
      <c r="P7" s="198">
        <f>COUNTIF('Gen_Incl Overview'!$AP$21:$AP$27,"T")</f>
        <v>3</v>
      </c>
      <c r="Q7" s="199">
        <f t="shared" si="6"/>
        <v>0.5</v>
      </c>
      <c r="R7" s="198">
        <f>COUNTIF('Gen_Incl Overview'!$AP$21:$AP$27,"P")</f>
        <v>3</v>
      </c>
      <c r="S7" s="199">
        <f t="shared" si="7"/>
        <v>0.5</v>
      </c>
      <c r="T7" s="198">
        <f>COUNTIF('Gen_Incl Overview'!$AP$21:$AP$27,'developer sheet'!$D$10)</f>
        <v>0</v>
      </c>
      <c r="U7" s="199">
        <f t="shared" si="8"/>
        <v>0</v>
      </c>
      <c r="V7" s="204">
        <f t="shared" si="9"/>
        <v>6</v>
      </c>
      <c r="W7" s="199">
        <f t="shared" si="10"/>
        <v>1</v>
      </c>
      <c r="X7" s="103"/>
    </row>
    <row r="8" spans="1:24" ht="15.75" thickBot="1" x14ac:dyDescent="0.3">
      <c r="A8" s="103"/>
      <c r="B8" s="142">
        <f>'Long Term Vision'!A160</f>
        <v>5</v>
      </c>
      <c r="C8" s="143" t="str">
        <f>'Long Term Vision'!B160</f>
        <v>Gender Equality</v>
      </c>
      <c r="D8" s="195">
        <f>COUNTIF('Alignment Overview'!$AN$28:$AN$33,"T")</f>
        <v>0</v>
      </c>
      <c r="E8" s="196">
        <f t="shared" si="1"/>
        <v>0</v>
      </c>
      <c r="F8" s="195">
        <f>COUNTIF('Alignment Overview'!$AN$28:$AN$33,"P")</f>
        <v>2</v>
      </c>
      <c r="G8" s="196">
        <f t="shared" si="1"/>
        <v>0.4</v>
      </c>
      <c r="H8" s="195">
        <f>COUNTIF('Alignment Overview'!$AN$28:$AN$33,'developer sheet'!$D$10)</f>
        <v>3</v>
      </c>
      <c r="I8" s="196">
        <f t="shared" si="0"/>
        <v>0.6</v>
      </c>
      <c r="J8" s="203">
        <f t="shared" si="2"/>
        <v>2</v>
      </c>
      <c r="K8" s="196">
        <f t="shared" si="3"/>
        <v>0.4</v>
      </c>
      <c r="L8" s="174">
        <f>SUM('Indicators Overview'!AJ$28:AJ$33)</f>
        <v>1</v>
      </c>
      <c r="M8" s="197">
        <f t="shared" si="4"/>
        <v>0.2</v>
      </c>
      <c r="N8" s="174">
        <f>SUM('Indicators Overview'!AK$28:AK$33)</f>
        <v>4</v>
      </c>
      <c r="O8" s="197">
        <f t="shared" si="5"/>
        <v>0.8</v>
      </c>
      <c r="P8" s="198">
        <f>COUNTIF('Gen_Incl Overview'!$AP$28:$AP$33,"T")</f>
        <v>1</v>
      </c>
      <c r="Q8" s="199">
        <f t="shared" si="6"/>
        <v>0.2</v>
      </c>
      <c r="R8" s="198">
        <f>COUNTIF('Gen_Incl Overview'!$AP$28:$AP$33,"P")</f>
        <v>1</v>
      </c>
      <c r="S8" s="199">
        <f t="shared" si="7"/>
        <v>0.2</v>
      </c>
      <c r="T8" s="198">
        <f>COUNTIF('Gen_Incl Overview'!$AP$28:$AP$33,'developer sheet'!$D$10)</f>
        <v>3</v>
      </c>
      <c r="U8" s="199">
        <f t="shared" si="8"/>
        <v>0.6</v>
      </c>
      <c r="V8" s="204">
        <f t="shared" si="9"/>
        <v>2</v>
      </c>
      <c r="W8" s="199">
        <f t="shared" si="10"/>
        <v>0.4</v>
      </c>
      <c r="X8" s="103"/>
    </row>
    <row r="9" spans="1:24" ht="15.75" thickBot="1" x14ac:dyDescent="0.3">
      <c r="A9" s="103"/>
      <c r="B9" s="144">
        <f>'Long Term Vision'!A161</f>
        <v>6</v>
      </c>
      <c r="C9" s="145" t="str">
        <f>'Long Term Vision'!B161</f>
        <v>Clean Water and Sanitation</v>
      </c>
      <c r="D9" s="195">
        <f>COUNTIF('Alignment Overview'!$AN$34:$AN$39,"T")</f>
        <v>4</v>
      </c>
      <c r="E9" s="196">
        <f t="shared" si="1"/>
        <v>0.66666666666666663</v>
      </c>
      <c r="F9" s="195">
        <f>COUNTIF('Alignment Overview'!$AN$34:$AN$39,"P")</f>
        <v>1</v>
      </c>
      <c r="G9" s="196">
        <f t="shared" si="1"/>
        <v>0.16666666666666666</v>
      </c>
      <c r="H9" s="195">
        <f>COUNTIF('Alignment Overview'!$AN$34:$AN$39,'developer sheet'!$D$10)</f>
        <v>1</v>
      </c>
      <c r="I9" s="196">
        <f t="shared" si="0"/>
        <v>0.16666666666666666</v>
      </c>
      <c r="J9" s="203">
        <f t="shared" si="2"/>
        <v>5</v>
      </c>
      <c r="K9" s="196">
        <f t="shared" si="3"/>
        <v>0.83333333333333337</v>
      </c>
      <c r="L9" s="174">
        <f>SUM('Indicators Overview'!AJ$34:AJ$39)</f>
        <v>5</v>
      </c>
      <c r="M9" s="197">
        <f t="shared" si="4"/>
        <v>0.83333333333333337</v>
      </c>
      <c r="N9" s="174">
        <f>SUM('Indicators Overview'!AK$34:AK$39)</f>
        <v>1</v>
      </c>
      <c r="O9" s="197">
        <f t="shared" si="5"/>
        <v>0.16666666666666666</v>
      </c>
      <c r="P9" s="198">
        <f>COUNTIF('Gen_Incl Overview'!$AP$34:$AP$39,"T")</f>
        <v>0</v>
      </c>
      <c r="Q9" s="199">
        <f t="shared" si="6"/>
        <v>0</v>
      </c>
      <c r="R9" s="198">
        <f>COUNTIF('Gen_Incl Overview'!$AP$34:$AP$39,"P")</f>
        <v>1</v>
      </c>
      <c r="S9" s="199">
        <f t="shared" si="7"/>
        <v>1</v>
      </c>
      <c r="T9" s="198">
        <f>COUNTIF('Gen_Incl Overview'!$AP$34:$AP$39,'developer sheet'!$D$10)</f>
        <v>0</v>
      </c>
      <c r="U9" s="199">
        <f t="shared" si="8"/>
        <v>0</v>
      </c>
      <c r="V9" s="204">
        <f t="shared" si="9"/>
        <v>1</v>
      </c>
      <c r="W9" s="199">
        <f t="shared" si="10"/>
        <v>1</v>
      </c>
      <c r="X9" s="103"/>
    </row>
    <row r="10" spans="1:24" ht="15.75" thickBot="1" x14ac:dyDescent="0.3">
      <c r="A10" s="103"/>
      <c r="B10" s="146">
        <f>'Long Term Vision'!A162</f>
        <v>7</v>
      </c>
      <c r="C10" s="147" t="str">
        <f>'Long Term Vision'!B162</f>
        <v>Affordable and Clean Energy</v>
      </c>
      <c r="D10" s="195">
        <f>COUNTIF('Alignment Overview'!$AN$40:$AN$42,"T")</f>
        <v>2</v>
      </c>
      <c r="E10" s="196">
        <f t="shared" si="1"/>
        <v>0.66666666666666663</v>
      </c>
      <c r="F10" s="195">
        <f>COUNTIF('Alignment Overview'!$AN$40:$AN$42,"P")</f>
        <v>1</v>
      </c>
      <c r="G10" s="196">
        <f t="shared" si="1"/>
        <v>0.33333333333333331</v>
      </c>
      <c r="H10" s="195">
        <f>COUNTIF('Alignment Overview'!$AN$40:$AN$42,'developer sheet'!$D$10)</f>
        <v>0</v>
      </c>
      <c r="I10" s="196">
        <f t="shared" si="0"/>
        <v>0</v>
      </c>
      <c r="J10" s="203">
        <f t="shared" si="2"/>
        <v>3</v>
      </c>
      <c r="K10" s="196">
        <f t="shared" si="3"/>
        <v>1</v>
      </c>
      <c r="L10" s="174">
        <f>SUM('Indicators Overview'!AJ$40:AJ$42)</f>
        <v>3</v>
      </c>
      <c r="M10" s="197">
        <f t="shared" si="4"/>
        <v>1</v>
      </c>
      <c r="N10" s="174">
        <f>SUM('Indicators Overview'!AK$40:AK$42)</f>
        <v>0</v>
      </c>
      <c r="O10" s="197">
        <f t="shared" si="5"/>
        <v>0</v>
      </c>
      <c r="P10" s="198">
        <f>COUNTIF('Gen_Incl Overview'!$AP$40:$AP$42,"T")</f>
        <v>0</v>
      </c>
      <c r="Q10" s="199" t="str">
        <f t="shared" si="6"/>
        <v>N/A</v>
      </c>
      <c r="R10" s="198">
        <f>COUNTIF('Gen_Incl Overview'!$AP$40:$AP$42,"P")</f>
        <v>0</v>
      </c>
      <c r="S10" s="199" t="str">
        <f t="shared" si="7"/>
        <v>N/A</v>
      </c>
      <c r="T10" s="198">
        <f>COUNTIF('Gen_Incl Overview'!$AP$40:$AP$42,'developer sheet'!$D$10)</f>
        <v>0</v>
      </c>
      <c r="U10" s="199" t="str">
        <f t="shared" si="8"/>
        <v>N/A</v>
      </c>
      <c r="V10" s="204">
        <f t="shared" si="9"/>
        <v>0</v>
      </c>
      <c r="W10" s="199" t="str">
        <f t="shared" si="10"/>
        <v>N/A</v>
      </c>
      <c r="X10" s="103"/>
    </row>
    <row r="11" spans="1:24" ht="15.75" thickBot="1" x14ac:dyDescent="0.3">
      <c r="A11" s="103"/>
      <c r="B11" s="148">
        <f>'Long Term Vision'!A163</f>
        <v>8</v>
      </c>
      <c r="C11" s="149" t="str">
        <f>'Long Term Vision'!B163</f>
        <v>Decent Work and Economic Development</v>
      </c>
      <c r="D11" s="195">
        <f>COUNTIF('Alignment Overview'!$AN$43:$AN$52,"T")</f>
        <v>5</v>
      </c>
      <c r="E11" s="196">
        <f t="shared" si="1"/>
        <v>0.55555555555555558</v>
      </c>
      <c r="F11" s="195">
        <f>COUNTIF('Alignment Overview'!$AN$43:$AN$52,"P")</f>
        <v>2</v>
      </c>
      <c r="G11" s="196">
        <f t="shared" si="1"/>
        <v>0.22222222222222221</v>
      </c>
      <c r="H11" s="195">
        <f>COUNTIF('Alignment Overview'!$AN$43:$AN$52,'developer sheet'!$D$10)</f>
        <v>2</v>
      </c>
      <c r="I11" s="196">
        <f t="shared" si="0"/>
        <v>0.22222222222222221</v>
      </c>
      <c r="J11" s="203">
        <f t="shared" si="2"/>
        <v>7</v>
      </c>
      <c r="K11" s="196">
        <f t="shared" si="3"/>
        <v>0.77777777777777779</v>
      </c>
      <c r="L11" s="174">
        <f>SUM('Indicators Overview'!AJ$43:AJ$52)</f>
        <v>7</v>
      </c>
      <c r="M11" s="197">
        <f t="shared" si="4"/>
        <v>0.77777777777777779</v>
      </c>
      <c r="N11" s="174">
        <f>SUM('Indicators Overview'!AK$43:AK$52)</f>
        <v>2</v>
      </c>
      <c r="O11" s="197">
        <f t="shared" si="5"/>
        <v>0.22222222222222221</v>
      </c>
      <c r="P11" s="198">
        <f>COUNTIF('Gen_Incl Overview'!$AP$43:$AP$52,"T")</f>
        <v>0</v>
      </c>
      <c r="Q11" s="199">
        <f t="shared" si="6"/>
        <v>0</v>
      </c>
      <c r="R11" s="198">
        <f>COUNTIF('Gen_Incl Overview'!$AP$43:$AP$52,"P")</f>
        <v>3</v>
      </c>
      <c r="S11" s="199">
        <f t="shared" si="7"/>
        <v>1</v>
      </c>
      <c r="T11" s="198">
        <f>COUNTIF('Gen_Incl Overview'!$AP$43:$AP$52,'developer sheet'!$D$10)</f>
        <v>0</v>
      </c>
      <c r="U11" s="199">
        <f t="shared" si="8"/>
        <v>0</v>
      </c>
      <c r="V11" s="204">
        <f t="shared" si="9"/>
        <v>3</v>
      </c>
      <c r="W11" s="199">
        <f t="shared" si="10"/>
        <v>1</v>
      </c>
      <c r="X11" s="103"/>
    </row>
    <row r="12" spans="1:24" ht="15.75" thickBot="1" x14ac:dyDescent="0.3">
      <c r="A12" s="103"/>
      <c r="B12" s="150">
        <f>'Long Term Vision'!A164</f>
        <v>9</v>
      </c>
      <c r="C12" s="151" t="str">
        <f>'Long Term Vision'!B164</f>
        <v>Industry, Innovation, and Infrastructure</v>
      </c>
      <c r="D12" s="195">
        <f>COUNTIF('Alignment Overview'!$AN$53:$AN$57,"T")</f>
        <v>1</v>
      </c>
      <c r="E12" s="196">
        <f t="shared" si="1"/>
        <v>0.2</v>
      </c>
      <c r="F12" s="195">
        <f>COUNTIF('Alignment Overview'!$AN$53:$AN$57,"P")</f>
        <v>3</v>
      </c>
      <c r="G12" s="196">
        <f t="shared" si="1"/>
        <v>0.6</v>
      </c>
      <c r="H12" s="195">
        <f>COUNTIF('Alignment Overview'!$AN$53:$AN$57,'developer sheet'!$D$10)</f>
        <v>1</v>
      </c>
      <c r="I12" s="196">
        <f t="shared" si="0"/>
        <v>0.2</v>
      </c>
      <c r="J12" s="203">
        <f t="shared" si="2"/>
        <v>4</v>
      </c>
      <c r="K12" s="196">
        <f t="shared" si="3"/>
        <v>0.8</v>
      </c>
      <c r="L12" s="174">
        <f>SUM('Indicators Overview'!AJ$53:AJ$57)</f>
        <v>5</v>
      </c>
      <c r="M12" s="197">
        <f t="shared" si="4"/>
        <v>1</v>
      </c>
      <c r="N12" s="174">
        <f>SUM('Indicators Overview'!AK$53:AK$57)</f>
        <v>0</v>
      </c>
      <c r="O12" s="197">
        <f t="shared" si="5"/>
        <v>0</v>
      </c>
      <c r="P12" s="198">
        <f>COUNTIF('Gen_Incl Overview'!$AP$53:$AP$57,"T")</f>
        <v>0</v>
      </c>
      <c r="Q12" s="199" t="str">
        <f t="shared" si="6"/>
        <v>N/A</v>
      </c>
      <c r="R12" s="198">
        <f>COUNTIF('Gen_Incl Overview'!$AP$53:$AP$57,"P")</f>
        <v>0</v>
      </c>
      <c r="S12" s="199" t="str">
        <f t="shared" si="7"/>
        <v>N/A</v>
      </c>
      <c r="T12" s="198">
        <f>COUNTIF('Gen_Incl Overview'!$AP$53:$AP$57,'developer sheet'!$D$10)</f>
        <v>0</v>
      </c>
      <c r="U12" s="199" t="str">
        <f t="shared" si="8"/>
        <v>N/A</v>
      </c>
      <c r="V12" s="204">
        <f t="shared" si="9"/>
        <v>0</v>
      </c>
      <c r="W12" s="199" t="str">
        <f t="shared" si="10"/>
        <v>N/A</v>
      </c>
      <c r="X12" s="103"/>
    </row>
    <row r="13" spans="1:24" ht="15.75" thickBot="1" x14ac:dyDescent="0.3">
      <c r="A13" s="103"/>
      <c r="B13" s="152">
        <f>'Long Term Vision'!A165</f>
        <v>10</v>
      </c>
      <c r="C13" s="153" t="str">
        <f>'Long Term Vision'!B165</f>
        <v>Reduced Inequalities</v>
      </c>
      <c r="D13" s="195">
        <f>COUNTIF('Alignment Overview'!$AN$58:$AN$64,"T")</f>
        <v>1</v>
      </c>
      <c r="E13" s="196">
        <f t="shared" si="1"/>
        <v>0.2</v>
      </c>
      <c r="F13" s="195">
        <f>COUNTIF('Alignment Overview'!$AN$58:$AN$64,"P")</f>
        <v>1</v>
      </c>
      <c r="G13" s="196">
        <f t="shared" si="1"/>
        <v>0.2</v>
      </c>
      <c r="H13" s="195">
        <f>COUNTIF('Alignment Overview'!$AN$58:$AN$64,'developer sheet'!$D$10)</f>
        <v>3</v>
      </c>
      <c r="I13" s="196">
        <f t="shared" si="0"/>
        <v>0.6</v>
      </c>
      <c r="J13" s="203">
        <f t="shared" si="2"/>
        <v>2</v>
      </c>
      <c r="K13" s="196">
        <f t="shared" si="3"/>
        <v>0.4</v>
      </c>
      <c r="L13" s="174">
        <f>SUM('Indicators Overview'!AJ$58:AJ$64)</f>
        <v>1</v>
      </c>
      <c r="M13" s="197">
        <f t="shared" si="4"/>
        <v>0.2</v>
      </c>
      <c r="N13" s="174">
        <f>SUM('Indicators Overview'!AK$58:AK$64)</f>
        <v>4</v>
      </c>
      <c r="O13" s="197">
        <f t="shared" si="5"/>
        <v>0.8</v>
      </c>
      <c r="P13" s="198">
        <f>COUNTIF('Gen_Incl Overview'!$AP$58:$AP$64,"T")</f>
        <v>0</v>
      </c>
      <c r="Q13" s="199">
        <f t="shared" si="6"/>
        <v>0</v>
      </c>
      <c r="R13" s="198">
        <f>COUNTIF('Gen_Incl Overview'!$AP$58:$AP$64,"P")</f>
        <v>1</v>
      </c>
      <c r="S13" s="199">
        <f t="shared" si="7"/>
        <v>1</v>
      </c>
      <c r="T13" s="198">
        <f>COUNTIF('Gen_Incl Overview'!$AP$58:$AP$64,'developer sheet'!$D$10)</f>
        <v>0</v>
      </c>
      <c r="U13" s="199">
        <f t="shared" si="8"/>
        <v>0</v>
      </c>
      <c r="V13" s="204">
        <f t="shared" si="9"/>
        <v>1</v>
      </c>
      <c r="W13" s="199">
        <f t="shared" si="10"/>
        <v>1</v>
      </c>
      <c r="X13" s="103"/>
    </row>
    <row r="14" spans="1:24" ht="15.75" thickBot="1" x14ac:dyDescent="0.3">
      <c r="A14" s="103"/>
      <c r="B14" s="154">
        <f>'Long Term Vision'!A166</f>
        <v>11</v>
      </c>
      <c r="C14" s="155" t="str">
        <f>'Long Term Vision'!B166</f>
        <v>Sustainable Cities and Communities</v>
      </c>
      <c r="D14" s="195">
        <f>COUNTIF('Alignment Overview'!$AN$65:$AN$71,"T")</f>
        <v>4</v>
      </c>
      <c r="E14" s="196">
        <f t="shared" si="1"/>
        <v>0.5714285714285714</v>
      </c>
      <c r="F14" s="195">
        <f>COUNTIF('Alignment Overview'!$AN$65:$AN$71,"P")</f>
        <v>2</v>
      </c>
      <c r="G14" s="196">
        <f t="shared" si="1"/>
        <v>0.2857142857142857</v>
      </c>
      <c r="H14" s="195">
        <f>COUNTIF('Alignment Overview'!$AN$65:$AN$71,'developer sheet'!$D$10)</f>
        <v>1</v>
      </c>
      <c r="I14" s="196">
        <f t="shared" si="0"/>
        <v>0.14285714285714285</v>
      </c>
      <c r="J14" s="203">
        <f t="shared" si="2"/>
        <v>6</v>
      </c>
      <c r="K14" s="196">
        <f t="shared" si="3"/>
        <v>0.8571428571428571</v>
      </c>
      <c r="L14" s="174">
        <f>SUM('Indicators Overview'!AJ$65:AJ$71)</f>
        <v>6</v>
      </c>
      <c r="M14" s="197">
        <f t="shared" si="4"/>
        <v>0.8571428571428571</v>
      </c>
      <c r="N14" s="174">
        <f>SUM('Indicators Overview'!AK$65:AK$71)</f>
        <v>1</v>
      </c>
      <c r="O14" s="197">
        <f t="shared" si="5"/>
        <v>0.14285714285714285</v>
      </c>
      <c r="P14" s="198">
        <f>COUNTIF('Gen_Incl Overview'!$AP$65:$AP$71,"T")</f>
        <v>0</v>
      </c>
      <c r="Q14" s="199">
        <f t="shared" si="6"/>
        <v>0</v>
      </c>
      <c r="R14" s="198">
        <f>COUNTIF('Gen_Incl Overview'!$AP$65:$AP$71,"P")</f>
        <v>2</v>
      </c>
      <c r="S14" s="199">
        <f t="shared" si="7"/>
        <v>1</v>
      </c>
      <c r="T14" s="198">
        <f>COUNTIF('Gen_Incl Overview'!$AP$65:$AP$71,'developer sheet'!$D$10)</f>
        <v>0</v>
      </c>
      <c r="U14" s="199">
        <f t="shared" si="8"/>
        <v>0</v>
      </c>
      <c r="V14" s="204">
        <f t="shared" si="9"/>
        <v>2</v>
      </c>
      <c r="W14" s="199">
        <f t="shared" si="10"/>
        <v>1</v>
      </c>
      <c r="X14" s="103"/>
    </row>
    <row r="15" spans="1:24" ht="15.75" thickBot="1" x14ac:dyDescent="0.3">
      <c r="A15" s="103"/>
      <c r="B15" s="156">
        <f>'Long Term Vision'!A167</f>
        <v>12</v>
      </c>
      <c r="C15" s="157" t="str">
        <f>'Long Term Vision'!B167</f>
        <v>Responsible Consumption and Production</v>
      </c>
      <c r="D15" s="195">
        <f>COUNTIF('Alignment Overview'!$AN$72:$AN$79,"T")</f>
        <v>2</v>
      </c>
      <c r="E15" s="196">
        <f t="shared" si="1"/>
        <v>0.2857142857142857</v>
      </c>
      <c r="F15" s="195">
        <f>COUNTIF('Alignment Overview'!$AN$72:$AN$79,"P")</f>
        <v>3</v>
      </c>
      <c r="G15" s="196">
        <f t="shared" si="1"/>
        <v>0.42857142857142855</v>
      </c>
      <c r="H15" s="195">
        <f>COUNTIF('Alignment Overview'!$AN$72:$AN$79,'developer sheet'!$D$10)</f>
        <v>2</v>
      </c>
      <c r="I15" s="196">
        <f t="shared" si="0"/>
        <v>0.2857142857142857</v>
      </c>
      <c r="J15" s="203">
        <f t="shared" si="2"/>
        <v>5</v>
      </c>
      <c r="K15" s="196">
        <f t="shared" si="3"/>
        <v>0.7142857142857143</v>
      </c>
      <c r="L15" s="174">
        <f>SUM('Indicators Overview'!AJ$72:AJ$79)</f>
        <v>6</v>
      </c>
      <c r="M15" s="197">
        <f t="shared" si="4"/>
        <v>0.8571428571428571</v>
      </c>
      <c r="N15" s="174">
        <f>SUM('Indicators Overview'!AK$72:AK$79)</f>
        <v>1</v>
      </c>
      <c r="O15" s="197">
        <f t="shared" si="5"/>
        <v>0.14285714285714285</v>
      </c>
      <c r="P15" s="198">
        <f>COUNTIF('Gen_Incl Overview'!$AP$72:$AP$79,"T")</f>
        <v>0</v>
      </c>
      <c r="Q15" s="199" t="str">
        <f t="shared" si="6"/>
        <v>N/A</v>
      </c>
      <c r="R15" s="198">
        <f>COUNTIF('Gen_Incl Overview'!$AP$72:$AP$79,"P")</f>
        <v>0</v>
      </c>
      <c r="S15" s="199" t="str">
        <f t="shared" si="7"/>
        <v>N/A</v>
      </c>
      <c r="T15" s="198">
        <f>COUNTIF('Gen_Incl Overview'!$AP$72:$AP$79,'developer sheet'!$D$10)</f>
        <v>0</v>
      </c>
      <c r="U15" s="199" t="str">
        <f t="shared" si="8"/>
        <v>N/A</v>
      </c>
      <c r="V15" s="204">
        <f t="shared" si="9"/>
        <v>0</v>
      </c>
      <c r="W15" s="199" t="str">
        <f t="shared" si="10"/>
        <v>N/A</v>
      </c>
      <c r="X15" s="103"/>
    </row>
    <row r="16" spans="1:24" ht="15.75" thickBot="1" x14ac:dyDescent="0.3">
      <c r="A16" s="103"/>
      <c r="B16" s="158">
        <f>'Long Term Vision'!A168</f>
        <v>13</v>
      </c>
      <c r="C16" s="159" t="str">
        <f>'Long Term Vision'!B168</f>
        <v>Climate Action</v>
      </c>
      <c r="D16" s="195">
        <f>COUNTIF('Alignment Overview'!$AN$80:$AN$82,"T")</f>
        <v>2</v>
      </c>
      <c r="E16" s="196">
        <f t="shared" si="1"/>
        <v>0.66666666666666663</v>
      </c>
      <c r="F16" s="195">
        <f>COUNTIF('Alignment Overview'!$AN$80:$AN$82,"P")</f>
        <v>1</v>
      </c>
      <c r="G16" s="196">
        <f t="shared" si="1"/>
        <v>0.33333333333333331</v>
      </c>
      <c r="H16" s="195">
        <f>COUNTIF('Alignment Overview'!$AN$80:$AN$82,'developer sheet'!$D$10)</f>
        <v>0</v>
      </c>
      <c r="I16" s="196">
        <f t="shared" si="0"/>
        <v>0</v>
      </c>
      <c r="J16" s="203">
        <f t="shared" si="2"/>
        <v>3</v>
      </c>
      <c r="K16" s="196">
        <f t="shared" si="3"/>
        <v>1</v>
      </c>
      <c r="L16" s="174">
        <f>SUM('Indicators Overview'!AJ$80:AJ$82)</f>
        <v>3</v>
      </c>
      <c r="M16" s="197">
        <f t="shared" si="4"/>
        <v>1</v>
      </c>
      <c r="N16" s="174">
        <f>SUM('Indicators Overview'!AK$80:AK$82)</f>
        <v>0</v>
      </c>
      <c r="O16" s="197">
        <f t="shared" si="5"/>
        <v>0</v>
      </c>
      <c r="P16" s="198">
        <f>COUNTIF('Gen_Incl Overview'!$AP$80:$AP$82,"T")</f>
        <v>0</v>
      </c>
      <c r="Q16" s="199" t="str">
        <f t="shared" si="6"/>
        <v>N/A</v>
      </c>
      <c r="R16" s="198">
        <f>COUNTIF('Gen_Incl Overview'!$AP$80:$AP$82,"P")</f>
        <v>0</v>
      </c>
      <c r="S16" s="199" t="str">
        <f t="shared" si="7"/>
        <v>N/A</v>
      </c>
      <c r="T16" s="198">
        <f>COUNTIF('Gen_Incl Overview'!$AP$80:$AP$82,'developer sheet'!$D$10)</f>
        <v>0</v>
      </c>
      <c r="U16" s="199" t="str">
        <f t="shared" si="8"/>
        <v>N/A</v>
      </c>
      <c r="V16" s="204">
        <f t="shared" si="9"/>
        <v>0</v>
      </c>
      <c r="W16" s="199" t="str">
        <f t="shared" si="10"/>
        <v>N/A</v>
      </c>
      <c r="X16" s="103"/>
    </row>
    <row r="17" spans="1:24" ht="15.75" thickBot="1" x14ac:dyDescent="0.3">
      <c r="A17" s="103"/>
      <c r="B17" s="160">
        <f>'Long Term Vision'!A169</f>
        <v>14</v>
      </c>
      <c r="C17" s="161" t="str">
        <f>'Long Term Vision'!B169</f>
        <v>Life below Water</v>
      </c>
      <c r="D17" s="195">
        <f>COUNTIF('Alignment Overview'!$AN$83:$AN$89,"T")</f>
        <v>3</v>
      </c>
      <c r="E17" s="196">
        <f t="shared" si="1"/>
        <v>0.42857142857142855</v>
      </c>
      <c r="F17" s="195">
        <f>COUNTIF('Alignment Overview'!$AN$83:$AN$89,"P")</f>
        <v>2</v>
      </c>
      <c r="G17" s="196">
        <f t="shared" si="1"/>
        <v>0.2857142857142857</v>
      </c>
      <c r="H17" s="195">
        <f>COUNTIF('Alignment Overview'!$AN$83:$AN$89,'developer sheet'!$D$10)</f>
        <v>2</v>
      </c>
      <c r="I17" s="196">
        <f t="shared" si="0"/>
        <v>0.2857142857142857</v>
      </c>
      <c r="J17" s="203">
        <f t="shared" si="2"/>
        <v>5</v>
      </c>
      <c r="K17" s="196">
        <f t="shared" si="3"/>
        <v>0.7142857142857143</v>
      </c>
      <c r="L17" s="174">
        <f>SUM('Indicators Overview'!AJ$83:AJ$89)</f>
        <v>5</v>
      </c>
      <c r="M17" s="197">
        <f t="shared" si="4"/>
        <v>0.7142857142857143</v>
      </c>
      <c r="N17" s="174">
        <f>SUM('Indicators Overview'!AK$83:AK$89)</f>
        <v>2</v>
      </c>
      <c r="O17" s="197">
        <f t="shared" si="5"/>
        <v>0.2857142857142857</v>
      </c>
      <c r="P17" s="198">
        <f>COUNTIF('Gen_Incl Overview'!$AP$83:$AP$89,"T")</f>
        <v>0</v>
      </c>
      <c r="Q17" s="199" t="str">
        <f t="shared" si="6"/>
        <v>N/A</v>
      </c>
      <c r="R17" s="198">
        <f>COUNTIF('Gen_Incl Overview'!$AP$83:$AP$89,"P")</f>
        <v>0</v>
      </c>
      <c r="S17" s="199" t="str">
        <f t="shared" si="7"/>
        <v>N/A</v>
      </c>
      <c r="T17" s="198">
        <f>COUNTIF('Gen_Incl Overview'!$AP$83:$AP$89,'developer sheet'!$D$10)</f>
        <v>0</v>
      </c>
      <c r="U17" s="199" t="str">
        <f t="shared" si="8"/>
        <v>N/A</v>
      </c>
      <c r="V17" s="204">
        <f t="shared" si="9"/>
        <v>0</v>
      </c>
      <c r="W17" s="199" t="str">
        <f t="shared" si="10"/>
        <v>N/A</v>
      </c>
      <c r="X17" s="103"/>
    </row>
    <row r="18" spans="1:24" ht="15.75" thickBot="1" x14ac:dyDescent="0.3">
      <c r="A18" s="103"/>
      <c r="B18" s="162">
        <f>'Long Term Vision'!A170</f>
        <v>15</v>
      </c>
      <c r="C18" s="163" t="str">
        <f>'Long Term Vision'!B170</f>
        <v>Life on Land</v>
      </c>
      <c r="D18" s="195">
        <f>COUNTIF('Alignment Overview'!$AN$90:$AN$98,"T")</f>
        <v>3</v>
      </c>
      <c r="E18" s="196">
        <f t="shared" si="1"/>
        <v>0.33333333333333331</v>
      </c>
      <c r="F18" s="195">
        <f>COUNTIF('Alignment Overview'!$AN$90:$AN$98,"P")</f>
        <v>6</v>
      </c>
      <c r="G18" s="196">
        <f t="shared" si="1"/>
        <v>0.66666666666666663</v>
      </c>
      <c r="H18" s="195">
        <f>COUNTIF('Alignment Overview'!$AN$90:$AN$98,'developer sheet'!$D$10)</f>
        <v>0</v>
      </c>
      <c r="I18" s="196">
        <f t="shared" si="0"/>
        <v>0</v>
      </c>
      <c r="J18" s="203">
        <f t="shared" si="2"/>
        <v>9</v>
      </c>
      <c r="K18" s="196">
        <f t="shared" si="3"/>
        <v>1</v>
      </c>
      <c r="L18" s="174">
        <f>SUM('Indicators Overview'!AJ$90:AJ$98)</f>
        <v>8</v>
      </c>
      <c r="M18" s="197">
        <f t="shared" si="4"/>
        <v>0.88888888888888884</v>
      </c>
      <c r="N18" s="174">
        <f>SUM('Indicators Overview'!AK$90:AK$98)</f>
        <v>1</v>
      </c>
      <c r="O18" s="197">
        <f t="shared" si="5"/>
        <v>0.1111111111111111</v>
      </c>
      <c r="P18" s="198">
        <f>COUNTIF('Gen_Incl Overview'!$AP$90:$AP$98,"T")</f>
        <v>0</v>
      </c>
      <c r="Q18" s="199" t="str">
        <f t="shared" si="6"/>
        <v>N/A</v>
      </c>
      <c r="R18" s="198">
        <f>COUNTIF('Gen_Incl Overview'!$AP$90:$AP$98,"P")</f>
        <v>0</v>
      </c>
      <c r="S18" s="199" t="str">
        <f t="shared" si="7"/>
        <v>N/A</v>
      </c>
      <c r="T18" s="198">
        <f>COUNTIF('Gen_Incl Overview'!$AP$90:$AP$98,'developer sheet'!$D$10)</f>
        <v>0</v>
      </c>
      <c r="U18" s="199" t="str">
        <f t="shared" si="8"/>
        <v>N/A</v>
      </c>
      <c r="V18" s="204">
        <f t="shared" si="9"/>
        <v>0</v>
      </c>
      <c r="W18" s="199" t="str">
        <f t="shared" si="10"/>
        <v>N/A</v>
      </c>
      <c r="X18" s="103"/>
    </row>
    <row r="19" spans="1:24" ht="15.75" thickBot="1" x14ac:dyDescent="0.3">
      <c r="A19" s="103"/>
      <c r="B19" s="164">
        <f>'Long Term Vision'!A171</f>
        <v>16</v>
      </c>
      <c r="C19" s="165" t="str">
        <f>'Long Term Vision'!B171</f>
        <v>Peace, Justice, and Strong Institutions</v>
      </c>
      <c r="D19" s="195">
        <f>COUNTIF('Alignment Overview'!$AN$99:$AN$108,"T")</f>
        <v>4</v>
      </c>
      <c r="E19" s="196">
        <f t="shared" si="1"/>
        <v>0.4</v>
      </c>
      <c r="F19" s="195">
        <f>COUNTIF('Alignment Overview'!$AN$99:$AN$108,"P")</f>
        <v>4</v>
      </c>
      <c r="G19" s="196">
        <f t="shared" si="1"/>
        <v>0.4</v>
      </c>
      <c r="H19" s="195">
        <f>COUNTIF('Alignment Overview'!$AN$99:$AN$108,'developer sheet'!$D$10)</f>
        <v>2</v>
      </c>
      <c r="I19" s="196">
        <f t="shared" si="0"/>
        <v>0.2</v>
      </c>
      <c r="J19" s="203">
        <f t="shared" si="2"/>
        <v>8</v>
      </c>
      <c r="K19" s="196">
        <f t="shared" si="3"/>
        <v>0.8</v>
      </c>
      <c r="L19" s="174">
        <f>SUM('Indicators Overview'!AJ$99:AJ$108)</f>
        <v>8</v>
      </c>
      <c r="M19" s="197">
        <f t="shared" si="4"/>
        <v>0.8</v>
      </c>
      <c r="N19" s="174">
        <f>SUM('Indicators Overview'!AK$99:AK$108)</f>
        <v>2</v>
      </c>
      <c r="O19" s="197">
        <f t="shared" si="5"/>
        <v>0.2</v>
      </c>
      <c r="P19" s="198">
        <f>COUNTIF('Gen_Incl Overview'!$AP$99:$AP$108,"T")</f>
        <v>0</v>
      </c>
      <c r="Q19" s="199">
        <f t="shared" si="6"/>
        <v>0</v>
      </c>
      <c r="R19" s="198">
        <f>COUNTIF('Gen_Incl Overview'!$AP$99:$AP$108,"P")</f>
        <v>0</v>
      </c>
      <c r="S19" s="199">
        <f t="shared" si="7"/>
        <v>0</v>
      </c>
      <c r="T19" s="198">
        <f>COUNTIF('Gen_Incl Overview'!$AP$99:$AP$108,'developer sheet'!$D$10)</f>
        <v>1</v>
      </c>
      <c r="U19" s="199">
        <f t="shared" si="8"/>
        <v>1</v>
      </c>
      <c r="V19" s="204">
        <f t="shared" si="9"/>
        <v>0</v>
      </c>
      <c r="W19" s="199">
        <f t="shared" si="10"/>
        <v>0</v>
      </c>
      <c r="X19" s="103"/>
    </row>
    <row r="20" spans="1:24" ht="15.75" thickBot="1" x14ac:dyDescent="0.3">
      <c r="A20" s="103"/>
      <c r="B20" s="166">
        <f>'Long Term Vision'!A172</f>
        <v>17</v>
      </c>
      <c r="C20" s="167" t="str">
        <f>'Long Term Vision'!B172</f>
        <v>Partnerships for the Goals</v>
      </c>
      <c r="D20" s="195">
        <f>COUNTIF('Alignment Overview'!$AN$109:$AN$127,"T")</f>
        <v>1</v>
      </c>
      <c r="E20" s="196">
        <f t="shared" si="1"/>
        <v>6.6666666666666666E-2</v>
      </c>
      <c r="F20" s="195">
        <f>COUNTIF('Alignment Overview'!$AN$109:$AN$127,"P")</f>
        <v>7</v>
      </c>
      <c r="G20" s="196">
        <f t="shared" si="1"/>
        <v>0.46666666666666667</v>
      </c>
      <c r="H20" s="195">
        <f>COUNTIF('Alignment Overview'!$AN$109:$AN$127,'developer sheet'!$D$10)</f>
        <v>7</v>
      </c>
      <c r="I20" s="196">
        <f t="shared" si="0"/>
        <v>0.46666666666666667</v>
      </c>
      <c r="J20" s="203">
        <f t="shared" si="2"/>
        <v>8</v>
      </c>
      <c r="K20" s="196">
        <f t="shared" si="3"/>
        <v>0.53333333333333333</v>
      </c>
      <c r="L20" s="174">
        <f>SUM('Indicators Overview'!AJ$109:AJ$127)</f>
        <v>7</v>
      </c>
      <c r="M20" s="197">
        <f t="shared" si="4"/>
        <v>0.46666666666666667</v>
      </c>
      <c r="N20" s="174">
        <f>SUM('Indicators Overview'!AK$109:AK$127)</f>
        <v>8</v>
      </c>
      <c r="O20" s="197">
        <f t="shared" si="5"/>
        <v>0.53333333333333333</v>
      </c>
      <c r="P20" s="198">
        <f>COUNTIF('Gen_Incl Overview'!$AP$109:$AP$127,"T")</f>
        <v>0</v>
      </c>
      <c r="Q20" s="199">
        <f t="shared" si="6"/>
        <v>0</v>
      </c>
      <c r="R20" s="198">
        <f>COUNTIF('Gen_Incl Overview'!$AP$109:$AP$127,"P")</f>
        <v>1</v>
      </c>
      <c r="S20" s="199">
        <f t="shared" si="7"/>
        <v>1</v>
      </c>
      <c r="T20" s="198">
        <f>COUNTIF('Gen_Incl Overview'!$AP$109:$AP$127,'developer sheet'!$D$10)</f>
        <v>0</v>
      </c>
      <c r="U20" s="199">
        <f t="shared" si="8"/>
        <v>0</v>
      </c>
      <c r="V20" s="204">
        <f t="shared" si="9"/>
        <v>1</v>
      </c>
      <c r="W20" s="199">
        <f t="shared" si="10"/>
        <v>1</v>
      </c>
      <c r="X20" s="103"/>
    </row>
    <row r="21" spans="1:24" ht="15.75" thickBot="1" x14ac:dyDescent="0.3">
      <c r="A21" s="103"/>
      <c r="B21" s="103"/>
      <c r="C21" s="103"/>
      <c r="D21" s="200">
        <f>SUM(D4:D20)</f>
        <v>41</v>
      </c>
      <c r="E21" s="201">
        <f t="shared" ref="E21:G21" si="11">D21/($H21+$F21+$D21)</f>
        <v>0.3504273504273504</v>
      </c>
      <c r="F21" s="200">
        <f>SUM(F4:F20)</f>
        <v>50</v>
      </c>
      <c r="G21" s="201">
        <f t="shared" si="11"/>
        <v>0.42735042735042733</v>
      </c>
      <c r="H21" s="200">
        <f>SUM(H4:H20)</f>
        <v>26</v>
      </c>
      <c r="I21" s="201">
        <f t="shared" si="0"/>
        <v>0.22222222222222221</v>
      </c>
      <c r="J21" s="205">
        <f t="shared" si="2"/>
        <v>91</v>
      </c>
      <c r="K21" s="201">
        <f t="shared" si="3"/>
        <v>0.77777777777777779</v>
      </c>
      <c r="L21" s="189">
        <f>SUM(L4:L20)</f>
        <v>87</v>
      </c>
      <c r="M21" s="191">
        <f t="shared" si="4"/>
        <v>0.74358974358974361</v>
      </c>
      <c r="N21" s="189">
        <f>SUM(N4:N20)</f>
        <v>30</v>
      </c>
      <c r="O21" s="191">
        <f t="shared" si="5"/>
        <v>0.25641025641025639</v>
      </c>
      <c r="P21" s="202">
        <f>SUM(P4:P20)</f>
        <v>4</v>
      </c>
      <c r="Q21" s="206">
        <f t="shared" si="6"/>
        <v>0.14285714285714285</v>
      </c>
      <c r="R21" s="202">
        <f>SUM(R4:R20)</f>
        <v>16</v>
      </c>
      <c r="S21" s="206">
        <f t="shared" si="7"/>
        <v>0.5714285714285714</v>
      </c>
      <c r="T21" s="202">
        <f>SUM(T4:T20)</f>
        <v>8</v>
      </c>
      <c r="U21" s="206">
        <f t="shared" si="8"/>
        <v>0.2857142857142857</v>
      </c>
      <c r="V21" s="207">
        <f t="shared" si="9"/>
        <v>20</v>
      </c>
      <c r="W21" s="206">
        <f t="shared" si="10"/>
        <v>0.7142857142857143</v>
      </c>
      <c r="X21" s="103"/>
    </row>
    <row r="22" spans="1:24" x14ac:dyDescent="0.25">
      <c r="A22" s="103"/>
      <c r="B22" s="103"/>
      <c r="C22" s="103"/>
      <c r="D22" s="103"/>
      <c r="E22" s="103"/>
      <c r="F22" s="103"/>
      <c r="G22" s="103"/>
      <c r="H22" s="103"/>
      <c r="I22" s="103"/>
      <c r="J22" s="103"/>
      <c r="K22" s="103"/>
      <c r="L22" s="103"/>
      <c r="M22" s="103"/>
      <c r="N22" s="103"/>
      <c r="O22" s="103"/>
      <c r="P22" s="103"/>
      <c r="Q22" s="103"/>
      <c r="R22" s="103"/>
      <c r="S22" s="103"/>
      <c r="T22" s="103"/>
      <c r="U22" s="103"/>
      <c r="V22" s="103"/>
      <c r="W22" s="103"/>
      <c r="X22" s="103"/>
    </row>
    <row r="23" spans="1:24" ht="15.75" thickBot="1" x14ac:dyDescent="0.3">
      <c r="A23" s="103"/>
      <c r="B23" s="103"/>
      <c r="C23" s="103"/>
      <c r="D23" s="103"/>
      <c r="E23" s="103"/>
      <c r="F23" s="103"/>
      <c r="G23" s="103"/>
      <c r="H23" s="103"/>
      <c r="I23" s="103"/>
      <c r="J23" s="103"/>
      <c r="K23" s="103"/>
      <c r="L23" s="103"/>
      <c r="M23" s="103"/>
      <c r="N23" s="103"/>
      <c r="O23" s="103"/>
      <c r="P23" s="103"/>
      <c r="Q23" s="103"/>
      <c r="R23" s="103"/>
      <c r="S23" s="103"/>
      <c r="T23" s="103"/>
      <c r="U23" s="103"/>
      <c r="V23" s="103"/>
      <c r="W23" s="103"/>
      <c r="X23" s="103"/>
    </row>
    <row r="24" spans="1:24" ht="15.75" thickBot="1" x14ac:dyDescent="0.3">
      <c r="A24" s="103"/>
      <c r="B24" s="103"/>
      <c r="C24" s="103"/>
      <c r="D24" s="213" t="str">
        <f>D2</f>
        <v>Alignment</v>
      </c>
      <c r="E24" s="214"/>
      <c r="F24" s="214"/>
      <c r="G24" s="214"/>
      <c r="H24" s="214"/>
      <c r="I24" s="214"/>
      <c r="J24" s="214"/>
      <c r="K24" s="215"/>
      <c r="L24" s="211" t="str">
        <f>L2</f>
        <v>Indicators</v>
      </c>
      <c r="M24" s="212"/>
      <c r="N24" s="212"/>
      <c r="O24" s="212"/>
      <c r="P24" s="208" t="str">
        <f>P2</f>
        <v>Gender inclusion</v>
      </c>
      <c r="Q24" s="209"/>
      <c r="R24" s="209"/>
      <c r="S24" s="209"/>
      <c r="T24" s="209"/>
      <c r="U24" s="209"/>
      <c r="V24" s="209"/>
      <c r="W24" s="210"/>
      <c r="X24" s="103"/>
    </row>
    <row r="25" spans="1:24" ht="15.75" thickBot="1" x14ac:dyDescent="0.3">
      <c r="A25" s="103"/>
      <c r="B25" s="103"/>
      <c r="C25" s="103"/>
      <c r="D25" s="192" t="str">
        <f>D3</f>
        <v>Total</v>
      </c>
      <c r="E25" s="192" t="str">
        <f t="shared" ref="E25:U25" si="12">E3</f>
        <v>%</v>
      </c>
      <c r="F25" s="192" t="str">
        <f t="shared" si="12"/>
        <v>Partial</v>
      </c>
      <c r="G25" s="192" t="str">
        <f t="shared" si="12"/>
        <v>%</v>
      </c>
      <c r="H25" s="192" t="str">
        <f t="shared" si="12"/>
        <v>none</v>
      </c>
      <c r="I25" s="192" t="str">
        <f t="shared" si="12"/>
        <v>%</v>
      </c>
      <c r="J25" s="192" t="str">
        <f>J3</f>
        <v>Total+Partial</v>
      </c>
      <c r="K25" s="192" t="str">
        <f t="shared" ref="K25" si="13">K3</f>
        <v>%</v>
      </c>
      <c r="L25" s="173" t="str">
        <f t="shared" si="12"/>
        <v>Covered</v>
      </c>
      <c r="M25" s="193" t="str">
        <f t="shared" si="12"/>
        <v>%</v>
      </c>
      <c r="N25" s="193" t="str">
        <f t="shared" si="12"/>
        <v>Uncovered</v>
      </c>
      <c r="O25" s="193" t="str">
        <f t="shared" si="12"/>
        <v>%</v>
      </c>
      <c r="P25" s="194" t="str">
        <f t="shared" si="12"/>
        <v>Total</v>
      </c>
      <c r="Q25" s="194" t="str">
        <f t="shared" si="12"/>
        <v>%</v>
      </c>
      <c r="R25" s="194" t="str">
        <f t="shared" si="12"/>
        <v>Partial</v>
      </c>
      <c r="S25" s="194" t="str">
        <f t="shared" si="12"/>
        <v>%</v>
      </c>
      <c r="T25" s="194" t="str">
        <f t="shared" si="12"/>
        <v>none</v>
      </c>
      <c r="U25" s="194" t="str">
        <f t="shared" si="12"/>
        <v>%</v>
      </c>
      <c r="V25" s="194" t="str">
        <f>J3</f>
        <v>Total+Partial</v>
      </c>
      <c r="W25" s="194" t="str">
        <f t="shared" ref="W25" si="14">W3</f>
        <v>%</v>
      </c>
      <c r="X25" s="103"/>
    </row>
    <row r="26" spans="1:24" ht="15.75" thickBot="1" x14ac:dyDescent="0.3">
      <c r="A26" s="103"/>
      <c r="B26" s="103"/>
      <c r="C26" s="183" t="str">
        <f>'Long Term Vision'!F173</f>
        <v>People</v>
      </c>
      <c r="D26" s="195">
        <f>SUM(D$4:D$8)</f>
        <v>9</v>
      </c>
      <c r="E26" s="196">
        <f>D26/($H26+$F26+$D26)</f>
        <v>0.29032258064516131</v>
      </c>
      <c r="F26" s="195">
        <f>SUM(F$4:F$8)</f>
        <v>17</v>
      </c>
      <c r="G26" s="196">
        <f>F26/($H26+$F26+$D26)</f>
        <v>0.54838709677419351</v>
      </c>
      <c r="H26" s="195">
        <f>SUM(H$4:H$8)</f>
        <v>5</v>
      </c>
      <c r="I26" s="196">
        <f t="shared" ref="I26:I31" si="15">H26/($H26+$F26+$D26)</f>
        <v>0.16129032258064516</v>
      </c>
      <c r="J26" s="203">
        <f>D26+F26</f>
        <v>26</v>
      </c>
      <c r="K26" s="196">
        <f>J26/($H26+$F26+$D26)</f>
        <v>0.83870967741935487</v>
      </c>
      <c r="L26" s="174">
        <f>SUM(L$4:L$8)</f>
        <v>23</v>
      </c>
      <c r="M26" s="197">
        <f>L26/($L26+$N26)</f>
        <v>0.74193548387096775</v>
      </c>
      <c r="N26" s="174">
        <f>SUM(N$4:N$8)</f>
        <v>8</v>
      </c>
      <c r="O26" s="197">
        <f>N26/($L26+$N26)</f>
        <v>0.25806451612903225</v>
      </c>
      <c r="P26" s="198">
        <f>SUM(P$4:P$8)</f>
        <v>4</v>
      </c>
      <c r="Q26" s="199">
        <f>IF(($P26+$R26+$T26)=0,"N/A",P26/($P26+$R26+$T26))</f>
        <v>0.21052631578947367</v>
      </c>
      <c r="R26" s="198">
        <f>SUM(R$4:R$8)</f>
        <v>8</v>
      </c>
      <c r="S26" s="199">
        <f>IF(($P26+$R26+$T26)=0,"N/A",R26/($P26+$R26+$T26))</f>
        <v>0.42105263157894735</v>
      </c>
      <c r="T26" s="198">
        <f>SUM(T$4:T$8)</f>
        <v>7</v>
      </c>
      <c r="U26" s="199">
        <f>IF(($P26+$R26+$T26)=0,"N/A",T26/($P26+$R26+$T26))</f>
        <v>0.36842105263157893</v>
      </c>
      <c r="V26" s="204">
        <f>P26+R26</f>
        <v>12</v>
      </c>
      <c r="W26" s="199">
        <f>IF(ISERROR(V26/($T26+$R26+$P26)),"N/A",V26/($T26+$R26+$P26))</f>
        <v>0.63157894736842102</v>
      </c>
      <c r="X26" s="103"/>
    </row>
    <row r="27" spans="1:24" ht="15.75" thickBot="1" x14ac:dyDescent="0.3">
      <c r="A27" s="103"/>
      <c r="B27" s="103"/>
      <c r="C27" s="184" t="str">
        <f>'Long Term Vision'!F174</f>
        <v>Planet</v>
      </c>
      <c r="D27" s="195">
        <f>SUM(D$9,D$15:D$18)</f>
        <v>14</v>
      </c>
      <c r="E27" s="196">
        <f t="shared" ref="E27:E31" si="16">D27/($H27+$F27+$D27)</f>
        <v>0.4375</v>
      </c>
      <c r="F27" s="195">
        <f>SUM(F$9,F$15:F$18)</f>
        <v>13</v>
      </c>
      <c r="G27" s="196">
        <f t="shared" ref="G27:G31" si="17">F27/($H27+$F27+$D27)</f>
        <v>0.40625</v>
      </c>
      <c r="H27" s="195">
        <f>SUM(H$9,H$15:H$18)</f>
        <v>5</v>
      </c>
      <c r="I27" s="196">
        <f t="shared" si="15"/>
        <v>0.15625</v>
      </c>
      <c r="J27" s="203">
        <f t="shared" ref="J27:J31" si="18">D27+F27</f>
        <v>27</v>
      </c>
      <c r="K27" s="196">
        <f t="shared" ref="K27:K31" si="19">J27/($H27+$F27+$D27)</f>
        <v>0.84375</v>
      </c>
      <c r="L27" s="174">
        <f>SUM(L$9,L$15:L$18)</f>
        <v>27</v>
      </c>
      <c r="M27" s="197">
        <f t="shared" ref="M27:M30" si="20">L27/($L27+$N27)</f>
        <v>0.84375</v>
      </c>
      <c r="N27" s="174">
        <f>SUM(N$9,N$15:N$18)</f>
        <v>5</v>
      </c>
      <c r="O27" s="197">
        <f t="shared" ref="O27:O30" si="21">N27/($L27+$N27)</f>
        <v>0.15625</v>
      </c>
      <c r="P27" s="198">
        <f>SUM(P$9,P$15:P$18)</f>
        <v>0</v>
      </c>
      <c r="Q27" s="199">
        <f t="shared" ref="Q27:Q31" si="22">IF(($P27+$R27+$T27)=0,"N/A",P27/($P27+$R27+$T27))</f>
        <v>0</v>
      </c>
      <c r="R27" s="198">
        <f>SUM(R$9,R$15:R$18)</f>
        <v>1</v>
      </c>
      <c r="S27" s="199">
        <f t="shared" ref="S27:S31" si="23">IF(($P27+$R27+$T27)=0,"N/A",R27/($P27+$R27+$T27))</f>
        <v>1</v>
      </c>
      <c r="T27" s="198">
        <f>SUM(T$9,T$15:T$18)</f>
        <v>0</v>
      </c>
      <c r="U27" s="199">
        <f t="shared" ref="U27:U31" si="24">IF(($P27+$R27+$T27)=0,"N/A",T27/($P27+$R27+$T27))</f>
        <v>0</v>
      </c>
      <c r="V27" s="204">
        <f t="shared" ref="V27:V31" si="25">P27+R27</f>
        <v>1</v>
      </c>
      <c r="W27" s="199">
        <f t="shared" ref="W27:W31" si="26">IF(ISERROR(V27/($T27+$R27+$P27)),"N/A",V27/($T27+$R27+$P27))</f>
        <v>1</v>
      </c>
      <c r="X27" s="103"/>
    </row>
    <row r="28" spans="1:24" ht="15.75" thickBot="1" x14ac:dyDescent="0.3">
      <c r="A28" s="103"/>
      <c r="B28" s="103"/>
      <c r="C28" s="185" t="str">
        <f>'Long Term Vision'!F175</f>
        <v>Prosperity</v>
      </c>
      <c r="D28" s="195">
        <f>SUM(D$10:D$14)</f>
        <v>13</v>
      </c>
      <c r="E28" s="196">
        <f t="shared" si="16"/>
        <v>0.44827586206896552</v>
      </c>
      <c r="F28" s="195">
        <f>SUM(F$10:F$14)</f>
        <v>9</v>
      </c>
      <c r="G28" s="196">
        <f t="shared" si="17"/>
        <v>0.31034482758620691</v>
      </c>
      <c r="H28" s="195">
        <f>SUM(H$10:H$14)</f>
        <v>7</v>
      </c>
      <c r="I28" s="196">
        <f t="shared" si="15"/>
        <v>0.2413793103448276</v>
      </c>
      <c r="J28" s="203">
        <f t="shared" si="18"/>
        <v>22</v>
      </c>
      <c r="K28" s="196">
        <f t="shared" si="19"/>
        <v>0.75862068965517238</v>
      </c>
      <c r="L28" s="174">
        <f>SUM(L$10:L$14)</f>
        <v>22</v>
      </c>
      <c r="M28" s="197">
        <f t="shared" si="20"/>
        <v>0.75862068965517238</v>
      </c>
      <c r="N28" s="174">
        <f>SUM(N$10:N$14)</f>
        <v>7</v>
      </c>
      <c r="O28" s="197">
        <f t="shared" si="21"/>
        <v>0.2413793103448276</v>
      </c>
      <c r="P28" s="198">
        <f>SUM(P$10:P$14)</f>
        <v>0</v>
      </c>
      <c r="Q28" s="199">
        <f t="shared" si="22"/>
        <v>0</v>
      </c>
      <c r="R28" s="198">
        <f>SUM(R$10:R$14)</f>
        <v>6</v>
      </c>
      <c r="S28" s="199">
        <f t="shared" si="23"/>
        <v>1</v>
      </c>
      <c r="T28" s="198">
        <f>SUM(T$10:T$14)</f>
        <v>0</v>
      </c>
      <c r="U28" s="199">
        <f t="shared" si="24"/>
        <v>0</v>
      </c>
      <c r="V28" s="204">
        <f t="shared" si="25"/>
        <v>6</v>
      </c>
      <c r="W28" s="199">
        <f t="shared" si="26"/>
        <v>1</v>
      </c>
      <c r="X28" s="103"/>
    </row>
    <row r="29" spans="1:24" ht="15.75" thickBot="1" x14ac:dyDescent="0.3">
      <c r="A29" s="103"/>
      <c r="B29" s="103"/>
      <c r="C29" s="186" t="str">
        <f>'Long Term Vision'!F176</f>
        <v>Peace</v>
      </c>
      <c r="D29" s="195">
        <f>D$19</f>
        <v>4</v>
      </c>
      <c r="E29" s="196">
        <f t="shared" si="16"/>
        <v>0.4</v>
      </c>
      <c r="F29" s="195">
        <f>F$19</f>
        <v>4</v>
      </c>
      <c r="G29" s="196">
        <f t="shared" si="17"/>
        <v>0.4</v>
      </c>
      <c r="H29" s="195">
        <f>H$19</f>
        <v>2</v>
      </c>
      <c r="I29" s="196">
        <f t="shared" si="15"/>
        <v>0.2</v>
      </c>
      <c r="J29" s="203">
        <f t="shared" si="18"/>
        <v>8</v>
      </c>
      <c r="K29" s="196">
        <f t="shared" si="19"/>
        <v>0.8</v>
      </c>
      <c r="L29" s="174">
        <f>L$19</f>
        <v>8</v>
      </c>
      <c r="M29" s="197">
        <f t="shared" si="20"/>
        <v>0.8</v>
      </c>
      <c r="N29" s="174">
        <f>N$19</f>
        <v>2</v>
      </c>
      <c r="O29" s="197">
        <f t="shared" si="21"/>
        <v>0.2</v>
      </c>
      <c r="P29" s="198">
        <f>P$19</f>
        <v>0</v>
      </c>
      <c r="Q29" s="199">
        <f t="shared" si="22"/>
        <v>0</v>
      </c>
      <c r="R29" s="198">
        <f>R$19</f>
        <v>0</v>
      </c>
      <c r="S29" s="199">
        <f t="shared" si="23"/>
        <v>0</v>
      </c>
      <c r="T29" s="198">
        <f>T$19</f>
        <v>1</v>
      </c>
      <c r="U29" s="199">
        <f t="shared" si="24"/>
        <v>1</v>
      </c>
      <c r="V29" s="204">
        <f t="shared" si="25"/>
        <v>0</v>
      </c>
      <c r="W29" s="199">
        <f t="shared" si="26"/>
        <v>0</v>
      </c>
      <c r="X29" s="103"/>
    </row>
    <row r="30" spans="1:24" ht="15.75" thickBot="1" x14ac:dyDescent="0.3">
      <c r="A30" s="103"/>
      <c r="B30" s="103"/>
      <c r="C30" s="187" t="str">
        <f>'Long Term Vision'!F177</f>
        <v>Partnerships</v>
      </c>
      <c r="D30" s="195">
        <f>D$20</f>
        <v>1</v>
      </c>
      <c r="E30" s="196">
        <f t="shared" si="16"/>
        <v>6.6666666666666666E-2</v>
      </c>
      <c r="F30" s="195">
        <f>F$20</f>
        <v>7</v>
      </c>
      <c r="G30" s="196">
        <f t="shared" si="17"/>
        <v>0.46666666666666667</v>
      </c>
      <c r="H30" s="195">
        <f>H$20</f>
        <v>7</v>
      </c>
      <c r="I30" s="196">
        <f t="shared" si="15"/>
        <v>0.46666666666666667</v>
      </c>
      <c r="J30" s="203">
        <f t="shared" si="18"/>
        <v>8</v>
      </c>
      <c r="K30" s="196">
        <f t="shared" si="19"/>
        <v>0.53333333333333333</v>
      </c>
      <c r="L30" s="174">
        <f>L$20</f>
        <v>7</v>
      </c>
      <c r="M30" s="197">
        <f t="shared" si="20"/>
        <v>0.46666666666666667</v>
      </c>
      <c r="N30" s="174">
        <f>N$20</f>
        <v>8</v>
      </c>
      <c r="O30" s="197">
        <f t="shared" si="21"/>
        <v>0.53333333333333333</v>
      </c>
      <c r="P30" s="198">
        <f>P$20</f>
        <v>0</v>
      </c>
      <c r="Q30" s="199">
        <f t="shared" si="22"/>
        <v>0</v>
      </c>
      <c r="R30" s="198">
        <f>R$20</f>
        <v>1</v>
      </c>
      <c r="S30" s="199">
        <f t="shared" si="23"/>
        <v>1</v>
      </c>
      <c r="T30" s="198">
        <f>T$20</f>
        <v>0</v>
      </c>
      <c r="U30" s="199">
        <f t="shared" si="24"/>
        <v>0</v>
      </c>
      <c r="V30" s="204">
        <f t="shared" si="25"/>
        <v>1</v>
      </c>
      <c r="W30" s="199">
        <f t="shared" si="26"/>
        <v>1</v>
      </c>
      <c r="X30" s="103"/>
    </row>
    <row r="31" spans="1:24" ht="15.75" thickBot="1" x14ac:dyDescent="0.3">
      <c r="A31" s="103"/>
      <c r="B31" s="103"/>
      <c r="C31" s="19"/>
      <c r="D31" s="200">
        <f>SUM(D26:D30)</f>
        <v>41</v>
      </c>
      <c r="E31" s="201">
        <f t="shared" si="16"/>
        <v>0.3504273504273504</v>
      </c>
      <c r="F31" s="200">
        <f>SUM(F26:F30)</f>
        <v>50</v>
      </c>
      <c r="G31" s="201">
        <f t="shared" si="17"/>
        <v>0.42735042735042733</v>
      </c>
      <c r="H31" s="200">
        <f>SUM(H26:H30)</f>
        <v>26</v>
      </c>
      <c r="I31" s="201">
        <f t="shared" si="15"/>
        <v>0.22222222222222221</v>
      </c>
      <c r="J31" s="205">
        <f t="shared" si="18"/>
        <v>91</v>
      </c>
      <c r="K31" s="201">
        <f t="shared" si="19"/>
        <v>0.77777777777777779</v>
      </c>
      <c r="L31" s="189">
        <f>SUM(L26:L30)</f>
        <v>87</v>
      </c>
      <c r="M31" s="191">
        <f>L31/($L31+$N31)</f>
        <v>0.74358974358974361</v>
      </c>
      <c r="N31" s="189">
        <f>SUM(N26:N30)</f>
        <v>30</v>
      </c>
      <c r="O31" s="191">
        <f>N31/($L31+$N31)</f>
        <v>0.25641025641025639</v>
      </c>
      <c r="P31" s="202">
        <f>SUM(P26:P30)</f>
        <v>4</v>
      </c>
      <c r="Q31" s="206">
        <f t="shared" si="22"/>
        <v>0.14285714285714285</v>
      </c>
      <c r="R31" s="202">
        <f>SUM(R26:R30)</f>
        <v>16</v>
      </c>
      <c r="S31" s="206">
        <f t="shared" si="23"/>
        <v>0.5714285714285714</v>
      </c>
      <c r="T31" s="202">
        <f>SUM(T26:T30)</f>
        <v>8</v>
      </c>
      <c r="U31" s="206">
        <f t="shared" si="24"/>
        <v>0.2857142857142857</v>
      </c>
      <c r="V31" s="207">
        <f t="shared" si="25"/>
        <v>20</v>
      </c>
      <c r="W31" s="206">
        <f t="shared" si="26"/>
        <v>0.7142857142857143</v>
      </c>
      <c r="X31" s="103"/>
    </row>
    <row r="32" spans="1:24" x14ac:dyDescent="0.25">
      <c r="A32" s="103"/>
      <c r="B32" s="103"/>
      <c r="C32" s="103"/>
      <c r="D32" s="103"/>
      <c r="E32" s="103"/>
      <c r="F32" s="103"/>
      <c r="G32" s="103"/>
      <c r="H32" s="103"/>
      <c r="I32" s="103"/>
      <c r="J32" s="103"/>
      <c r="K32" s="103"/>
      <c r="L32" s="103"/>
      <c r="M32" s="103"/>
      <c r="N32" s="103"/>
      <c r="O32" s="103"/>
      <c r="P32" s="103"/>
      <c r="Q32" s="103"/>
      <c r="R32" s="103"/>
      <c r="S32" s="103"/>
      <c r="T32" s="103"/>
      <c r="U32" s="103"/>
      <c r="V32" s="103"/>
      <c r="W32" s="103"/>
      <c r="X32" s="103"/>
    </row>
  </sheetData>
  <mergeCells count="6">
    <mergeCell ref="P24:W24"/>
    <mergeCell ref="L24:O24"/>
    <mergeCell ref="D24:K24"/>
    <mergeCell ref="D2:K2"/>
    <mergeCell ref="L2:O2"/>
    <mergeCell ref="P2:W2"/>
  </mergeCells>
  <pageMargins left="0.7" right="0.7" top="0.75" bottom="0.75" header="0.3" footer="0.3"/>
  <pageSetup orientation="portrait" verticalDpi="0" r:id="rId1"/>
  <ignoredErrors>
    <ignoredError sqref="P21:Q21 P31 P4 R4 T4 P5 R5 T5 P6 R6 T6 P7 R7 T7 P8 R8 T8 P9 R9 T9 P10 R10 T10 P11 R11 T11 P12 R12 T12 P13 R13 T13 P14 R14 T14 P15 R15 T15 P16 R16 T16 P17 R17 T17 P18 R18 T18 P19 R19 T19 P20 R20 T20 P26 R26 T26 P27 R27 T27 P28 R28 T28 P29 R29 T29 P30 R30 T30 E30:I30 E29:I29 E28:I28 E27:I27 E26:I26 E20:I20 E19:I19 E18:I18 E17:I17 E16:I16 E15:I15 E14:I14 E13:I13 E12:I12 E11:I11 E10:I10 E9:I9 E8:I8 E7:I7 E6:I6 E5:I5 E4:I4 E31:I31 E21:I21 L30:O30 L29:O29 L28:O28 L27:O27 L26:O26 L20:O20 L19:O19 L18:O18 L17:O17 L16:O16 L15:O15 L14:O14 L13:O13 L12:O12 L11:O11 L10:O10 L9:O9 L8:O8 L7:O7 L6:O6 L5:O5 L4:O4 L31:O31 L21:O21 V25 J26:J31 J4:J21 V4:V21 V26:V31 R21:S21 R31 T21 T31 S26:S31 Q26:Q31"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B150" sqref="B150"/>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16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t="s">
        <v>370</v>
      </c>
      <c r="E51" s="23"/>
      <c r="F51" s="23"/>
      <c r="G51" s="6" t="s">
        <v>184</v>
      </c>
      <c r="H51" s="6"/>
      <c r="I51" s="24"/>
    </row>
    <row r="52" spans="1:9" ht="45" hidden="1" outlineLevel="1" x14ac:dyDescent="0.25">
      <c r="A52" s="66" t="str">
        <f>'Long Term Vision'!A52</f>
        <v>Planet</v>
      </c>
      <c r="B52" s="23" t="str">
        <f>'Long Term Vision'!B52</f>
        <v>12.5 By 2030, substantially reduce waste generation through prevention, reduction, recycling and reuse</v>
      </c>
      <c r="C52" s="23"/>
      <c r="D52" s="23" t="s">
        <v>371</v>
      </c>
      <c r="E52" s="23"/>
      <c r="F52" s="23"/>
      <c r="G52" s="6" t="s">
        <v>184</v>
      </c>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t="s">
        <v>368</v>
      </c>
      <c r="E85" s="23"/>
      <c r="F85" s="23"/>
      <c r="G85" s="6" t="s">
        <v>184</v>
      </c>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t="s">
        <v>369</v>
      </c>
      <c r="E119" s="23"/>
      <c r="F119" s="23"/>
      <c r="G119" s="6" t="s">
        <v>184</v>
      </c>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230</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1</v>
      </c>
      <c r="D163" s="33">
        <f>COUNTA(E$83:E$92)</f>
        <v>0</v>
      </c>
      <c r="E163" s="34">
        <f>$C163/'Long Term Vision'!$C163</f>
        <v>0.1111111111111111</v>
      </c>
      <c r="F163" s="53">
        <f>IFERROR($D163/$C163,'developer sheet'!$D$9)</f>
        <v>0</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2</v>
      </c>
      <c r="D167" s="33">
        <f>COUNTA(E$48:E$55)</f>
        <v>0</v>
      </c>
      <c r="E167" s="34">
        <f>$C167/'Long Term Vision'!$C167</f>
        <v>0.2857142857142857</v>
      </c>
      <c r="F167" s="53">
        <f>IFERROR($D167/$C167,'developer sheet'!$D$9)</f>
        <v>0</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1</v>
      </c>
      <c r="D171" s="33">
        <f>COUNTA(E$116:E$125)</f>
        <v>0</v>
      </c>
      <c r="E171" s="34">
        <f>$C171/'Long Term Vision'!$C171</f>
        <v>0.1</v>
      </c>
      <c r="F171" s="53">
        <f>IFERROR($D171/$C171,'developer sheet'!$D$9)</f>
        <v>0</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6.25E-2</v>
      </c>
      <c r="F174" s="52">
        <f>IFERROR(SUM($D$161,$D$167:$D$170)/SUM($C$161,$C$167:$C$170),'developer sheet'!$D$9)</f>
        <v>0</v>
      </c>
      <c r="G174" s="39"/>
      <c r="H174" s="39"/>
      <c r="I174" s="49"/>
    </row>
    <row r="175" spans="1:9" x14ac:dyDescent="0.25">
      <c r="A175" s="49"/>
      <c r="B175" s="49"/>
      <c r="C175" s="49"/>
      <c r="D175" s="47" t="str">
        <f>'Long Term Vision'!F175</f>
        <v>Prosperity</v>
      </c>
      <c r="E175" s="34">
        <f>SUM($C$162:$C$166)/SUM('Long Term Vision'!$C$162:$C$166)</f>
        <v>3.4482758620689655E-2</v>
      </c>
      <c r="F175" s="53">
        <f>IFERROR(SUM($D$162:$D$166)/SUM($C$162:$C$166),'developer sheet'!$D$9)</f>
        <v>0</v>
      </c>
      <c r="G175" s="39"/>
      <c r="H175" s="39"/>
      <c r="I175" s="49"/>
    </row>
    <row r="176" spans="1:9" x14ac:dyDescent="0.25">
      <c r="A176" s="49"/>
      <c r="B176" s="49"/>
      <c r="C176" s="49"/>
      <c r="D176" s="44" t="str">
        <f>'Long Term Vision'!F176</f>
        <v>Peace</v>
      </c>
      <c r="E176" s="39">
        <f>$C$171/'Long Term Vision'!$C$171</f>
        <v>0.1</v>
      </c>
      <c r="F176" s="52">
        <f>IFERROR($D$171/$C$171,'developer sheet'!$D$9)</f>
        <v>0</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4894993B-F063-40C9-BC09-B4BA80892DCD}">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4FC4A91C-C5A3-4008-8D5F-5C6649593AF4}">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576399C1-7195-4A6F-9B75-EFE206DA0F43}">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B150" sqref="B150"/>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135"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t="s">
        <v>496</v>
      </c>
      <c r="D12" s="23" t="s">
        <v>497</v>
      </c>
      <c r="E12" s="23" t="s">
        <v>498</v>
      </c>
      <c r="F12" s="23" t="s">
        <v>499</v>
      </c>
      <c r="G12" s="6" t="s">
        <v>184</v>
      </c>
      <c r="H12" s="6"/>
      <c r="I12" s="24"/>
    </row>
    <row r="13" spans="1:9" ht="135"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t="s">
        <v>496</v>
      </c>
      <c r="D13" s="23" t="s">
        <v>497</v>
      </c>
      <c r="E13" s="23" t="s">
        <v>498</v>
      </c>
      <c r="F13" s="23" t="s">
        <v>499</v>
      </c>
      <c r="G13" s="6" t="s">
        <v>184</v>
      </c>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09.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t="s">
        <v>500</v>
      </c>
      <c r="D19" s="23" t="s">
        <v>501</v>
      </c>
      <c r="E19" s="23" t="s">
        <v>502</v>
      </c>
      <c r="F19" s="23" t="s">
        <v>503</v>
      </c>
      <c r="G19" s="6" t="s">
        <v>184</v>
      </c>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09.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t="s">
        <v>504</v>
      </c>
      <c r="D24" s="23" t="s">
        <v>505</v>
      </c>
      <c r="E24" s="23" t="s">
        <v>506</v>
      </c>
      <c r="F24" s="23" t="s">
        <v>507</v>
      </c>
      <c r="G24" s="6" t="s">
        <v>184</v>
      </c>
      <c r="H24" s="6"/>
      <c r="I24" s="24" t="s">
        <v>508</v>
      </c>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34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t="s">
        <v>509</v>
      </c>
      <c r="D32" s="23" t="s">
        <v>510</v>
      </c>
      <c r="E32" s="23" t="s">
        <v>511</v>
      </c>
      <c r="F32" s="23" t="s">
        <v>512</v>
      </c>
      <c r="G32" s="6" t="s">
        <v>184</v>
      </c>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255"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t="s">
        <v>513</v>
      </c>
      <c r="D42" s="23" t="s">
        <v>514</v>
      </c>
      <c r="E42" s="23" t="s">
        <v>515</v>
      </c>
      <c r="F42" s="23" t="s">
        <v>516</v>
      </c>
      <c r="G42" s="6" t="s">
        <v>184</v>
      </c>
      <c r="H42" s="6"/>
      <c r="I42" s="24" t="s">
        <v>517</v>
      </c>
    </row>
    <row r="43" spans="1:9" ht="31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t="s">
        <v>513</v>
      </c>
      <c r="D43" s="23" t="s">
        <v>518</v>
      </c>
      <c r="E43" s="23" t="s">
        <v>519</v>
      </c>
      <c r="F43" s="23" t="s">
        <v>520</v>
      </c>
      <c r="G43" s="6" t="s">
        <v>184</v>
      </c>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09.5" hidden="1" outlineLevel="1" x14ac:dyDescent="0.25">
      <c r="A45" s="66" t="str">
        <f>'Long Term Vision'!A45</f>
        <v>Planet</v>
      </c>
      <c r="B45" s="23" t="str">
        <f>'Long Term Vision'!B45</f>
        <v>6.5 By 2030, implement integrated water resources management at all levels, including through transboundary cooperation as appropriate</v>
      </c>
      <c r="C45" s="23" t="s">
        <v>521</v>
      </c>
      <c r="D45" s="23" t="s">
        <v>522</v>
      </c>
      <c r="E45" s="23" t="s">
        <v>523</v>
      </c>
      <c r="F45" s="23" t="s">
        <v>524</v>
      </c>
      <c r="G45" s="6" t="s">
        <v>184</v>
      </c>
      <c r="H45" s="6"/>
      <c r="I45" s="24"/>
    </row>
    <row r="46" spans="1:9" ht="409.5" hidden="1" outlineLevel="1" x14ac:dyDescent="0.25">
      <c r="A46" s="66" t="str">
        <f>'Long Term Vision'!A46</f>
        <v>Planet</v>
      </c>
      <c r="B46" s="23" t="str">
        <f>'Long Term Vision'!B46</f>
        <v>6.6 By 2020, protect and restore water-related ecosystems, including mountains, forests, wetlands, rivers, aquifers and lakes</v>
      </c>
      <c r="C46" s="23" t="s">
        <v>521</v>
      </c>
      <c r="D46" s="23" t="s">
        <v>522</v>
      </c>
      <c r="E46" s="23" t="s">
        <v>525</v>
      </c>
      <c r="F46" s="23" t="s">
        <v>524</v>
      </c>
      <c r="G46" s="6" t="s">
        <v>184</v>
      </c>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409.5" hidden="1" outlineLevel="1" x14ac:dyDescent="0.25">
      <c r="A49" s="66" t="str">
        <f>'Long Term Vision'!A49</f>
        <v>Planet</v>
      </c>
      <c r="B49" s="23" t="str">
        <f>'Long Term Vision'!B49</f>
        <v>12.2 By 2030, achieve the sustainable management and efficient use of natural resources</v>
      </c>
      <c r="C49" s="23" t="s">
        <v>526</v>
      </c>
      <c r="D49" s="23" t="s">
        <v>527</v>
      </c>
      <c r="E49" s="23" t="s">
        <v>528</v>
      </c>
      <c r="F49" s="23" t="s">
        <v>529</v>
      </c>
      <c r="G49" s="6" t="s">
        <v>184</v>
      </c>
      <c r="H49" s="6"/>
      <c r="I49" s="24" t="s">
        <v>530</v>
      </c>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409.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t="s">
        <v>531</v>
      </c>
      <c r="D51" s="23" t="s">
        <v>532</v>
      </c>
      <c r="E51" s="23" t="s">
        <v>533</v>
      </c>
      <c r="F51" s="23" t="s">
        <v>534</v>
      </c>
      <c r="G51" s="6" t="s">
        <v>184</v>
      </c>
      <c r="H51" s="6"/>
      <c r="I51" s="24"/>
    </row>
    <row r="52" spans="1:9" ht="409.5" hidden="1" outlineLevel="1" x14ac:dyDescent="0.25">
      <c r="A52" s="66" t="str">
        <f>'Long Term Vision'!A52</f>
        <v>Planet</v>
      </c>
      <c r="B52" s="23" t="str">
        <f>'Long Term Vision'!B52</f>
        <v>12.5 By 2030, substantially reduce waste generation through prevention, reduction, recycling and reuse</v>
      </c>
      <c r="C52" s="23" t="s">
        <v>535</v>
      </c>
      <c r="D52" s="23" t="s">
        <v>536</v>
      </c>
      <c r="E52" s="23" t="s">
        <v>537</v>
      </c>
      <c r="F52" s="23" t="s">
        <v>538</v>
      </c>
      <c r="G52" s="6" t="s">
        <v>184</v>
      </c>
      <c r="H52" s="6"/>
      <c r="I52" s="24"/>
    </row>
    <row r="53" spans="1:9" ht="7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t="s">
        <v>539</v>
      </c>
      <c r="D53" s="23" t="s">
        <v>540</v>
      </c>
      <c r="E53" s="23" t="s">
        <v>541</v>
      </c>
      <c r="F53" s="23" t="s">
        <v>542</v>
      </c>
      <c r="G53" s="6"/>
      <c r="H53" s="6"/>
      <c r="I53" s="24"/>
    </row>
    <row r="54" spans="1:9" ht="270" hidden="1" outlineLevel="1" x14ac:dyDescent="0.25">
      <c r="A54" s="66" t="str">
        <f>'Long Term Vision'!A54</f>
        <v>Planet</v>
      </c>
      <c r="B54" s="23" t="str">
        <f>'Long Term Vision'!B54</f>
        <v>12.7 Promote public procurement practices that are sustainable, in accordance with national policies and priorities</v>
      </c>
      <c r="C54" s="23" t="s">
        <v>543</v>
      </c>
      <c r="D54" s="23" t="s">
        <v>544</v>
      </c>
      <c r="E54" s="23" t="s">
        <v>545</v>
      </c>
      <c r="F54" s="23" t="s">
        <v>546</v>
      </c>
      <c r="G54" s="6" t="s">
        <v>184</v>
      </c>
      <c r="H54" s="6"/>
      <c r="I54" s="24"/>
    </row>
    <row r="55" spans="1:9" ht="409.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t="s">
        <v>547</v>
      </c>
      <c r="D55" s="23" t="s">
        <v>548</v>
      </c>
      <c r="E55" s="23" t="s">
        <v>549</v>
      </c>
      <c r="F55" s="23" t="s">
        <v>550</v>
      </c>
      <c r="G55" s="6" t="s">
        <v>184</v>
      </c>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75" hidden="1" outlineLevel="1" x14ac:dyDescent="0.25">
      <c r="A57" s="66" t="str">
        <f>'Long Term Vision'!A57</f>
        <v>Planet</v>
      </c>
      <c r="B57" s="23" t="str">
        <f>'Long Term Vision'!B57</f>
        <v>13.1 Strengthen resilience and adaptive capacity to climate-related hazards and natural disasters in all countries</v>
      </c>
      <c r="C57" s="23" t="s">
        <v>551</v>
      </c>
      <c r="D57" s="23" t="s">
        <v>552</v>
      </c>
      <c r="E57" s="23" t="s">
        <v>553</v>
      </c>
      <c r="F57" s="23" t="s">
        <v>554</v>
      </c>
      <c r="G57" s="6" t="s">
        <v>184</v>
      </c>
      <c r="H57" s="6"/>
      <c r="I57" s="24"/>
    </row>
    <row r="58" spans="1:9" ht="75" hidden="1" outlineLevel="1" x14ac:dyDescent="0.25">
      <c r="A58" s="66" t="str">
        <f>'Long Term Vision'!A58</f>
        <v>Planet</v>
      </c>
      <c r="B58" s="23" t="str">
        <f>'Long Term Vision'!B58</f>
        <v>13.2 Integrate climate change measures into national policies, strategies and planning</v>
      </c>
      <c r="C58" s="23" t="s">
        <v>555</v>
      </c>
      <c r="D58" s="23" t="s">
        <v>556</v>
      </c>
      <c r="E58" s="23" t="s">
        <v>557</v>
      </c>
      <c r="F58" s="23" t="s">
        <v>558</v>
      </c>
      <c r="G58" s="6" t="s">
        <v>184</v>
      </c>
      <c r="H58" s="6"/>
      <c r="I58" s="24"/>
    </row>
    <row r="59" spans="1:9" ht="270"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t="s">
        <v>559</v>
      </c>
      <c r="D59" s="23" t="s">
        <v>560</v>
      </c>
      <c r="E59" s="23" t="s">
        <v>561</v>
      </c>
      <c r="F59" s="23" t="s">
        <v>562</v>
      </c>
      <c r="G59" s="6" t="s">
        <v>184</v>
      </c>
      <c r="H59" s="6"/>
      <c r="I59" s="24" t="s">
        <v>563</v>
      </c>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16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t="s">
        <v>564</v>
      </c>
      <c r="D61" s="23" t="s">
        <v>565</v>
      </c>
      <c r="E61" s="23" t="s">
        <v>566</v>
      </c>
      <c r="F61" s="23" t="s">
        <v>567</v>
      </c>
      <c r="G61" s="6" t="s">
        <v>184</v>
      </c>
      <c r="H61" s="6"/>
      <c r="I61" s="24"/>
    </row>
    <row r="62" spans="1:9" ht="165"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t="s">
        <v>564</v>
      </c>
      <c r="D62" s="23" t="s">
        <v>565</v>
      </c>
      <c r="E62" s="23" t="s">
        <v>566</v>
      </c>
      <c r="F62" s="23" t="s">
        <v>567</v>
      </c>
      <c r="G62" s="6" t="s">
        <v>184</v>
      </c>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15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t="s">
        <v>568</v>
      </c>
      <c r="D64" s="23" t="s">
        <v>569</v>
      </c>
      <c r="E64" s="23" t="s">
        <v>570</v>
      </c>
      <c r="F64" s="23" t="s">
        <v>571</v>
      </c>
      <c r="G64" s="6" t="s">
        <v>184</v>
      </c>
      <c r="H64" s="6"/>
      <c r="I64" s="24"/>
    </row>
    <row r="65" spans="1:9" ht="409.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t="s">
        <v>572</v>
      </c>
      <c r="D65" s="23" t="s">
        <v>573</v>
      </c>
      <c r="E65" s="23" t="s">
        <v>574</v>
      </c>
      <c r="F65" s="23" t="s">
        <v>575</v>
      </c>
      <c r="G65" s="6" t="s">
        <v>184</v>
      </c>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21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t="s">
        <v>576</v>
      </c>
      <c r="D67" s="23" t="s">
        <v>577</v>
      </c>
      <c r="E67" s="23" t="s">
        <v>578</v>
      </c>
      <c r="F67" s="23" t="s">
        <v>579</v>
      </c>
      <c r="G67" s="6" t="s">
        <v>184</v>
      </c>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409.5"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t="s">
        <v>580</v>
      </c>
      <c r="D69" s="23" t="s">
        <v>581</v>
      </c>
      <c r="E69" s="23" t="s">
        <v>582</v>
      </c>
      <c r="F69" s="23" t="s">
        <v>583</v>
      </c>
      <c r="G69" s="6" t="s">
        <v>184</v>
      </c>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19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t="s">
        <v>584</v>
      </c>
      <c r="D71" s="23" t="s">
        <v>585</v>
      </c>
      <c r="E71" s="23" t="s">
        <v>586</v>
      </c>
      <c r="F71" s="23" t="s">
        <v>587</v>
      </c>
      <c r="G71" s="6" t="s">
        <v>184</v>
      </c>
      <c r="H71" s="6"/>
      <c r="I71" s="24"/>
    </row>
    <row r="72" spans="1:9" ht="409.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t="s">
        <v>588</v>
      </c>
      <c r="D72" s="23" t="s">
        <v>589</v>
      </c>
      <c r="E72" s="23" t="s">
        <v>590</v>
      </c>
      <c r="F72" s="23" t="s">
        <v>583</v>
      </c>
      <c r="G72" s="6" t="s">
        <v>184</v>
      </c>
      <c r="H72" s="6"/>
      <c r="I72" s="24"/>
    </row>
    <row r="73" spans="1:9" ht="409.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t="s">
        <v>591</v>
      </c>
      <c r="D73" s="23" t="s">
        <v>592</v>
      </c>
      <c r="E73" s="23" t="s">
        <v>593</v>
      </c>
      <c r="F73" s="23" t="s">
        <v>594</v>
      </c>
      <c r="G73" s="6" t="s">
        <v>184</v>
      </c>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300"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t="s">
        <v>595</v>
      </c>
      <c r="D75" s="23" t="s">
        <v>596</v>
      </c>
      <c r="E75" s="23" t="s">
        <v>597</v>
      </c>
      <c r="F75" s="23" t="s">
        <v>598</v>
      </c>
      <c r="G75" s="6" t="s">
        <v>184</v>
      </c>
      <c r="H75" s="6"/>
      <c r="I75" s="24"/>
    </row>
    <row r="76" spans="1:9" ht="27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t="s">
        <v>599</v>
      </c>
      <c r="D76" s="23" t="s">
        <v>600</v>
      </c>
      <c r="E76" s="23" t="s">
        <v>601</v>
      </c>
      <c r="F76" s="23" t="s">
        <v>602</v>
      </c>
      <c r="G76" s="6" t="s">
        <v>184</v>
      </c>
      <c r="H76" s="6"/>
      <c r="I76" s="24" t="s">
        <v>603</v>
      </c>
    </row>
    <row r="77" spans="1:9" ht="19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t="s">
        <v>584</v>
      </c>
      <c r="D77" s="23" t="s">
        <v>585</v>
      </c>
      <c r="E77" s="23" t="s">
        <v>586</v>
      </c>
      <c r="F77" s="23" t="s">
        <v>587</v>
      </c>
      <c r="G77" s="6" t="s">
        <v>184</v>
      </c>
      <c r="H77" s="6"/>
      <c r="I77" s="24" t="s">
        <v>604</v>
      </c>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120" hidden="1" outlineLevel="1" x14ac:dyDescent="0.25">
      <c r="A79" s="67" t="str">
        <f>'Long Term Vision'!A79</f>
        <v>Prosperity</v>
      </c>
      <c r="B79" s="23" t="str">
        <f>'Long Term Vision'!B79</f>
        <v>7.1 By 2030, ensure universal access to affordable, reliable and modern energy services</v>
      </c>
      <c r="C79" s="23" t="s">
        <v>605</v>
      </c>
      <c r="D79" s="23" t="s">
        <v>606</v>
      </c>
      <c r="E79" s="23" t="s">
        <v>607</v>
      </c>
      <c r="F79" s="23" t="s">
        <v>608</v>
      </c>
      <c r="G79" s="6" t="s">
        <v>184</v>
      </c>
      <c r="H79" s="6"/>
      <c r="I79" s="24" t="s">
        <v>609</v>
      </c>
    </row>
    <row r="80" spans="1:9" ht="120" hidden="1" outlineLevel="1" x14ac:dyDescent="0.25">
      <c r="A80" s="67" t="str">
        <f>'Long Term Vision'!A80</f>
        <v>Prosperity</v>
      </c>
      <c r="B80" s="23" t="str">
        <f>'Long Term Vision'!B80</f>
        <v>7.2 By 2030, increase substantially the share of renewable energy in the global energy mix</v>
      </c>
      <c r="C80" s="23" t="s">
        <v>605</v>
      </c>
      <c r="D80" s="23" t="s">
        <v>606</v>
      </c>
      <c r="E80" s="23" t="s">
        <v>607</v>
      </c>
      <c r="F80" s="23" t="s">
        <v>608</v>
      </c>
      <c r="G80" s="6" t="s">
        <v>184</v>
      </c>
      <c r="H80" s="6"/>
      <c r="I80" s="24" t="s">
        <v>609</v>
      </c>
    </row>
    <row r="81" spans="1:9" ht="105" hidden="1" outlineLevel="1" x14ac:dyDescent="0.25">
      <c r="A81" s="67" t="str">
        <f>'Long Term Vision'!A81</f>
        <v>Prosperity</v>
      </c>
      <c r="B81" s="23" t="str">
        <f>'Long Term Vision'!B81</f>
        <v>7.3 By 2030, double the global rate of improvement in energy efficiency</v>
      </c>
      <c r="C81" s="23" t="s">
        <v>605</v>
      </c>
      <c r="D81" s="23" t="s">
        <v>610</v>
      </c>
      <c r="E81" s="23" t="s">
        <v>611</v>
      </c>
      <c r="F81" s="23" t="s">
        <v>612</v>
      </c>
      <c r="G81" s="6" t="s">
        <v>184</v>
      </c>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3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t="s">
        <v>613</v>
      </c>
      <c r="D85" s="23" t="s">
        <v>614</v>
      </c>
      <c r="E85" s="23" t="s">
        <v>615</v>
      </c>
      <c r="F85" s="23" t="s">
        <v>616</v>
      </c>
      <c r="G85" s="6" t="s">
        <v>184</v>
      </c>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90" hidden="1" outlineLevel="1" x14ac:dyDescent="0.25">
      <c r="A91" s="67" t="str">
        <f>'Long Term Vision'!A91</f>
        <v>Prosperity</v>
      </c>
      <c r="B91" s="23" t="str">
        <f>'Long Term Vision'!B91</f>
        <v>8.9 By 2030, devise and implement policies to promote sustainable tourism that creates jobs and promotes local culture and products</v>
      </c>
      <c r="C91" s="23" t="s">
        <v>617</v>
      </c>
      <c r="D91" s="23" t="s">
        <v>618</v>
      </c>
      <c r="E91" s="23" t="s">
        <v>619</v>
      </c>
      <c r="F91" s="23" t="s">
        <v>620</v>
      </c>
      <c r="G91" s="6" t="s">
        <v>184</v>
      </c>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21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t="s">
        <v>621</v>
      </c>
      <c r="D94" s="23" t="s">
        <v>622</v>
      </c>
      <c r="E94" s="23" t="s">
        <v>623</v>
      </c>
      <c r="F94" s="23" t="s">
        <v>624</v>
      </c>
      <c r="G94" s="6" t="s">
        <v>184</v>
      </c>
      <c r="H94" s="6"/>
      <c r="I94" s="24" t="s">
        <v>609</v>
      </c>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13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t="s">
        <v>625</v>
      </c>
      <c r="D109" s="23" t="s">
        <v>626</v>
      </c>
      <c r="E109" s="23" t="s">
        <v>627</v>
      </c>
      <c r="F109" s="23" t="s">
        <v>628</v>
      </c>
      <c r="G109" s="6" t="s">
        <v>184</v>
      </c>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240" hidden="1" outlineLevel="1" x14ac:dyDescent="0.25">
      <c r="A111" s="67" t="str">
        <f>'Long Term Vision'!A111</f>
        <v>Prosperity</v>
      </c>
      <c r="B111" s="23" t="str">
        <f>'Long Term Vision'!B111</f>
        <v>11.4 Strengthen efforts to protect and safeguard the world’s cultural and natural heritage</v>
      </c>
      <c r="C111" s="23" t="s">
        <v>617</v>
      </c>
      <c r="D111" s="23" t="s">
        <v>629</v>
      </c>
      <c r="E111" s="23" t="s">
        <v>630</v>
      </c>
      <c r="F111" s="23" t="s">
        <v>631</v>
      </c>
      <c r="G111" s="6" t="s">
        <v>184</v>
      </c>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09.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t="s">
        <v>632</v>
      </c>
      <c r="D113" s="23" t="s">
        <v>633</v>
      </c>
      <c r="E113" s="23" t="s">
        <v>634</v>
      </c>
      <c r="F113" s="23" t="s">
        <v>635</v>
      </c>
      <c r="G113" s="6" t="s">
        <v>184</v>
      </c>
      <c r="H113" s="6"/>
      <c r="I113" s="24" t="s">
        <v>609</v>
      </c>
    </row>
    <row r="114" spans="1:9" ht="210"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t="s">
        <v>621</v>
      </c>
      <c r="D114" s="23" t="s">
        <v>622</v>
      </c>
      <c r="E114" s="23" t="s">
        <v>623</v>
      </c>
      <c r="F114" s="23" t="s">
        <v>624</v>
      </c>
      <c r="G114" s="6" t="s">
        <v>184</v>
      </c>
      <c r="H114" s="6"/>
      <c r="I114" s="24" t="s">
        <v>636</v>
      </c>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t="345" hidden="1" outlineLevel="1" x14ac:dyDescent="0.25">
      <c r="A120" s="68" t="str">
        <f>'Long Term Vision'!A120</f>
        <v>Peace</v>
      </c>
      <c r="B120" s="23" t="str">
        <f>'Long Term Vision'!B120</f>
        <v>16.5 Substantially reduce corruption and bribery in all their forms</v>
      </c>
      <c r="C120" s="23" t="s">
        <v>637</v>
      </c>
      <c r="D120" s="23" t="s">
        <v>638</v>
      </c>
      <c r="E120" s="23" t="s">
        <v>639</v>
      </c>
      <c r="F120" s="23" t="s">
        <v>640</v>
      </c>
      <c r="G120" s="6" t="s">
        <v>184</v>
      </c>
      <c r="H120" s="6"/>
      <c r="I120" s="24" t="s">
        <v>641</v>
      </c>
    </row>
    <row r="121" spans="1:9" ht="409.5" hidden="1" outlineLevel="1" x14ac:dyDescent="0.25">
      <c r="A121" s="68" t="str">
        <f>'Long Term Vision'!A121</f>
        <v>Peace</v>
      </c>
      <c r="B121" s="23" t="str">
        <f>'Long Term Vision'!B121</f>
        <v>16.6 Develop effective, accountable and transparent institutions at all levels</v>
      </c>
      <c r="C121" s="23" t="s">
        <v>642</v>
      </c>
      <c r="D121" s="23" t="s">
        <v>643</v>
      </c>
      <c r="E121" s="23" t="s">
        <v>644</v>
      </c>
      <c r="F121" s="23" t="s">
        <v>645</v>
      </c>
      <c r="G121" s="6" t="s">
        <v>184</v>
      </c>
      <c r="H121" s="6"/>
      <c r="I121" s="24" t="s">
        <v>641</v>
      </c>
    </row>
    <row r="122" spans="1:9" ht="409.5" hidden="1" outlineLevel="1" x14ac:dyDescent="0.25">
      <c r="A122" s="68" t="str">
        <f>'Long Term Vision'!A122</f>
        <v>Peace</v>
      </c>
      <c r="B122" s="23" t="str">
        <f>'Long Term Vision'!B122</f>
        <v>16.7 Ensure responsive, inclusive, participatory and representative decision-making at all levels</v>
      </c>
      <c r="C122" s="23" t="s">
        <v>646</v>
      </c>
      <c r="D122" s="23" t="s">
        <v>647</v>
      </c>
      <c r="E122" s="23" t="s">
        <v>648</v>
      </c>
      <c r="F122" s="23" t="s">
        <v>649</v>
      </c>
      <c r="G122" s="6" t="s">
        <v>184</v>
      </c>
      <c r="H122" s="6"/>
      <c r="I122" s="24" t="s">
        <v>641</v>
      </c>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t="s">
        <v>650</v>
      </c>
      <c r="D125" s="23" t="s">
        <v>651</v>
      </c>
      <c r="E125" s="23" t="s">
        <v>652</v>
      </c>
      <c r="F125" s="23" t="s">
        <v>653</v>
      </c>
      <c r="G125" s="6" t="s">
        <v>184</v>
      </c>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231</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2</v>
      </c>
      <c r="D157" s="33">
        <f>COUNTA(E$10:E$14)</f>
        <v>2</v>
      </c>
      <c r="E157" s="34">
        <f>$C157/'Long Term Vision'!$C157</f>
        <v>0.4</v>
      </c>
      <c r="F157" s="53">
        <f>IFERROR($D157/$C157,'developer sheet'!$D$9)</f>
        <v>1</v>
      </c>
      <c r="G157" s="39"/>
      <c r="H157" s="39"/>
      <c r="I157" s="49"/>
    </row>
    <row r="158" spans="1:9" x14ac:dyDescent="0.25">
      <c r="A158" s="36">
        <v>3</v>
      </c>
      <c r="B158" s="37" t="str">
        <f>'Long Term Vision'!B158</f>
        <v>Good Health and Well-being</v>
      </c>
      <c r="C158" s="38">
        <f>COUNTA(G$16:G$24)</f>
        <v>2</v>
      </c>
      <c r="D158" s="38">
        <f>COUNTA(E$16:E$24)</f>
        <v>2</v>
      </c>
      <c r="E158" s="39">
        <f>$C158/'Long Term Vision'!$C158</f>
        <v>0.22222222222222221</v>
      </c>
      <c r="F158" s="52">
        <f>IFERROR($D158/$C158,'developer sheet'!$D$9)</f>
        <v>1</v>
      </c>
      <c r="G158" s="39"/>
      <c r="H158" s="39"/>
      <c r="I158" s="49"/>
    </row>
    <row r="159" spans="1:9" x14ac:dyDescent="0.25">
      <c r="A159" s="31">
        <v>4</v>
      </c>
      <c r="B159" s="32" t="str">
        <f>'Long Term Vision'!B159</f>
        <v>Quality Education</v>
      </c>
      <c r="C159" s="33">
        <f>COUNTA(G$26:G$32)</f>
        <v>1</v>
      </c>
      <c r="D159" s="33">
        <f>COUNTA(E$26:E$32)</f>
        <v>1</v>
      </c>
      <c r="E159" s="34">
        <f>$C159/'Long Term Vision'!$C159</f>
        <v>0.14285714285714285</v>
      </c>
      <c r="F159" s="53">
        <f>IFERROR($D159/$C159,'developer sheet'!$D$9)</f>
        <v>1</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4</v>
      </c>
      <c r="D161" s="33">
        <f>COUNTA(E$41:E$46)</f>
        <v>4</v>
      </c>
      <c r="E161" s="34">
        <f>$C161/'Long Term Vision'!$C161</f>
        <v>0.66666666666666663</v>
      </c>
      <c r="F161" s="53">
        <f>IFERROR($D161/$C161,'developer sheet'!$D$9)</f>
        <v>1</v>
      </c>
      <c r="G161" s="39"/>
      <c r="H161" s="39"/>
      <c r="I161" s="49"/>
    </row>
    <row r="162" spans="1:9" x14ac:dyDescent="0.25">
      <c r="A162" s="36">
        <v>7</v>
      </c>
      <c r="B162" s="37" t="str">
        <f>'Long Term Vision'!B162</f>
        <v>Affordable and Clean Energy</v>
      </c>
      <c r="C162" s="38">
        <f>COUNTA(G$79:G$81)</f>
        <v>3</v>
      </c>
      <c r="D162" s="38">
        <f>COUNTA(E$79:E$81)</f>
        <v>3</v>
      </c>
      <c r="E162" s="39">
        <f>$C162/'Long Term Vision'!$C162</f>
        <v>1</v>
      </c>
      <c r="F162" s="52">
        <f>IFERROR($D162/$C162,'developer sheet'!$D$9)</f>
        <v>1</v>
      </c>
      <c r="G162" s="39"/>
      <c r="H162" s="39"/>
      <c r="I162" s="49"/>
    </row>
    <row r="163" spans="1:9" x14ac:dyDescent="0.25">
      <c r="A163" s="31">
        <v>8</v>
      </c>
      <c r="B163" s="32" t="str">
        <f>'Long Term Vision'!B163</f>
        <v>Decent Work and Economic Development</v>
      </c>
      <c r="C163" s="33">
        <f>COUNTA(G$83:G$92)</f>
        <v>2</v>
      </c>
      <c r="D163" s="33">
        <f>COUNTA(E$83:E$92)</f>
        <v>2</v>
      </c>
      <c r="E163" s="34">
        <f>$C163/'Long Term Vision'!$C163</f>
        <v>0.22222222222222221</v>
      </c>
      <c r="F163" s="53">
        <f>IFERROR($D163/$C163,'developer sheet'!$D$9)</f>
        <v>1</v>
      </c>
      <c r="G163" s="39"/>
      <c r="H163" s="39"/>
      <c r="I163" s="49"/>
    </row>
    <row r="164" spans="1:9" x14ac:dyDescent="0.25">
      <c r="A164" s="36">
        <v>9</v>
      </c>
      <c r="B164" s="37" t="str">
        <f>'Long Term Vision'!B164</f>
        <v>Industry, Innovation, and Infrastructure</v>
      </c>
      <c r="C164" s="38">
        <f>COUNTA(G$94:G$98)</f>
        <v>1</v>
      </c>
      <c r="D164" s="38">
        <f>COUNTA(E$94:E$98)</f>
        <v>1</v>
      </c>
      <c r="E164" s="39">
        <f>$C164/'Long Term Vision'!$C164</f>
        <v>0.2</v>
      </c>
      <c r="F164" s="52">
        <f>IFERROR($D164/$C164,'developer sheet'!$D$9)</f>
        <v>1</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4</v>
      </c>
      <c r="D166" s="38">
        <f>COUNTA(E$108:E$114)</f>
        <v>4</v>
      </c>
      <c r="E166" s="39">
        <f>$C166/'Long Term Vision'!$C166</f>
        <v>0.5714285714285714</v>
      </c>
      <c r="F166" s="52">
        <f>IFERROR($D166/$C166,'developer sheet'!$D$9)</f>
        <v>1</v>
      </c>
      <c r="G166" s="39"/>
      <c r="H166" s="39"/>
      <c r="I166" s="49"/>
    </row>
    <row r="167" spans="1:9" x14ac:dyDescent="0.25">
      <c r="A167" s="31">
        <v>12</v>
      </c>
      <c r="B167" s="32" t="str">
        <f>'Long Term Vision'!B167</f>
        <v>Responsible Consumption and Production</v>
      </c>
      <c r="C167" s="33">
        <f>COUNTA(G$48:G$55)</f>
        <v>5</v>
      </c>
      <c r="D167" s="33">
        <f>COUNTA(E$48:E$55)</f>
        <v>6</v>
      </c>
      <c r="E167" s="34">
        <f>$C167/'Long Term Vision'!$C167</f>
        <v>0.7142857142857143</v>
      </c>
      <c r="F167" s="53">
        <f>IFERROR($D167/$C167,'developer sheet'!$D$9)</f>
        <v>1.2</v>
      </c>
      <c r="G167" s="39"/>
      <c r="H167" s="39"/>
      <c r="I167" s="49"/>
    </row>
    <row r="168" spans="1:9" x14ac:dyDescent="0.25">
      <c r="A168" s="36">
        <v>13</v>
      </c>
      <c r="B168" s="37" t="str">
        <f>'Long Term Vision'!B168</f>
        <v>Climate Action</v>
      </c>
      <c r="C168" s="38">
        <f>COUNTA(G$57:G$59)</f>
        <v>3</v>
      </c>
      <c r="D168" s="38">
        <f>COUNTA(E$57:E$59)</f>
        <v>3</v>
      </c>
      <c r="E168" s="39">
        <f>$C168/'Long Term Vision'!$C168</f>
        <v>1</v>
      </c>
      <c r="F168" s="52">
        <f>IFERROR($D168/$C168,'developer sheet'!$D$9)</f>
        <v>1</v>
      </c>
      <c r="G168" s="39"/>
      <c r="H168" s="39"/>
      <c r="I168" s="49"/>
    </row>
    <row r="169" spans="1:9" x14ac:dyDescent="0.25">
      <c r="A169" s="31">
        <v>14</v>
      </c>
      <c r="B169" s="32" t="str">
        <f>'Long Term Vision'!B169</f>
        <v>Life below Water</v>
      </c>
      <c r="C169" s="33">
        <f>COUNTA(G$61:G$67)</f>
        <v>5</v>
      </c>
      <c r="D169" s="33">
        <f>COUNTA(E$61:E$67)</f>
        <v>5</v>
      </c>
      <c r="E169" s="34">
        <f>$C169/'Long Term Vision'!$C169</f>
        <v>0.7142857142857143</v>
      </c>
      <c r="F169" s="53">
        <f>IFERROR($D169/$C169,'developer sheet'!$D$9)</f>
        <v>1</v>
      </c>
      <c r="G169" s="39"/>
      <c r="H169" s="39"/>
      <c r="I169" s="49"/>
    </row>
    <row r="170" spans="1:9" x14ac:dyDescent="0.25">
      <c r="A170" s="36">
        <v>15</v>
      </c>
      <c r="B170" s="37" t="str">
        <f>'Long Term Vision'!B170</f>
        <v>Life on Land</v>
      </c>
      <c r="C170" s="38">
        <f>COUNTA(G$69:G$77)</f>
        <v>7</v>
      </c>
      <c r="D170" s="38">
        <f>COUNTA(E$69:E$77)</f>
        <v>7</v>
      </c>
      <c r="E170" s="39">
        <f>$C170/'Long Term Vision'!$C170</f>
        <v>0.77777777777777779</v>
      </c>
      <c r="F170" s="52">
        <f>IFERROR($D170/$C170,'developer sheet'!$D$9)</f>
        <v>1</v>
      </c>
      <c r="G170" s="39"/>
      <c r="H170" s="39"/>
      <c r="I170" s="49"/>
    </row>
    <row r="171" spans="1:9" x14ac:dyDescent="0.25">
      <c r="A171" s="31">
        <v>16</v>
      </c>
      <c r="B171" s="32" t="str">
        <f>'Long Term Vision'!B171</f>
        <v>Peace, Justice, and Strong Institutions</v>
      </c>
      <c r="C171" s="33">
        <f>COUNTA(G$116:G$125)</f>
        <v>4</v>
      </c>
      <c r="D171" s="33">
        <f>COUNTA(E$116:E$125)</f>
        <v>4</v>
      </c>
      <c r="E171" s="34">
        <f>$C171/'Long Term Vision'!$C171</f>
        <v>0.4</v>
      </c>
      <c r="F171" s="53">
        <f>IFERROR($D171/$C171,'developer sheet'!$D$9)</f>
        <v>1</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0.16129032258064516</v>
      </c>
      <c r="F173" s="55">
        <f>IFERROR(SUM($D$156:$D$160)/SUM($C$156:$C$160),'developer sheet'!$D$9)</f>
        <v>1</v>
      </c>
      <c r="G173" s="39"/>
      <c r="H173" s="39"/>
      <c r="I173" s="49"/>
    </row>
    <row r="174" spans="1:9" x14ac:dyDescent="0.25">
      <c r="A174" s="49"/>
      <c r="B174" s="49"/>
      <c r="C174" s="49"/>
      <c r="D174" s="44" t="str">
        <f>'Long Term Vision'!F174</f>
        <v>Planet</v>
      </c>
      <c r="E174" s="39">
        <f>SUM($C$161,$C$167:$C$170)/SUM('Long Term Vision'!$C$161,'Long Term Vision'!$C$167:$C$170)</f>
        <v>0.75</v>
      </c>
      <c r="F174" s="52">
        <f>IFERROR(SUM($D$161,$D$167:$D$170)/SUM($C$161,$C$167:$C$170),'developer sheet'!$D$9)</f>
        <v>1.0416666666666667</v>
      </c>
      <c r="G174" s="39"/>
      <c r="H174" s="39"/>
      <c r="I174" s="49"/>
    </row>
    <row r="175" spans="1:9" x14ac:dyDescent="0.25">
      <c r="A175" s="49"/>
      <c r="B175" s="49"/>
      <c r="C175" s="49"/>
      <c r="D175" s="47" t="str">
        <f>'Long Term Vision'!F175</f>
        <v>Prosperity</v>
      </c>
      <c r="E175" s="34">
        <f>SUM($C$162:$C$166)/SUM('Long Term Vision'!$C$162:$C$166)</f>
        <v>0.34482758620689657</v>
      </c>
      <c r="F175" s="53">
        <f>IFERROR(SUM($D$162:$D$166)/SUM($C$162:$C$166),'developer sheet'!$D$9)</f>
        <v>1</v>
      </c>
      <c r="G175" s="39"/>
      <c r="H175" s="39"/>
      <c r="I175" s="49"/>
    </row>
    <row r="176" spans="1:9" x14ac:dyDescent="0.25">
      <c r="A176" s="49"/>
      <c r="B176" s="49"/>
      <c r="C176" s="49"/>
      <c r="D176" s="44" t="str">
        <f>'Long Term Vision'!F176</f>
        <v>Peace</v>
      </c>
      <c r="E176" s="39">
        <f>$C$171/'Long Term Vision'!$C$171</f>
        <v>0.4</v>
      </c>
      <c r="F176" s="52">
        <f>IFERROR($D$171/$C$171,'developer sheet'!$D$9)</f>
        <v>1</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9E079339-89CE-48B3-9BDE-F85B84749852}">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E467E340-0324-4CEE-A03F-14094889A8A5}">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D6993198-F2AC-4E67-BB4A-5775DA18E5E9}">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B150" sqref="B150"/>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195"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t="s">
        <v>372</v>
      </c>
      <c r="D12" s="23" t="s">
        <v>375</v>
      </c>
      <c r="E12" s="23" t="s">
        <v>377</v>
      </c>
      <c r="F12" s="23" t="s">
        <v>376</v>
      </c>
      <c r="G12" s="6" t="s">
        <v>184</v>
      </c>
      <c r="H12" s="6"/>
      <c r="I12" s="24"/>
    </row>
    <row r="13" spans="1:9" ht="405"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t="s">
        <v>385</v>
      </c>
      <c r="D13" s="23" t="s">
        <v>384</v>
      </c>
      <c r="E13" s="23" t="s">
        <v>386</v>
      </c>
      <c r="F13" s="23" t="s">
        <v>374</v>
      </c>
      <c r="G13" s="6" t="s">
        <v>184</v>
      </c>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t="s">
        <v>428</v>
      </c>
      <c r="D32" s="23" t="s">
        <v>429</v>
      </c>
      <c r="E32" s="23"/>
      <c r="F32" s="23"/>
      <c r="G32" s="6" t="s">
        <v>184</v>
      </c>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409.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t="s">
        <v>437</v>
      </c>
      <c r="D43" s="23" t="s">
        <v>438</v>
      </c>
      <c r="E43" s="23" t="s">
        <v>380</v>
      </c>
      <c r="F43" s="23" t="s">
        <v>373</v>
      </c>
      <c r="G43" s="6" t="s">
        <v>185</v>
      </c>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150" hidden="1" outlineLevel="1" x14ac:dyDescent="0.25">
      <c r="A45" s="66" t="str">
        <f>'Long Term Vision'!A45</f>
        <v>Planet</v>
      </c>
      <c r="B45" s="23" t="str">
        <f>'Long Term Vision'!B45</f>
        <v>6.5 By 2030, implement integrated water resources management at all levels, including through transboundary cooperation as appropriate</v>
      </c>
      <c r="C45" s="23" t="s">
        <v>439</v>
      </c>
      <c r="D45" s="23" t="s">
        <v>440</v>
      </c>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45" hidden="1" outlineLevel="1" x14ac:dyDescent="0.25">
      <c r="A49" s="66" t="str">
        <f>'Long Term Vision'!A49</f>
        <v>Planet</v>
      </c>
      <c r="B49" s="23" t="str">
        <f>'Long Term Vision'!B49</f>
        <v>12.2 By 2030, achieve the sustainable management and efficient use of natural resources</v>
      </c>
      <c r="C49" s="23" t="s">
        <v>399</v>
      </c>
      <c r="D49" s="23" t="s">
        <v>400</v>
      </c>
      <c r="E49" s="23"/>
      <c r="F49" s="23"/>
      <c r="G49" s="6" t="s">
        <v>184</v>
      </c>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90" hidden="1" customHeight="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t="s">
        <v>402</v>
      </c>
      <c r="D51" s="23" t="s">
        <v>401</v>
      </c>
      <c r="E51" s="23" t="s">
        <v>393</v>
      </c>
      <c r="F51" s="23" t="s">
        <v>383</v>
      </c>
      <c r="G51" s="6" t="s">
        <v>185</v>
      </c>
      <c r="H51" s="6"/>
      <c r="I51" s="24"/>
    </row>
    <row r="52" spans="1:9" ht="409.5" hidden="1" outlineLevel="1" x14ac:dyDescent="0.25">
      <c r="A52" s="66" t="str">
        <f>'Long Term Vision'!A52</f>
        <v>Planet</v>
      </c>
      <c r="B52" s="23" t="str">
        <f>'Long Term Vision'!B52</f>
        <v>12.5 By 2030, substantially reduce waste generation through prevention, reduction, recycling and reuse</v>
      </c>
      <c r="C52" s="23" t="s">
        <v>389</v>
      </c>
      <c r="D52" s="23" t="s">
        <v>391</v>
      </c>
      <c r="E52" s="23" t="s">
        <v>392</v>
      </c>
      <c r="F52" s="23" t="s">
        <v>390</v>
      </c>
      <c r="G52" s="6" t="s">
        <v>185</v>
      </c>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22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t="s">
        <v>430</v>
      </c>
      <c r="D55" s="23" t="s">
        <v>431</v>
      </c>
      <c r="E55" s="23" t="s">
        <v>395</v>
      </c>
      <c r="F55" s="23" t="s">
        <v>394</v>
      </c>
      <c r="G55" s="6" t="s">
        <v>184</v>
      </c>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180" hidden="1" outlineLevel="1" x14ac:dyDescent="0.25">
      <c r="A57" s="66" t="str">
        <f>'Long Term Vision'!A57</f>
        <v>Planet</v>
      </c>
      <c r="B57" s="23" t="str">
        <f>'Long Term Vision'!B57</f>
        <v>13.1 Strengthen resilience and adaptive capacity to climate-related hazards and natural disasters in all countries</v>
      </c>
      <c r="C57" s="23" t="s">
        <v>416</v>
      </c>
      <c r="D57" s="23" t="s">
        <v>415</v>
      </c>
      <c r="E57" s="23"/>
      <c r="F57" s="23"/>
      <c r="G57" s="6" t="s">
        <v>184</v>
      </c>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09.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t="s">
        <v>403</v>
      </c>
      <c r="D61" s="23" t="s">
        <v>404</v>
      </c>
      <c r="E61" s="23" t="s">
        <v>388</v>
      </c>
      <c r="F61" s="23" t="s">
        <v>379</v>
      </c>
      <c r="G61" s="6" t="s">
        <v>185</v>
      </c>
      <c r="H61" s="6"/>
      <c r="I61" s="24"/>
    </row>
    <row r="62" spans="1:9" ht="409.5"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t="s">
        <v>411</v>
      </c>
      <c r="D62" s="23" t="s">
        <v>414</v>
      </c>
      <c r="E62" s="23" t="s">
        <v>398</v>
      </c>
      <c r="F62" s="23" t="s">
        <v>397</v>
      </c>
      <c r="G62" s="6" t="s">
        <v>185</v>
      </c>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t="s">
        <v>423</v>
      </c>
      <c r="D64" s="23" t="s">
        <v>424</v>
      </c>
      <c r="E64" s="23"/>
      <c r="F64" s="23"/>
      <c r="G64" s="6" t="s">
        <v>184</v>
      </c>
      <c r="H64" s="6"/>
      <c r="I64" s="24"/>
    </row>
    <row r="65" spans="1:9" ht="16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t="s">
        <v>412</v>
      </c>
      <c r="D65" s="23" t="s">
        <v>413</v>
      </c>
      <c r="E65" s="23"/>
      <c r="F65" s="23"/>
      <c r="G65" s="6" t="s">
        <v>184</v>
      </c>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285"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t="s">
        <v>420</v>
      </c>
      <c r="D67" s="23" t="s">
        <v>427</v>
      </c>
      <c r="E67" s="23"/>
      <c r="F67" s="23"/>
      <c r="G67" s="6" t="s">
        <v>185</v>
      </c>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409.5"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t="s">
        <v>435</v>
      </c>
      <c r="D69" s="23" t="s">
        <v>436</v>
      </c>
      <c r="E69" s="23" t="s">
        <v>396</v>
      </c>
      <c r="F69" s="23" t="s">
        <v>394</v>
      </c>
      <c r="G69" s="6" t="s">
        <v>185</v>
      </c>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t="s">
        <v>442</v>
      </c>
      <c r="D70" s="23" t="s">
        <v>441</v>
      </c>
      <c r="E70" s="23"/>
      <c r="F70" s="23"/>
      <c r="G70" s="6" t="s">
        <v>184</v>
      </c>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09.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t="s">
        <v>409</v>
      </c>
      <c r="D73" s="23" t="s">
        <v>410</v>
      </c>
      <c r="E73" s="23" t="s">
        <v>398</v>
      </c>
      <c r="F73" s="23" t="s">
        <v>394</v>
      </c>
      <c r="G73" s="6" t="s">
        <v>184</v>
      </c>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t="s">
        <v>406</v>
      </c>
      <c r="D74" s="23" t="s">
        <v>405</v>
      </c>
      <c r="E74" s="23"/>
      <c r="F74" s="23"/>
      <c r="G74" s="6" t="s">
        <v>184</v>
      </c>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9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t="s">
        <v>407</v>
      </c>
      <c r="D76" s="23" t="s">
        <v>408</v>
      </c>
      <c r="E76" s="23"/>
      <c r="F76" s="23"/>
      <c r="G76" s="6" t="s">
        <v>184</v>
      </c>
      <c r="H76" s="6"/>
      <c r="I76" s="24"/>
    </row>
    <row r="77" spans="1:9" ht="3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t="s">
        <v>419</v>
      </c>
      <c r="D77" s="23" t="s">
        <v>426</v>
      </c>
      <c r="E77" s="23" t="s">
        <v>378</v>
      </c>
      <c r="F77" s="23" t="s">
        <v>387</v>
      </c>
      <c r="G77" s="6" t="s">
        <v>185</v>
      </c>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60" hidden="1" outlineLevel="1" x14ac:dyDescent="0.25">
      <c r="A80" s="67" t="str">
        <f>'Long Term Vision'!A80</f>
        <v>Prosperity</v>
      </c>
      <c r="B80" s="23" t="str">
        <f>'Long Term Vision'!B80</f>
        <v>7.2 By 2030, increase substantially the share of renewable energy in the global energy mix</v>
      </c>
      <c r="C80" s="23" t="s">
        <v>417</v>
      </c>
      <c r="D80" s="23" t="s">
        <v>418</v>
      </c>
      <c r="E80" s="23"/>
      <c r="F80" s="23"/>
      <c r="G80" s="6" t="s">
        <v>184</v>
      </c>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150"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t="s">
        <v>385</v>
      </c>
      <c r="D97" s="23" t="s">
        <v>381</v>
      </c>
      <c r="E97" s="23" t="s">
        <v>382</v>
      </c>
      <c r="F97" s="23" t="s">
        <v>383</v>
      </c>
      <c r="G97" s="6" t="s">
        <v>184</v>
      </c>
      <c r="H97" s="6"/>
      <c r="I97" s="24"/>
    </row>
    <row r="98" spans="1:9" ht="345"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t="s">
        <v>421</v>
      </c>
      <c r="D98" s="23" t="s">
        <v>422</v>
      </c>
      <c r="E98" s="23"/>
      <c r="F98" s="23"/>
      <c r="G98" s="6" t="s">
        <v>184</v>
      </c>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135" hidden="1" outlineLevel="1" x14ac:dyDescent="0.25">
      <c r="A122" s="68" t="str">
        <f>'Long Term Vision'!A122</f>
        <v>Peace</v>
      </c>
      <c r="B122" s="23" t="str">
        <f>'Long Term Vision'!B122</f>
        <v>16.7 Ensure responsive, inclusive, participatory and representative decision-making at all levels</v>
      </c>
      <c r="C122" s="23" t="s">
        <v>432</v>
      </c>
      <c r="D122" s="23" t="s">
        <v>434</v>
      </c>
      <c r="E122" s="23"/>
      <c r="F122" s="23"/>
      <c r="G122" s="6" t="s">
        <v>184</v>
      </c>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20"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t="s">
        <v>423</v>
      </c>
      <c r="D132" s="23" t="s">
        <v>425</v>
      </c>
      <c r="E132" s="23"/>
      <c r="F132" s="23"/>
      <c r="G132" s="6" t="s">
        <v>184</v>
      </c>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18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t="s">
        <v>432</v>
      </c>
      <c r="D143" s="23" t="s">
        <v>433</v>
      </c>
      <c r="E143" s="23"/>
      <c r="F143" s="23"/>
      <c r="G143" s="6" t="s">
        <v>184</v>
      </c>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3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t="s">
        <v>443</v>
      </c>
      <c r="D145" s="25" t="s">
        <v>444</v>
      </c>
      <c r="E145" s="25"/>
      <c r="F145" s="25"/>
      <c r="G145" s="9" t="s">
        <v>184</v>
      </c>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232</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2</v>
      </c>
      <c r="D157" s="33">
        <f>COUNTA(E$10:E$14)</f>
        <v>2</v>
      </c>
      <c r="E157" s="34">
        <f>$C157/'Long Term Vision'!$C157</f>
        <v>0.4</v>
      </c>
      <c r="F157" s="53">
        <f>IFERROR($D157/$C157,'developer sheet'!$D$9)</f>
        <v>1</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1</v>
      </c>
      <c r="D159" s="33">
        <f>COUNTA(E$26:E$32)</f>
        <v>0</v>
      </c>
      <c r="E159" s="34">
        <f>$C159/'Long Term Vision'!$C159</f>
        <v>0.14285714285714285</v>
      </c>
      <c r="F159" s="53">
        <f>IFERROR($D159/$C159,'developer sheet'!$D$9)</f>
        <v>0</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1</v>
      </c>
      <c r="D161" s="33">
        <f>COUNTA(E$41:E$46)</f>
        <v>1</v>
      </c>
      <c r="E161" s="34">
        <f>$C161/'Long Term Vision'!$C161</f>
        <v>0.16666666666666666</v>
      </c>
      <c r="F161" s="53">
        <f>IFERROR($D161/$C161,'developer sheet'!$D$9)</f>
        <v>1</v>
      </c>
      <c r="G161" s="39"/>
      <c r="H161" s="39"/>
      <c r="I161" s="49"/>
    </row>
    <row r="162" spans="1:9" x14ac:dyDescent="0.25">
      <c r="A162" s="36">
        <v>7</v>
      </c>
      <c r="B162" s="37" t="str">
        <f>'Long Term Vision'!B162</f>
        <v>Affordable and Clean Energy</v>
      </c>
      <c r="C162" s="38">
        <f>COUNTA(G$79:G$81)</f>
        <v>1</v>
      </c>
      <c r="D162" s="38">
        <f>COUNTA(E$79:E$81)</f>
        <v>0</v>
      </c>
      <c r="E162" s="39">
        <f>$C162/'Long Term Vision'!$C162</f>
        <v>0.33333333333333331</v>
      </c>
      <c r="F162" s="52">
        <f>IFERROR($D162/$C162,'developer sheet'!$D$9)</f>
        <v>0</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2</v>
      </c>
      <c r="D164" s="38">
        <f>COUNTA(E$94:E$98)</f>
        <v>1</v>
      </c>
      <c r="E164" s="39">
        <f>$C164/'Long Term Vision'!$C164</f>
        <v>0.4</v>
      </c>
      <c r="F164" s="52">
        <f>IFERROR($D164/$C164,'developer sheet'!$D$9)</f>
        <v>0.5</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4</v>
      </c>
      <c r="D167" s="33">
        <f>COUNTA(E$48:E$55)</f>
        <v>3</v>
      </c>
      <c r="E167" s="34">
        <f>$C167/'Long Term Vision'!$C167</f>
        <v>0.5714285714285714</v>
      </c>
      <c r="F167" s="53">
        <f>IFERROR($D167/$C167,'developer sheet'!$D$9)</f>
        <v>0.75</v>
      </c>
      <c r="G167" s="39"/>
      <c r="H167" s="39"/>
      <c r="I167" s="49"/>
    </row>
    <row r="168" spans="1:9" x14ac:dyDescent="0.25">
      <c r="A168" s="36">
        <v>13</v>
      </c>
      <c r="B168" s="37" t="str">
        <f>'Long Term Vision'!B168</f>
        <v>Climate Action</v>
      </c>
      <c r="C168" s="38">
        <f>COUNTA(G$57:G$59)</f>
        <v>1</v>
      </c>
      <c r="D168" s="38">
        <f>COUNTA(E$57:E$59)</f>
        <v>0</v>
      </c>
      <c r="E168" s="39">
        <f>$C168/'Long Term Vision'!$C168</f>
        <v>0.33333333333333331</v>
      </c>
      <c r="F168" s="52">
        <f>IFERROR($D168/$C168,'developer sheet'!$D$9)</f>
        <v>0</v>
      </c>
      <c r="G168" s="39"/>
      <c r="H168" s="39"/>
      <c r="I168" s="49"/>
    </row>
    <row r="169" spans="1:9" x14ac:dyDescent="0.25">
      <c r="A169" s="31">
        <v>14</v>
      </c>
      <c r="B169" s="32" t="str">
        <f>'Long Term Vision'!B169</f>
        <v>Life below Water</v>
      </c>
      <c r="C169" s="33">
        <f>COUNTA(G$61:G$67)</f>
        <v>5</v>
      </c>
      <c r="D169" s="33">
        <f>COUNTA(E$61:E$67)</f>
        <v>2</v>
      </c>
      <c r="E169" s="34">
        <f>$C169/'Long Term Vision'!$C169</f>
        <v>0.7142857142857143</v>
      </c>
      <c r="F169" s="53">
        <f>IFERROR($D169/$C169,'developer sheet'!$D$9)</f>
        <v>0.4</v>
      </c>
      <c r="G169" s="39"/>
      <c r="H169" s="39"/>
      <c r="I169" s="49"/>
    </row>
    <row r="170" spans="1:9" x14ac:dyDescent="0.25">
      <c r="A170" s="36">
        <v>15</v>
      </c>
      <c r="B170" s="37" t="str">
        <f>'Long Term Vision'!B170</f>
        <v>Life on Land</v>
      </c>
      <c r="C170" s="38">
        <f>COUNTA(G$69:G$77)</f>
        <v>6</v>
      </c>
      <c r="D170" s="38">
        <f>COUNTA(E$69:E$77)</f>
        <v>3</v>
      </c>
      <c r="E170" s="39">
        <f>$C170/'Long Term Vision'!$C170</f>
        <v>0.66666666666666663</v>
      </c>
      <c r="F170" s="52">
        <f>IFERROR($D170/$C170,'developer sheet'!$D$9)</f>
        <v>0.5</v>
      </c>
      <c r="G170" s="39"/>
      <c r="H170" s="39"/>
      <c r="I170" s="49"/>
    </row>
    <row r="171" spans="1:9" x14ac:dyDescent="0.25">
      <c r="A171" s="31">
        <v>16</v>
      </c>
      <c r="B171" s="32" t="str">
        <f>'Long Term Vision'!B171</f>
        <v>Peace, Justice, and Strong Institutions</v>
      </c>
      <c r="C171" s="33">
        <f>COUNTA(G$116:G$125)</f>
        <v>1</v>
      </c>
      <c r="D171" s="33">
        <f>COUNTA(E$116:E$125)</f>
        <v>0</v>
      </c>
      <c r="E171" s="34">
        <f>$C171/'Long Term Vision'!$C171</f>
        <v>0.1</v>
      </c>
      <c r="F171" s="53">
        <f>IFERROR($D171/$C171,'developer sheet'!$D$9)</f>
        <v>0</v>
      </c>
      <c r="G171" s="39"/>
      <c r="H171" s="39"/>
      <c r="I171" s="49"/>
    </row>
    <row r="172" spans="1:9" ht="15.75" thickBot="1" x14ac:dyDescent="0.3">
      <c r="A172" s="40">
        <v>17</v>
      </c>
      <c r="B172" s="41" t="str">
        <f>'Long Term Vision'!B172</f>
        <v>Partnerships for the Goals</v>
      </c>
      <c r="C172" s="42">
        <f>COUNTA(G$127:G$145)</f>
        <v>3</v>
      </c>
      <c r="D172" s="42">
        <f>COUNTA(E$127:E$145)</f>
        <v>0</v>
      </c>
      <c r="E172" s="43">
        <f>$C172/'Long Term Vision'!$C172</f>
        <v>0.2</v>
      </c>
      <c r="F172" s="54">
        <f>IFERROR($D172/$C172,'developer sheet'!$D$9)</f>
        <v>0</v>
      </c>
      <c r="G172" s="39"/>
      <c r="H172" s="39"/>
      <c r="I172" s="49"/>
    </row>
    <row r="173" spans="1:9" x14ac:dyDescent="0.25">
      <c r="A173" s="49"/>
      <c r="B173" s="49"/>
      <c r="C173" s="49"/>
      <c r="D173" s="45" t="str">
        <f>'Long Term Vision'!F173</f>
        <v>People</v>
      </c>
      <c r="E173" s="46">
        <f>SUM($C$156:$C$160)/SUM('Long Term Vision'!$C$156:$C$160)</f>
        <v>9.6774193548387094E-2</v>
      </c>
      <c r="F173" s="55">
        <f>IFERROR(SUM($D$156:$D$160)/SUM($C$156:$C$160),'developer sheet'!$D$9)</f>
        <v>0.66666666666666663</v>
      </c>
      <c r="G173" s="39"/>
      <c r="H173" s="39"/>
      <c r="I173" s="49"/>
    </row>
    <row r="174" spans="1:9" x14ac:dyDescent="0.25">
      <c r="A174" s="49"/>
      <c r="B174" s="49"/>
      <c r="C174" s="49"/>
      <c r="D174" s="44" t="str">
        <f>'Long Term Vision'!F174</f>
        <v>Planet</v>
      </c>
      <c r="E174" s="39">
        <f>SUM($C$161,$C$167:$C$170)/SUM('Long Term Vision'!$C$161,'Long Term Vision'!$C$167:$C$170)</f>
        <v>0.53125</v>
      </c>
      <c r="F174" s="52">
        <f>IFERROR(SUM($D$161,$D$167:$D$170)/SUM($C$161,$C$167:$C$170),'developer sheet'!$D$9)</f>
        <v>0.52941176470588236</v>
      </c>
      <c r="G174" s="39"/>
      <c r="H174" s="39"/>
      <c r="I174" s="49"/>
    </row>
    <row r="175" spans="1:9" x14ac:dyDescent="0.25">
      <c r="A175" s="49"/>
      <c r="B175" s="49"/>
      <c r="C175" s="49"/>
      <c r="D175" s="47" t="str">
        <f>'Long Term Vision'!F175</f>
        <v>Prosperity</v>
      </c>
      <c r="E175" s="34">
        <f>SUM($C$162:$C$166)/SUM('Long Term Vision'!$C$162:$C$166)</f>
        <v>0.10344827586206896</v>
      </c>
      <c r="F175" s="53">
        <f>IFERROR(SUM($D$162:$D$166)/SUM($C$162:$C$166),'developer sheet'!$D$9)</f>
        <v>0.33333333333333331</v>
      </c>
      <c r="G175" s="39"/>
      <c r="H175" s="39"/>
      <c r="I175" s="49"/>
    </row>
    <row r="176" spans="1:9" x14ac:dyDescent="0.25">
      <c r="A176" s="49"/>
      <c r="B176" s="49"/>
      <c r="C176" s="49"/>
      <c r="D176" s="44" t="str">
        <f>'Long Term Vision'!F176</f>
        <v>Peace</v>
      </c>
      <c r="E176" s="39">
        <f>$C$171/'Long Term Vision'!$C$171</f>
        <v>0.1</v>
      </c>
      <c r="F176" s="52">
        <f>IFERROR($D$171/$C$171,'developer sheet'!$D$9)</f>
        <v>0</v>
      </c>
      <c r="G176" s="39"/>
      <c r="H176" s="39"/>
      <c r="I176" s="49"/>
    </row>
    <row r="177" spans="1:9" ht="15.75" thickBot="1" x14ac:dyDescent="0.3">
      <c r="A177" s="49"/>
      <c r="B177" s="49"/>
      <c r="C177" s="49"/>
      <c r="D177" s="48" t="str">
        <f>'Long Term Vision'!F177</f>
        <v>Partnerships</v>
      </c>
      <c r="E177" s="35">
        <f>$C$172/'Long Term Vision'!$C$172</f>
        <v>0.2</v>
      </c>
      <c r="F177" s="56">
        <f>IFERROR($D$172/$C$172,'developer sheet'!$D$9)</f>
        <v>0</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94:H98 G116:H125 G83:H92 G16:H24 G61:H67 G34:H39 G41:H46 G48:H55 G57:H59 G26:H32 G127:H145 G79:H81 G4:H8 G10:H14 G100:H106 G108:H114 G69:H77">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28F2E789-DAE5-452E-93E0-088075451F59}">
            <xm:f>'Long Term Vision'!$C4="NO"</xm:f>
            <x14:dxf>
              <fill>
                <patternFill>
                  <bgColor theme="0" tint="-0.34998626667073579"/>
                </patternFill>
              </fill>
            </x14:dxf>
          </x14:cfRule>
          <xm:sqref>B4:I8 B16:I24 B34:I39 B83:I92 B100:I106 B108:I114 B41:I46 B10:I14 B79:I81 B26:I32 B48:I55 B57:I59 B94:I98 B127:I145 B61:I67 B69:I77 B116:I125</xm:sqref>
        </x14:conditionalFormatting>
        <x14:conditionalFormatting xmlns:xm="http://schemas.microsoft.com/office/excel/2006/main">
          <x14:cfRule type="expression" priority="67" id="{2D7D4E3A-E191-4807-A176-8980FE84A5C1}">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68FD19B8-6B1E-4705-9A95-0D26AA3BD347}">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A2" sqref="A2:B2"/>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182</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9BD3BDE7-1527-4677-90B7-A416DA902AEE}">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A8165E39-0D28-458B-A3E1-6EC4060C58E2}">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5FA285B6-6B9B-4BFA-8A6A-B4461471ACE8}">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A2" sqref="A2:B2"/>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182</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AE69B08A-048A-43DD-B799-1238BF0CE9F5}">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08337A83-EAE3-4847-B5A3-9BA26027B576}">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2ACF885F-E218-4184-9ECB-7F2D5D1E95E3}">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A2" sqref="A2:B2"/>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182</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A7881EB1-D8A2-4F0A-BBFB-2940C571E108}">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CE19F6A4-FD03-4972-8044-76CED5602731}">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C3032C80-7CD2-421C-98F9-F67A25596F51}">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A2" sqref="A2:B2"/>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182</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FE2ABAE1-EE4C-44DF-8067-1695BC309A06}">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B8CBEBE9-94D9-4C06-8A06-8E9446D039C4}">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7317D9BB-42C4-4CF6-A6D7-2C4D60181B73}">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A2" sqref="A2:B2"/>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182</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DCEBA2E4-9990-422D-96B0-8D37F3AF38EF}">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2CC4B7B8-25CF-456C-AA91-E68B52E009C5}">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5C35EC0C-57DD-48C9-94A2-ED5D44F2E448}">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A2" sqref="A2:B2"/>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182</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E619AFB1-A70D-4308-9410-F12EB7C6BCC7}">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61FC5003-5633-41A4-95C5-969C3BCF9928}">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96B6F94C-A418-40FC-8DFC-129235D48F98}">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A2" sqref="A2:B2"/>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182</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6D19F005-5AFC-41E8-93B1-6D0F03F2363C}">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43601485-2138-4DDC-AE01-DA519821FEDE}">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C46B3AE1-FC81-491F-9DCD-948A773429C4}">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0"/>
  <sheetViews>
    <sheetView zoomScale="115" zoomScaleNormal="115" workbookViewId="0">
      <selection activeCell="B1" sqref="B1:C1"/>
    </sheetView>
  </sheetViews>
  <sheetFormatPr defaultRowHeight="15" outlineLevelRow="1" x14ac:dyDescent="0.25"/>
  <cols>
    <col min="2" max="2" width="3.42578125" bestFit="1" customWidth="1"/>
    <col min="3" max="3" width="39" bestFit="1" customWidth="1"/>
    <col min="4" max="4" width="10.28515625" bestFit="1" customWidth="1"/>
    <col min="5" max="5" width="9.7109375" bestFit="1" customWidth="1"/>
  </cols>
  <sheetData>
    <row r="1" spans="1:8" ht="23.25" x14ac:dyDescent="0.35">
      <c r="A1" s="103"/>
      <c r="B1" s="216" t="str">
        <f>'developer sheet'!D14</f>
        <v>SDG Target analysis</v>
      </c>
      <c r="C1" s="216"/>
      <c r="D1" s="103"/>
      <c r="E1" s="103"/>
      <c r="F1" s="103"/>
      <c r="G1" s="103"/>
      <c r="H1" s="103"/>
    </row>
    <row r="2" spans="1:8" x14ac:dyDescent="0.25">
      <c r="A2" s="103"/>
      <c r="B2" s="103"/>
      <c r="C2" s="103"/>
      <c r="D2" s="103"/>
      <c r="E2" s="103"/>
      <c r="F2" s="103"/>
      <c r="G2" s="103"/>
      <c r="H2" s="103"/>
    </row>
    <row r="3" spans="1:8" ht="19.5" thickBot="1" x14ac:dyDescent="0.35">
      <c r="A3" s="103"/>
      <c r="B3" s="217" t="str">
        <f>'developer sheet'!D15</f>
        <v>By Goal</v>
      </c>
      <c r="C3" s="217"/>
      <c r="D3" s="103"/>
      <c r="E3" s="103"/>
      <c r="F3" s="103"/>
      <c r="G3" s="103"/>
      <c r="H3" s="103"/>
    </row>
    <row r="4" spans="1:8" ht="30.75" thickBot="1" x14ac:dyDescent="0.3">
      <c r="A4" s="103"/>
      <c r="B4" s="103"/>
      <c r="C4" s="103"/>
      <c r="D4" s="168" t="str">
        <f>'developer sheet'!D11</f>
        <v>Alignment</v>
      </c>
      <c r="E4" s="173" t="str">
        <f>'developer sheet'!D12</f>
        <v>Indicators</v>
      </c>
      <c r="F4" s="172" t="str">
        <f>'developer sheet'!D13</f>
        <v>Gender inclusion</v>
      </c>
      <c r="G4" s="103"/>
      <c r="H4" s="103"/>
    </row>
    <row r="5" spans="1:8" ht="15.75" thickBot="1" x14ac:dyDescent="0.3">
      <c r="A5" s="103"/>
      <c r="B5" s="134">
        <f>'Long Term Vision'!A156</f>
        <v>1</v>
      </c>
      <c r="C5" s="135" t="str">
        <f>'Long Term Vision'!B156</f>
        <v>No Poverty</v>
      </c>
      <c r="D5" s="169" t="str">
        <f>(COUNTIF($D$6:$D$10,"T")+COUNTIF($D$6:$D$10,"P"))&amp;" / "&amp;(COUNTA($D$6:$D$10)-COUNTIF($D$6:$D$10,'developer sheet'!$D$9))</f>
        <v>5 / 5</v>
      </c>
      <c r="E5" s="174" t="str">
        <f>SUM($E$6:$E$10)&amp;" / "&amp;(COUNTA($E$6:$E$10)-COUNTIF($E$6:$E$10,'developer sheet'!$D$9))</f>
        <v>5 / 5</v>
      </c>
      <c r="F5" s="169" t="str">
        <f>(COUNTIF($F$6:$F$10,"T")+COUNTIF($F$6:$F$10,"P"))&amp;" / "&amp;(COUNTA($F$6:$F$10)-COUNTIF($F$6:$F$10,'developer sheet'!$D$9))</f>
        <v>1 / 3</v>
      </c>
      <c r="G5" s="103"/>
      <c r="H5" s="103"/>
    </row>
    <row r="6" spans="1:8" s="19" customFormat="1" hidden="1" outlineLevel="1" x14ac:dyDescent="0.25">
      <c r="A6" s="103"/>
      <c r="B6" s="178"/>
      <c r="C6" s="179">
        <f>'Alignment Overview'!A2</f>
        <v>1.1000000000000001</v>
      </c>
      <c r="D6" s="170" t="str">
        <f>'Alignment Overview'!AN2</f>
        <v>P</v>
      </c>
      <c r="E6" s="120">
        <f>'Indicators Overview'!AJ2</f>
        <v>1</v>
      </c>
      <c r="F6" s="175" t="str">
        <f>'Gen_Incl Overview'!AP2</f>
        <v>none</v>
      </c>
      <c r="G6" s="103"/>
      <c r="H6" s="103"/>
    </row>
    <row r="7" spans="1:8" s="19" customFormat="1" hidden="1" outlineLevel="1" x14ac:dyDescent="0.25">
      <c r="A7" s="103"/>
      <c r="B7" s="178"/>
      <c r="C7" s="179">
        <f>'Alignment Overview'!A3</f>
        <v>1.2</v>
      </c>
      <c r="D7" s="170" t="str">
        <f>'Alignment Overview'!AN3</f>
        <v>P</v>
      </c>
      <c r="E7" s="120">
        <f>'Indicators Overview'!AJ3</f>
        <v>1</v>
      </c>
      <c r="F7" s="175" t="str">
        <f>'Gen_Incl Overview'!AP3</f>
        <v>none</v>
      </c>
      <c r="G7" s="103"/>
      <c r="H7" s="103"/>
    </row>
    <row r="8" spans="1:8" s="19" customFormat="1" hidden="1" outlineLevel="1" x14ac:dyDescent="0.25">
      <c r="A8" s="103"/>
      <c r="B8" s="178"/>
      <c r="C8" s="179">
        <f>'Alignment Overview'!A4</f>
        <v>1.3</v>
      </c>
      <c r="D8" s="170" t="str">
        <f>'Alignment Overview'!AN4</f>
        <v>T</v>
      </c>
      <c r="E8" s="120">
        <f>'Indicators Overview'!AJ4</f>
        <v>1</v>
      </c>
      <c r="F8" s="175" t="str">
        <f>'Gen_Incl Overview'!AP4</f>
        <v>N/A</v>
      </c>
      <c r="G8" s="103"/>
      <c r="H8" s="103"/>
    </row>
    <row r="9" spans="1:8" s="19" customFormat="1" hidden="1" outlineLevel="1" x14ac:dyDescent="0.25">
      <c r="A9" s="103"/>
      <c r="B9" s="178"/>
      <c r="C9" s="179">
        <f>'Alignment Overview'!A5</f>
        <v>1.4</v>
      </c>
      <c r="D9" s="170" t="str">
        <f>'Alignment Overview'!AN5</f>
        <v>P</v>
      </c>
      <c r="E9" s="120">
        <f>'Indicators Overview'!AJ5</f>
        <v>1</v>
      </c>
      <c r="F9" s="175" t="str">
        <f>'Gen_Incl Overview'!AP5</f>
        <v>P</v>
      </c>
      <c r="G9" s="103"/>
      <c r="H9" s="103"/>
    </row>
    <row r="10" spans="1:8" s="19" customFormat="1" ht="15.75" hidden="1" outlineLevel="1" thickBot="1" x14ac:dyDescent="0.3">
      <c r="A10" s="103"/>
      <c r="B10" s="178"/>
      <c r="C10" s="179">
        <f>'Alignment Overview'!A6</f>
        <v>1.5</v>
      </c>
      <c r="D10" s="170" t="str">
        <f>'Alignment Overview'!AN6</f>
        <v>P</v>
      </c>
      <c r="E10" s="120">
        <f>'Indicators Overview'!AJ6</f>
        <v>1</v>
      </c>
      <c r="F10" s="175" t="str">
        <f>'Gen_Incl Overview'!AP6</f>
        <v>N/A</v>
      </c>
      <c r="G10" s="103"/>
      <c r="H10" s="103"/>
    </row>
    <row r="11" spans="1:8" ht="15.75" collapsed="1" thickBot="1" x14ac:dyDescent="0.3">
      <c r="A11" s="103"/>
      <c r="B11" s="136">
        <f>'Long Term Vision'!A157</f>
        <v>2</v>
      </c>
      <c r="C11" s="137" t="str">
        <f>'Long Term Vision'!B157</f>
        <v>Zero Hunger</v>
      </c>
      <c r="D11" s="169" t="str">
        <f>(COUNTIF($D$12:$D$16,"T")+COUNTIF($D$12:$D$16,"P"))&amp;" / "&amp;(COUNTA($D$12:$D$16)-COUNTIF($D$12:$D$16,'developer sheet'!$D$9))</f>
        <v>5 / 5</v>
      </c>
      <c r="E11" s="174" t="str">
        <f>SUM($E$12:$E$16)&amp;" / "&amp;(COUNTA($E$12:$E$16)-COUNTIF($E$12:$E$16,'developer sheet'!$D$9))</f>
        <v>4 / 5</v>
      </c>
      <c r="F11" s="169" t="str">
        <f>(COUNTIF($F$12:$F$16,"T")+COUNTIF($F$12:$F$16,"P"))&amp;" / "&amp;(COUNTA($F$12:$F$16)-COUNTIF($F$12:$F$16,'developer sheet'!$D$9))</f>
        <v>1 / 2</v>
      </c>
      <c r="G11" s="103"/>
      <c r="H11" s="103"/>
    </row>
    <row r="12" spans="1:8" s="19" customFormat="1" hidden="1" outlineLevel="1" x14ac:dyDescent="0.25">
      <c r="A12" s="103"/>
      <c r="B12" s="178"/>
      <c r="C12" s="179">
        <f>'Alignment Overview'!A7</f>
        <v>2.1</v>
      </c>
      <c r="D12" s="170" t="str">
        <f>'Alignment Overview'!AN7</f>
        <v>P</v>
      </c>
      <c r="E12" s="120">
        <f>'Indicators Overview'!AJ7</f>
        <v>1</v>
      </c>
      <c r="F12" s="175" t="str">
        <f>'Gen_Incl Overview'!AP7</f>
        <v>N/A</v>
      </c>
      <c r="G12" s="103"/>
      <c r="H12" s="103"/>
    </row>
    <row r="13" spans="1:8" s="19" customFormat="1" hidden="1" outlineLevel="1" x14ac:dyDescent="0.25">
      <c r="A13" s="103"/>
      <c r="B13" s="178"/>
      <c r="C13" s="179">
        <f>'Alignment Overview'!A8</f>
        <v>2.2000000000000002</v>
      </c>
      <c r="D13" s="170" t="str">
        <f>'Alignment Overview'!AN8</f>
        <v>P</v>
      </c>
      <c r="E13" s="120">
        <f>'Indicators Overview'!AJ8</f>
        <v>0</v>
      </c>
      <c r="F13" s="175" t="str">
        <f>'Gen_Incl Overview'!AP8</f>
        <v>none</v>
      </c>
      <c r="G13" s="103"/>
      <c r="H13" s="103"/>
    </row>
    <row r="14" spans="1:8" s="19" customFormat="1" hidden="1" outlineLevel="1" x14ac:dyDescent="0.25">
      <c r="A14" s="103"/>
      <c r="B14" s="178"/>
      <c r="C14" s="179">
        <f>'Alignment Overview'!A9</f>
        <v>2.2999999999999998</v>
      </c>
      <c r="D14" s="170" t="str">
        <f>'Alignment Overview'!AN9</f>
        <v>T</v>
      </c>
      <c r="E14" s="120">
        <f>'Indicators Overview'!AJ9</f>
        <v>1</v>
      </c>
      <c r="F14" s="175" t="str">
        <f>'Gen_Incl Overview'!AP9</f>
        <v>P</v>
      </c>
      <c r="G14" s="103"/>
      <c r="H14" s="103"/>
    </row>
    <row r="15" spans="1:8" s="19" customFormat="1" hidden="1" outlineLevel="1" x14ac:dyDescent="0.25">
      <c r="A15" s="103"/>
      <c r="B15" s="178"/>
      <c r="C15" s="179">
        <f>'Alignment Overview'!A10</f>
        <v>2.4</v>
      </c>
      <c r="D15" s="170" t="str">
        <f>'Alignment Overview'!AN10</f>
        <v>P</v>
      </c>
      <c r="E15" s="120">
        <f>'Indicators Overview'!AJ10</f>
        <v>1</v>
      </c>
      <c r="F15" s="175" t="str">
        <f>'Gen_Incl Overview'!AP10</f>
        <v>N/A</v>
      </c>
      <c r="G15" s="103"/>
      <c r="H15" s="103"/>
    </row>
    <row r="16" spans="1:8" s="19" customFormat="1" ht="15.75" hidden="1" outlineLevel="1" thickBot="1" x14ac:dyDescent="0.3">
      <c r="A16" s="103"/>
      <c r="B16" s="178"/>
      <c r="C16" s="179">
        <f>'Alignment Overview'!A11</f>
        <v>2.5</v>
      </c>
      <c r="D16" s="170" t="str">
        <f>'Alignment Overview'!AN11</f>
        <v>P</v>
      </c>
      <c r="E16" s="120">
        <f>'Indicators Overview'!AJ11</f>
        <v>1</v>
      </c>
      <c r="F16" s="175" t="str">
        <f>'Gen_Incl Overview'!AP11</f>
        <v>N/A</v>
      </c>
      <c r="G16" s="103"/>
      <c r="H16" s="103"/>
    </row>
    <row r="17" spans="1:8" ht="15.75" collapsed="1" thickBot="1" x14ac:dyDescent="0.3">
      <c r="A17" s="103"/>
      <c r="B17" s="138">
        <f>'Long Term Vision'!A158</f>
        <v>3</v>
      </c>
      <c r="C17" s="139" t="str">
        <f>'Long Term Vision'!B158</f>
        <v>Good Health and Well-being</v>
      </c>
      <c r="D17" s="169" t="str">
        <f>(COUNTIF($D$18:$D$26,"T")+COUNTIF($D$18:$D$26,"P"))&amp;" / "&amp;(COUNTA($D$18:$D$26)-COUNTIF($D$18:$D$26,'developer sheet'!$D$9))</f>
        <v>7 / 9</v>
      </c>
      <c r="E17" s="174" t="str">
        <f>SUM($E$18:$E$26)&amp;" / "&amp;(COUNTA($E$18:$E$26)-COUNTIF($E$18:$E$26,'developer sheet'!$D$9))</f>
        <v>6 / 9</v>
      </c>
      <c r="F17" s="169" t="str">
        <f>(COUNTIF($F$18:$F$26,"T")+COUNTIF($F$18:$F$26,"P"))&amp;" / "&amp;(COUNTA($F$18:$F$26)-COUNTIF($F$18:$F$26,'developer sheet'!$D$9))</f>
        <v>2 / 3</v>
      </c>
      <c r="G17" s="103"/>
      <c r="H17" s="103"/>
    </row>
    <row r="18" spans="1:8" s="19" customFormat="1" hidden="1" outlineLevel="1" x14ac:dyDescent="0.25">
      <c r="A18" s="103"/>
      <c r="B18" s="178"/>
      <c r="C18" s="179">
        <f>'Alignment Overview'!A12</f>
        <v>3.1</v>
      </c>
      <c r="D18" s="170" t="str">
        <f>'Alignment Overview'!AN12</f>
        <v>none</v>
      </c>
      <c r="E18" s="120">
        <f>'Indicators Overview'!AJ12</f>
        <v>0</v>
      </c>
      <c r="F18" s="175" t="str">
        <f>'Gen_Incl Overview'!AP12</f>
        <v>none</v>
      </c>
      <c r="G18" s="103"/>
      <c r="H18" s="103"/>
    </row>
    <row r="19" spans="1:8" s="19" customFormat="1" hidden="1" outlineLevel="1" x14ac:dyDescent="0.25">
      <c r="A19" s="103"/>
      <c r="B19" s="178"/>
      <c r="C19" s="179">
        <f>'Alignment Overview'!A13</f>
        <v>3.2</v>
      </c>
      <c r="D19" s="170" t="str">
        <f>'Alignment Overview'!AN13</f>
        <v>none</v>
      </c>
      <c r="E19" s="120">
        <f>'Indicators Overview'!AJ13</f>
        <v>0</v>
      </c>
      <c r="F19" s="175" t="str">
        <f>'Gen_Incl Overview'!AP13</f>
        <v>N/A</v>
      </c>
      <c r="G19" s="103"/>
      <c r="H19" s="103"/>
    </row>
    <row r="20" spans="1:8" s="19" customFormat="1" hidden="1" outlineLevel="1" x14ac:dyDescent="0.25">
      <c r="A20" s="103"/>
      <c r="B20" s="178"/>
      <c r="C20" s="179">
        <f>'Alignment Overview'!A14</f>
        <v>3.3</v>
      </c>
      <c r="D20" s="170" t="str">
        <f>'Alignment Overview'!AN14</f>
        <v>T</v>
      </c>
      <c r="E20" s="120">
        <f>'Indicators Overview'!AJ14</f>
        <v>1</v>
      </c>
      <c r="F20" s="175" t="str">
        <f>'Gen_Incl Overview'!AP14</f>
        <v>N/A</v>
      </c>
      <c r="G20" s="103"/>
      <c r="H20" s="103"/>
    </row>
    <row r="21" spans="1:8" s="19" customFormat="1" hidden="1" outlineLevel="1" x14ac:dyDescent="0.25">
      <c r="A21" s="103"/>
      <c r="B21" s="178"/>
      <c r="C21" s="179">
        <f>'Alignment Overview'!A15</f>
        <v>3.4</v>
      </c>
      <c r="D21" s="170" t="str">
        <f>'Alignment Overview'!AN15</f>
        <v>T</v>
      </c>
      <c r="E21" s="120">
        <f>'Indicators Overview'!AJ15</f>
        <v>1</v>
      </c>
      <c r="F21" s="175" t="str">
        <f>'Gen_Incl Overview'!AP15</f>
        <v>N/A</v>
      </c>
      <c r="G21" s="103"/>
      <c r="H21" s="103"/>
    </row>
    <row r="22" spans="1:8" s="19" customFormat="1" hidden="1" outlineLevel="1" x14ac:dyDescent="0.25">
      <c r="A22" s="103"/>
      <c r="B22" s="178"/>
      <c r="C22" s="179">
        <f>'Alignment Overview'!A16</f>
        <v>3.5</v>
      </c>
      <c r="D22" s="170" t="str">
        <f>'Alignment Overview'!AN16</f>
        <v>P</v>
      </c>
      <c r="E22" s="120">
        <f>'Indicators Overview'!AJ16</f>
        <v>1</v>
      </c>
      <c r="F22" s="175" t="str">
        <f>'Gen_Incl Overview'!AP16</f>
        <v>N/A</v>
      </c>
      <c r="G22" s="103"/>
      <c r="H22" s="103"/>
    </row>
    <row r="23" spans="1:8" s="19" customFormat="1" hidden="1" outlineLevel="1" x14ac:dyDescent="0.25">
      <c r="A23" s="103"/>
      <c r="B23" s="178"/>
      <c r="C23" s="179">
        <f>'Alignment Overview'!A17</f>
        <v>3.6</v>
      </c>
      <c r="D23" s="170" t="str">
        <f>'Alignment Overview'!AN17</f>
        <v>T</v>
      </c>
      <c r="E23" s="120">
        <f>'Indicators Overview'!AJ17</f>
        <v>0</v>
      </c>
      <c r="F23" s="175" t="str">
        <f>'Gen_Incl Overview'!AP17</f>
        <v>N/A</v>
      </c>
      <c r="G23" s="103"/>
      <c r="H23" s="103"/>
    </row>
    <row r="24" spans="1:8" s="19" customFormat="1" hidden="1" outlineLevel="1" x14ac:dyDescent="0.25">
      <c r="A24" s="103"/>
      <c r="B24" s="178"/>
      <c r="C24" s="179">
        <f>'Alignment Overview'!A18</f>
        <v>3.7</v>
      </c>
      <c r="D24" s="170" t="str">
        <f>'Alignment Overview'!AN18</f>
        <v>P</v>
      </c>
      <c r="E24" s="120">
        <f>'Indicators Overview'!AJ18</f>
        <v>1</v>
      </c>
      <c r="F24" s="175" t="str">
        <f>'Gen_Incl Overview'!AP18</f>
        <v>P</v>
      </c>
      <c r="G24" s="103"/>
      <c r="H24" s="103"/>
    </row>
    <row r="25" spans="1:8" s="19" customFormat="1" hidden="1" outlineLevel="1" x14ac:dyDescent="0.25">
      <c r="A25" s="103"/>
      <c r="B25" s="178"/>
      <c r="C25" s="179">
        <f>'Alignment Overview'!A19</f>
        <v>3.8</v>
      </c>
      <c r="D25" s="170" t="str">
        <f>'Alignment Overview'!AN19</f>
        <v>T</v>
      </c>
      <c r="E25" s="120">
        <f>'Indicators Overview'!AJ19</f>
        <v>1</v>
      </c>
      <c r="F25" s="175" t="str">
        <f>'Gen_Incl Overview'!AP19</f>
        <v>P</v>
      </c>
      <c r="G25" s="103"/>
      <c r="H25" s="103"/>
    </row>
    <row r="26" spans="1:8" s="19" customFormat="1" ht="15.75" hidden="1" outlineLevel="1" thickBot="1" x14ac:dyDescent="0.3">
      <c r="A26" s="103"/>
      <c r="B26" s="178"/>
      <c r="C26" s="179">
        <f>'Alignment Overview'!A20</f>
        <v>3.9</v>
      </c>
      <c r="D26" s="170" t="str">
        <f>'Alignment Overview'!AN20</f>
        <v>P</v>
      </c>
      <c r="E26" s="120">
        <f>'Indicators Overview'!AJ20</f>
        <v>1</v>
      </c>
      <c r="F26" s="175" t="str">
        <f>'Gen_Incl Overview'!AP20</f>
        <v>N/A</v>
      </c>
      <c r="G26" s="103"/>
      <c r="H26" s="103"/>
    </row>
    <row r="27" spans="1:8" ht="15.75" collapsed="1" thickBot="1" x14ac:dyDescent="0.3">
      <c r="A27" s="103"/>
      <c r="B27" s="140">
        <f>'Long Term Vision'!A159</f>
        <v>4</v>
      </c>
      <c r="C27" s="141" t="str">
        <f>'Long Term Vision'!B159</f>
        <v>Quality Education</v>
      </c>
      <c r="D27" s="169" t="str">
        <f>(COUNTIF($D$28:$D$34,"T")+COUNTIF($D$28:$D$34,"P"))&amp;" / "&amp;(COUNTA($D$28:$D$34)-COUNTIF($D$28:$D$34,'developer sheet'!$D$9))</f>
        <v>7 / 7</v>
      </c>
      <c r="E27" s="174" t="str">
        <f>SUM($E$28:$E$34)&amp;" / "&amp;(COUNTA($E$28:$E$34)-COUNTIF($E$28:$E$34,'developer sheet'!$D$9))</f>
        <v>7 / 7</v>
      </c>
      <c r="F27" s="169" t="str">
        <f>(COUNTIF($F$28:$F$34,"T")+COUNTIF($F$28:$F$34,"P"))&amp;" / "&amp;(COUNTA($F$28:$F$34)-COUNTIF($F$28:$F$34,'developer sheet'!$D$9))</f>
        <v>6 / 6</v>
      </c>
      <c r="G27" s="103"/>
      <c r="H27" s="103"/>
    </row>
    <row r="28" spans="1:8" s="19" customFormat="1" hidden="1" outlineLevel="1" x14ac:dyDescent="0.25">
      <c r="A28" s="103"/>
      <c r="B28" s="178"/>
      <c r="C28" s="179">
        <f>'Alignment Overview'!A21</f>
        <v>4.0999999999999996</v>
      </c>
      <c r="D28" s="170" t="str">
        <f>'Alignment Overview'!AN21</f>
        <v>T</v>
      </c>
      <c r="E28" s="120">
        <f>'Indicators Overview'!AJ21</f>
        <v>1</v>
      </c>
      <c r="F28" s="175" t="str">
        <f>'Gen_Incl Overview'!AP21</f>
        <v>T</v>
      </c>
      <c r="G28" s="103"/>
      <c r="H28" s="103"/>
    </row>
    <row r="29" spans="1:8" s="19" customFormat="1" hidden="1" outlineLevel="1" x14ac:dyDescent="0.25">
      <c r="A29" s="103"/>
      <c r="B29" s="178"/>
      <c r="C29" s="179">
        <f>'Alignment Overview'!A22</f>
        <v>4.2</v>
      </c>
      <c r="D29" s="170" t="str">
        <f>'Alignment Overview'!AN22</f>
        <v>P</v>
      </c>
      <c r="E29" s="120">
        <f>'Indicators Overview'!AJ22</f>
        <v>1</v>
      </c>
      <c r="F29" s="175" t="str">
        <f>'Gen_Incl Overview'!AP22</f>
        <v>T</v>
      </c>
      <c r="G29" s="103"/>
      <c r="H29" s="103"/>
    </row>
    <row r="30" spans="1:8" s="19" customFormat="1" hidden="1" outlineLevel="1" x14ac:dyDescent="0.25">
      <c r="A30" s="103"/>
      <c r="B30" s="178"/>
      <c r="C30" s="179">
        <f>'Alignment Overview'!A23</f>
        <v>4.3</v>
      </c>
      <c r="D30" s="170" t="str">
        <f>'Alignment Overview'!AN23</f>
        <v>T</v>
      </c>
      <c r="E30" s="120">
        <f>'Indicators Overview'!AJ23</f>
        <v>1</v>
      </c>
      <c r="F30" s="175" t="str">
        <f>'Gen_Incl Overview'!AP23</f>
        <v>T</v>
      </c>
      <c r="G30" s="103"/>
      <c r="H30" s="103"/>
    </row>
    <row r="31" spans="1:8" s="19" customFormat="1" hidden="1" outlineLevel="1" x14ac:dyDescent="0.25">
      <c r="A31" s="103"/>
      <c r="B31" s="178"/>
      <c r="C31" s="179">
        <f>'Alignment Overview'!A24</f>
        <v>4.4000000000000004</v>
      </c>
      <c r="D31" s="170" t="str">
        <f>'Alignment Overview'!AN24</f>
        <v>T</v>
      </c>
      <c r="E31" s="120">
        <f>'Indicators Overview'!AJ24</f>
        <v>1</v>
      </c>
      <c r="F31" s="175" t="str">
        <f>'Gen_Incl Overview'!AP24</f>
        <v>P</v>
      </c>
      <c r="G31" s="103"/>
      <c r="H31" s="103"/>
    </row>
    <row r="32" spans="1:8" s="19" customFormat="1" hidden="1" outlineLevel="1" x14ac:dyDescent="0.25">
      <c r="A32" s="103"/>
      <c r="B32" s="178"/>
      <c r="C32" s="179">
        <f>'Alignment Overview'!A25</f>
        <v>4.5</v>
      </c>
      <c r="D32" s="170" t="str">
        <f>'Alignment Overview'!AN25</f>
        <v>P</v>
      </c>
      <c r="E32" s="120">
        <f>'Indicators Overview'!AJ25</f>
        <v>1</v>
      </c>
      <c r="F32" s="175" t="str">
        <f>'Gen_Incl Overview'!AP25</f>
        <v>P</v>
      </c>
      <c r="G32" s="103"/>
      <c r="H32" s="103"/>
    </row>
    <row r="33" spans="1:8" s="19" customFormat="1" hidden="1" outlineLevel="1" x14ac:dyDescent="0.25">
      <c r="A33" s="103"/>
      <c r="B33" s="178"/>
      <c r="C33" s="179">
        <f>'Alignment Overview'!A26</f>
        <v>4.5999999999999996</v>
      </c>
      <c r="D33" s="170" t="str">
        <f>'Alignment Overview'!AN26</f>
        <v>P</v>
      </c>
      <c r="E33" s="120">
        <f>'Indicators Overview'!AJ26</f>
        <v>1</v>
      </c>
      <c r="F33" s="175" t="str">
        <f>'Gen_Incl Overview'!AP26</f>
        <v>N/A</v>
      </c>
      <c r="G33" s="103"/>
      <c r="H33" s="103"/>
    </row>
    <row r="34" spans="1:8" s="19" customFormat="1" ht="15.75" hidden="1" outlineLevel="1" thickBot="1" x14ac:dyDescent="0.3">
      <c r="A34" s="103"/>
      <c r="B34" s="178"/>
      <c r="C34" s="179">
        <f>'Alignment Overview'!A27</f>
        <v>4.7</v>
      </c>
      <c r="D34" s="170" t="str">
        <f>'Alignment Overview'!AN27</f>
        <v>P</v>
      </c>
      <c r="E34" s="120">
        <f>'Indicators Overview'!AJ27</f>
        <v>1</v>
      </c>
      <c r="F34" s="175" t="str">
        <f>'Gen_Incl Overview'!AP27</f>
        <v>P</v>
      </c>
      <c r="G34" s="103"/>
      <c r="H34" s="103"/>
    </row>
    <row r="35" spans="1:8" ht="15.75" collapsed="1" thickBot="1" x14ac:dyDescent="0.3">
      <c r="A35" s="103"/>
      <c r="B35" s="142">
        <f>'Long Term Vision'!A160</f>
        <v>5</v>
      </c>
      <c r="C35" s="143" t="str">
        <f>'Long Term Vision'!B160</f>
        <v>Gender Equality</v>
      </c>
      <c r="D35" s="169" t="str">
        <f>(COUNTIF($D$36:$D$41,"T")+COUNTIF($D$36:$D$41,"P"))&amp;" / "&amp;(COUNTA($D$36:$D$41)-COUNTIF($D$36:$D$41,'developer sheet'!$D$9))</f>
        <v>2 / 5</v>
      </c>
      <c r="E35" s="174" t="str">
        <f>SUM($E$36:$E$41)&amp;" / "&amp;(COUNTA($E$36:$E$41)-COUNTIF($E$36:$E$41,'developer sheet'!$D$9))</f>
        <v>1 / 5</v>
      </c>
      <c r="F35" s="169" t="str">
        <f>(COUNTIF($F$36:$F$41,"T")+COUNTIF($F$36:$F$41,"P"))&amp;" / "&amp;(COUNTA($F$36:$F$41)-COUNTIF($F$36:$F$41,'developer sheet'!$D$9))</f>
        <v>2 / 5</v>
      </c>
      <c r="G35" s="103"/>
      <c r="H35" s="103"/>
    </row>
    <row r="36" spans="1:8" s="19" customFormat="1" hidden="1" outlineLevel="1" x14ac:dyDescent="0.25">
      <c r="A36" s="103"/>
      <c r="B36" s="178"/>
      <c r="C36" s="179">
        <f>'Alignment Overview'!A28</f>
        <v>5.0999999999999996</v>
      </c>
      <c r="D36" s="170" t="str">
        <f>'Alignment Overview'!AN28</f>
        <v>none</v>
      </c>
      <c r="E36" s="120">
        <f>'Indicators Overview'!AJ28</f>
        <v>0</v>
      </c>
      <c r="F36" s="175" t="str">
        <f>'Gen_Incl Overview'!AP28</f>
        <v>none</v>
      </c>
      <c r="G36" s="103"/>
      <c r="H36" s="103"/>
    </row>
    <row r="37" spans="1:8" s="19" customFormat="1" hidden="1" outlineLevel="1" x14ac:dyDescent="0.25">
      <c r="A37" s="103"/>
      <c r="B37" s="178"/>
      <c r="C37" s="179">
        <f>'Alignment Overview'!A29</f>
        <v>5.2</v>
      </c>
      <c r="D37" s="170" t="str">
        <f>'Alignment Overview'!AN29</f>
        <v>P</v>
      </c>
      <c r="E37" s="120">
        <f>'Indicators Overview'!AJ29</f>
        <v>1</v>
      </c>
      <c r="F37" s="175" t="str">
        <f>'Gen_Incl Overview'!AP29</f>
        <v>T</v>
      </c>
      <c r="G37" s="103"/>
      <c r="H37" s="103"/>
    </row>
    <row r="38" spans="1:8" s="19" customFormat="1" hidden="1" outlineLevel="1" x14ac:dyDescent="0.25">
      <c r="A38" s="103"/>
      <c r="B38" s="178"/>
      <c r="C38" s="179">
        <f>'Alignment Overview'!A30</f>
        <v>5.3</v>
      </c>
      <c r="D38" s="170" t="str">
        <f>'Alignment Overview'!AN30</f>
        <v>N/A</v>
      </c>
      <c r="E38" s="120" t="str">
        <f>'Indicators Overview'!AJ30</f>
        <v>N/A</v>
      </c>
      <c r="F38" s="175" t="str">
        <f>'Gen_Incl Overview'!AP30</f>
        <v>N/A</v>
      </c>
      <c r="G38" s="103"/>
      <c r="H38" s="103"/>
    </row>
    <row r="39" spans="1:8" s="19" customFormat="1" hidden="1" outlineLevel="1" x14ac:dyDescent="0.25">
      <c r="A39" s="103"/>
      <c r="B39" s="178"/>
      <c r="C39" s="179">
        <f>'Alignment Overview'!A31</f>
        <v>5.4</v>
      </c>
      <c r="D39" s="170" t="str">
        <f>'Alignment Overview'!AN31</f>
        <v>P</v>
      </c>
      <c r="E39" s="120">
        <f>'Indicators Overview'!AJ31</f>
        <v>0</v>
      </c>
      <c r="F39" s="175" t="str">
        <f>'Gen_Incl Overview'!AP31</f>
        <v>P</v>
      </c>
      <c r="G39" s="103"/>
      <c r="H39" s="103"/>
    </row>
    <row r="40" spans="1:8" s="19" customFormat="1" hidden="1" outlineLevel="1" x14ac:dyDescent="0.25">
      <c r="A40" s="103"/>
      <c r="B40" s="178"/>
      <c r="C40" s="179">
        <f>'Alignment Overview'!A32</f>
        <v>5.5</v>
      </c>
      <c r="D40" s="170" t="str">
        <f>'Alignment Overview'!AN32</f>
        <v>none</v>
      </c>
      <c r="E40" s="120">
        <f>'Indicators Overview'!AJ32</f>
        <v>0</v>
      </c>
      <c r="F40" s="175" t="str">
        <f>'Gen_Incl Overview'!AP32</f>
        <v>none</v>
      </c>
      <c r="G40" s="103"/>
      <c r="H40" s="103"/>
    </row>
    <row r="41" spans="1:8" s="19" customFormat="1" ht="15.75" hidden="1" outlineLevel="1" thickBot="1" x14ac:dyDescent="0.3">
      <c r="A41" s="103"/>
      <c r="B41" s="178"/>
      <c r="C41" s="179">
        <f>'Alignment Overview'!A33</f>
        <v>5.6</v>
      </c>
      <c r="D41" s="170" t="str">
        <f>'Alignment Overview'!AN33</f>
        <v>none</v>
      </c>
      <c r="E41" s="120">
        <f>'Indicators Overview'!AJ33</f>
        <v>0</v>
      </c>
      <c r="F41" s="175" t="str">
        <f>'Gen_Incl Overview'!AP33</f>
        <v>none</v>
      </c>
      <c r="G41" s="103"/>
      <c r="H41" s="103"/>
    </row>
    <row r="42" spans="1:8" ht="15.75" collapsed="1" thickBot="1" x14ac:dyDescent="0.3">
      <c r="A42" s="103"/>
      <c r="B42" s="144">
        <f>'Long Term Vision'!A161</f>
        <v>6</v>
      </c>
      <c r="C42" s="145" t="str">
        <f>'Long Term Vision'!B161</f>
        <v>Clean Water and Sanitation</v>
      </c>
      <c r="D42" s="169" t="str">
        <f>(COUNTIF($D$43:$D$48,"T")+COUNTIF($D$43:$D$48,"P"))&amp;" / "&amp;(COUNTA($D$43:$D$48)-COUNTIF($D$43:$D$48,'developer sheet'!$D$9))</f>
        <v>5 / 6</v>
      </c>
      <c r="E42" s="174" t="str">
        <f>SUM($E$43:$E$48)&amp;" / "&amp;(COUNTA($E$43:$E$48)-COUNTIF($E$43:$E$48,'developer sheet'!$D$9))</f>
        <v>5 / 6</v>
      </c>
      <c r="F42" s="169" t="str">
        <f>(COUNTIF($F$43:$F$48,"T")+COUNTIF($F$43:$F$48,"P"))&amp;" / "&amp;(COUNTA($F$43:$F$48)-COUNTIF($F$43:$F$48,'developer sheet'!$D$9))</f>
        <v>1 / 1</v>
      </c>
      <c r="G42" s="103"/>
      <c r="H42" s="103"/>
    </row>
    <row r="43" spans="1:8" s="19" customFormat="1" hidden="1" outlineLevel="1" x14ac:dyDescent="0.25">
      <c r="A43" s="103"/>
      <c r="B43" s="178"/>
      <c r="C43" s="179">
        <f>'Alignment Overview'!A34</f>
        <v>6.1</v>
      </c>
      <c r="D43" s="170" t="str">
        <f>'Alignment Overview'!AN34</f>
        <v>T</v>
      </c>
      <c r="E43" s="120">
        <f>'Indicators Overview'!AJ34</f>
        <v>1</v>
      </c>
      <c r="F43" s="175" t="str">
        <f>'Gen_Incl Overview'!AP34</f>
        <v>N/A</v>
      </c>
      <c r="G43" s="103"/>
      <c r="H43" s="103"/>
    </row>
    <row r="44" spans="1:8" s="19" customFormat="1" hidden="1" outlineLevel="1" x14ac:dyDescent="0.25">
      <c r="A44" s="103"/>
      <c r="B44" s="178"/>
      <c r="C44" s="179">
        <f>'Alignment Overview'!A35</f>
        <v>6.2</v>
      </c>
      <c r="D44" s="170" t="str">
        <f>'Alignment Overview'!AN35</f>
        <v>T</v>
      </c>
      <c r="E44" s="120">
        <f>'Indicators Overview'!AJ35</f>
        <v>1</v>
      </c>
      <c r="F44" s="175" t="str">
        <f>'Gen_Incl Overview'!AP35</f>
        <v>P</v>
      </c>
      <c r="G44" s="103"/>
      <c r="H44" s="103"/>
    </row>
    <row r="45" spans="1:8" s="19" customFormat="1" hidden="1" outlineLevel="1" x14ac:dyDescent="0.25">
      <c r="A45" s="103"/>
      <c r="B45" s="178"/>
      <c r="C45" s="179">
        <f>'Alignment Overview'!A36</f>
        <v>6.3</v>
      </c>
      <c r="D45" s="170" t="str">
        <f>'Alignment Overview'!AN36</f>
        <v>T</v>
      </c>
      <c r="E45" s="120">
        <f>'Indicators Overview'!AJ36</f>
        <v>1</v>
      </c>
      <c r="F45" s="175" t="str">
        <f>'Gen_Incl Overview'!AP36</f>
        <v>N/A</v>
      </c>
      <c r="G45" s="103"/>
      <c r="H45" s="103"/>
    </row>
    <row r="46" spans="1:8" s="19" customFormat="1" hidden="1" outlineLevel="1" x14ac:dyDescent="0.25">
      <c r="A46" s="103"/>
      <c r="B46" s="178"/>
      <c r="C46" s="179">
        <f>'Alignment Overview'!A37</f>
        <v>6.4</v>
      </c>
      <c r="D46" s="170" t="str">
        <f>'Alignment Overview'!AN37</f>
        <v>none</v>
      </c>
      <c r="E46" s="120">
        <f>'Indicators Overview'!AJ37</f>
        <v>0</v>
      </c>
      <c r="F46" s="175" t="str">
        <f>'Gen_Incl Overview'!AP37</f>
        <v>N/A</v>
      </c>
      <c r="G46" s="103"/>
      <c r="H46" s="103"/>
    </row>
    <row r="47" spans="1:8" s="19" customFormat="1" hidden="1" outlineLevel="1" x14ac:dyDescent="0.25">
      <c r="A47" s="103"/>
      <c r="B47" s="178"/>
      <c r="C47" s="179">
        <f>'Alignment Overview'!A38</f>
        <v>6.5</v>
      </c>
      <c r="D47" s="170" t="str">
        <f>'Alignment Overview'!AN38</f>
        <v>T</v>
      </c>
      <c r="E47" s="120">
        <f>'Indicators Overview'!AJ38</f>
        <v>1</v>
      </c>
      <c r="F47" s="175" t="str">
        <f>'Gen_Incl Overview'!AP38</f>
        <v>N/A</v>
      </c>
      <c r="G47" s="103"/>
      <c r="H47" s="103"/>
    </row>
    <row r="48" spans="1:8" s="19" customFormat="1" ht="15.75" hidden="1" outlineLevel="1" thickBot="1" x14ac:dyDescent="0.3">
      <c r="A48" s="103"/>
      <c r="B48" s="178"/>
      <c r="C48" s="179">
        <f>'Alignment Overview'!A39</f>
        <v>6.6</v>
      </c>
      <c r="D48" s="170" t="str">
        <f>'Alignment Overview'!AN39</f>
        <v>P</v>
      </c>
      <c r="E48" s="120">
        <f>'Indicators Overview'!AJ39</f>
        <v>1</v>
      </c>
      <c r="F48" s="175" t="str">
        <f>'Gen_Incl Overview'!AP39</f>
        <v>N/A</v>
      </c>
      <c r="G48" s="103"/>
      <c r="H48" s="103"/>
    </row>
    <row r="49" spans="1:8" ht="15.75" collapsed="1" thickBot="1" x14ac:dyDescent="0.3">
      <c r="A49" s="103"/>
      <c r="B49" s="146">
        <f>'Long Term Vision'!A162</f>
        <v>7</v>
      </c>
      <c r="C49" s="147" t="str">
        <f>'Long Term Vision'!B162</f>
        <v>Affordable and Clean Energy</v>
      </c>
      <c r="D49" s="169" t="str">
        <f>(COUNTIF($D$50:$D$52,"T")+COUNTIF($D$50:$D$52,"P"))&amp;" / "&amp;(COUNTA($D$50:$D$52)-COUNTIF($D$50:$D$52,'developer sheet'!$D$9))</f>
        <v>3 / 3</v>
      </c>
      <c r="E49" s="174" t="str">
        <f>SUM($E$50:$E$52)&amp;" / "&amp;(COUNTA($E$50:$E$52)-COUNTIF($E$50:$E$52,'developer sheet'!$D$9))</f>
        <v>3 / 3</v>
      </c>
      <c r="F49" s="169" t="str">
        <f>(COUNTIF($F$50:$F$52,"T")+COUNTIF($F$50:$F$52,"P"))&amp;" / "&amp;(COUNTA($F$50:$F$52)-COUNTIF($F$50:$F$52,'developer sheet'!$D$9))</f>
        <v>0 / 0</v>
      </c>
      <c r="G49" s="103"/>
      <c r="H49" s="103"/>
    </row>
    <row r="50" spans="1:8" s="19" customFormat="1" hidden="1" outlineLevel="1" x14ac:dyDescent="0.25">
      <c r="A50" s="103"/>
      <c r="B50" s="178"/>
      <c r="C50" s="179">
        <f>'Alignment Overview'!A40</f>
        <v>7.1</v>
      </c>
      <c r="D50" s="170" t="str">
        <f>'Alignment Overview'!AN40</f>
        <v>T</v>
      </c>
      <c r="E50" s="120">
        <f>'Indicators Overview'!AJ40</f>
        <v>1</v>
      </c>
      <c r="F50" s="175" t="str">
        <f>'Gen_Incl Overview'!AP40</f>
        <v>N/A</v>
      </c>
      <c r="G50" s="103"/>
      <c r="H50" s="103"/>
    </row>
    <row r="51" spans="1:8" s="19" customFormat="1" hidden="1" outlineLevel="1" x14ac:dyDescent="0.25">
      <c r="A51" s="103"/>
      <c r="B51" s="178"/>
      <c r="C51" s="179">
        <f>'Alignment Overview'!A41</f>
        <v>7.2</v>
      </c>
      <c r="D51" s="170" t="str">
        <f>'Alignment Overview'!AN41</f>
        <v>T</v>
      </c>
      <c r="E51" s="120">
        <f>'Indicators Overview'!AJ41</f>
        <v>1</v>
      </c>
      <c r="F51" s="175" t="str">
        <f>'Gen_Incl Overview'!AP41</f>
        <v>N/A</v>
      </c>
      <c r="G51" s="103"/>
      <c r="H51" s="103"/>
    </row>
    <row r="52" spans="1:8" s="19" customFormat="1" ht="15.75" hidden="1" outlineLevel="1" thickBot="1" x14ac:dyDescent="0.3">
      <c r="A52" s="103"/>
      <c r="B52" s="178"/>
      <c r="C52" s="179">
        <f>'Alignment Overview'!A42</f>
        <v>7.3</v>
      </c>
      <c r="D52" s="170" t="str">
        <f>'Alignment Overview'!AN42</f>
        <v>P</v>
      </c>
      <c r="E52" s="120">
        <f>'Indicators Overview'!AJ42</f>
        <v>1</v>
      </c>
      <c r="F52" s="175" t="str">
        <f>'Gen_Incl Overview'!AP42</f>
        <v>N/A</v>
      </c>
      <c r="G52" s="103"/>
      <c r="H52" s="103"/>
    </row>
    <row r="53" spans="1:8" ht="15.75" collapsed="1" thickBot="1" x14ac:dyDescent="0.3">
      <c r="A53" s="103"/>
      <c r="B53" s="148">
        <f>'Long Term Vision'!A163</f>
        <v>8</v>
      </c>
      <c r="C53" s="149" t="str">
        <f>'Long Term Vision'!B163</f>
        <v>Decent Work and Economic Development</v>
      </c>
      <c r="D53" s="169" t="str">
        <f>(COUNTIF($D$54:$D$63,"T")+COUNTIF($D$54:$D$63,"P"))&amp;" / "&amp;(COUNTA($D$54:$D$63)-COUNTIF($D$54:$D$63,'developer sheet'!$D$9))</f>
        <v>7 / 9</v>
      </c>
      <c r="E53" s="174" t="str">
        <f>SUM($E$54:$E$63)&amp;" / "&amp;(COUNTA($E$54:$E$63)-COUNTIF($E$54:$E$63,'developer sheet'!$D$9))</f>
        <v>7 / 9</v>
      </c>
      <c r="F53" s="169" t="str">
        <f>(COUNTIF($F$54:$F$63,"T")+COUNTIF($F$54:$F$63,"P"))&amp;" / "&amp;(COUNTA($F$54:$F$63)-COUNTIF($F$54:$F$63,'developer sheet'!$D$9))</f>
        <v>3 / 3</v>
      </c>
      <c r="G53" s="103"/>
      <c r="H53" s="103"/>
    </row>
    <row r="54" spans="1:8" s="19" customFormat="1" hidden="1" outlineLevel="1" x14ac:dyDescent="0.25">
      <c r="A54" s="103"/>
      <c r="B54" s="178"/>
      <c r="C54" s="179">
        <f>'Alignment Overview'!A43</f>
        <v>8.1</v>
      </c>
      <c r="D54" s="170" t="str">
        <f>'Alignment Overview'!AN43</f>
        <v>T</v>
      </c>
      <c r="E54" s="120">
        <f>'Indicators Overview'!AJ43</f>
        <v>1</v>
      </c>
      <c r="F54" s="175" t="str">
        <f>'Gen_Incl Overview'!AP43</f>
        <v>N/A</v>
      </c>
      <c r="G54" s="103"/>
      <c r="H54" s="103"/>
    </row>
    <row r="55" spans="1:8" s="19" customFormat="1" hidden="1" outlineLevel="1" x14ac:dyDescent="0.25">
      <c r="A55" s="103"/>
      <c r="B55" s="178"/>
      <c r="C55" s="179">
        <f>'Alignment Overview'!A44</f>
        <v>8.1999999999999993</v>
      </c>
      <c r="D55" s="170" t="str">
        <f>'Alignment Overview'!AN44</f>
        <v>T</v>
      </c>
      <c r="E55" s="120">
        <f>'Indicators Overview'!AJ44</f>
        <v>1</v>
      </c>
      <c r="F55" s="175" t="str">
        <f>'Gen_Incl Overview'!AP44</f>
        <v>N/A</v>
      </c>
      <c r="G55" s="103"/>
      <c r="H55" s="103"/>
    </row>
    <row r="56" spans="1:8" s="19" customFormat="1" hidden="1" outlineLevel="1" x14ac:dyDescent="0.25">
      <c r="A56" s="103"/>
      <c r="B56" s="178"/>
      <c r="C56" s="179">
        <f>'Alignment Overview'!A45</f>
        <v>8.3000000000000007</v>
      </c>
      <c r="D56" s="170" t="str">
        <f>'Alignment Overview'!AN45</f>
        <v>T</v>
      </c>
      <c r="E56" s="120">
        <f>'Indicators Overview'!AJ45</f>
        <v>1</v>
      </c>
      <c r="F56" s="175" t="str">
        <f>'Gen_Incl Overview'!AP45</f>
        <v>P</v>
      </c>
      <c r="G56" s="103"/>
      <c r="H56" s="103"/>
    </row>
    <row r="57" spans="1:8" s="19" customFormat="1" hidden="1" outlineLevel="1" x14ac:dyDescent="0.25">
      <c r="A57" s="103"/>
      <c r="B57" s="178"/>
      <c r="C57" s="179">
        <f>'Alignment Overview'!A46</f>
        <v>8.4</v>
      </c>
      <c r="D57" s="170" t="str">
        <f>'Alignment Overview'!AN46</f>
        <v>N/A</v>
      </c>
      <c r="E57" s="120" t="str">
        <f>'Indicators Overview'!AJ46</f>
        <v>N/A</v>
      </c>
      <c r="F57" s="175" t="str">
        <f>'Gen_Incl Overview'!AP46</f>
        <v>N/A</v>
      </c>
      <c r="G57" s="103"/>
      <c r="H57" s="103"/>
    </row>
    <row r="58" spans="1:8" s="19" customFormat="1" hidden="1" outlineLevel="1" x14ac:dyDescent="0.25">
      <c r="A58" s="103"/>
      <c r="B58" s="178"/>
      <c r="C58" s="179">
        <f>'Alignment Overview'!A47</f>
        <v>8.5</v>
      </c>
      <c r="D58" s="170" t="str">
        <f>'Alignment Overview'!AN47</f>
        <v>P</v>
      </c>
      <c r="E58" s="120">
        <f>'Indicators Overview'!AJ47</f>
        <v>1</v>
      </c>
      <c r="F58" s="175" t="str">
        <f>'Gen_Incl Overview'!AP47</f>
        <v>P</v>
      </c>
      <c r="G58" s="103"/>
      <c r="H58" s="103"/>
    </row>
    <row r="59" spans="1:8" s="19" customFormat="1" hidden="1" outlineLevel="1" x14ac:dyDescent="0.25">
      <c r="A59" s="103"/>
      <c r="B59" s="178"/>
      <c r="C59" s="179">
        <f>'Alignment Overview'!A48</f>
        <v>8.6</v>
      </c>
      <c r="D59" s="170" t="str">
        <f>'Alignment Overview'!AN48</f>
        <v>T</v>
      </c>
      <c r="E59" s="120">
        <f>'Indicators Overview'!AJ48</f>
        <v>1</v>
      </c>
      <c r="F59" s="175" t="str">
        <f>'Gen_Incl Overview'!AP48</f>
        <v>N/A</v>
      </c>
      <c r="G59" s="103"/>
      <c r="H59" s="103"/>
    </row>
    <row r="60" spans="1:8" s="19" customFormat="1" hidden="1" outlineLevel="1" x14ac:dyDescent="0.25">
      <c r="A60" s="103"/>
      <c r="B60" s="178"/>
      <c r="C60" s="179">
        <f>'Alignment Overview'!A49</f>
        <v>8.6999999999999993</v>
      </c>
      <c r="D60" s="170" t="str">
        <f>'Alignment Overview'!AN49</f>
        <v>none</v>
      </c>
      <c r="E60" s="120">
        <f>'Indicators Overview'!AJ49</f>
        <v>0</v>
      </c>
      <c r="F60" s="175" t="str">
        <f>'Gen_Incl Overview'!AP49</f>
        <v>N/A</v>
      </c>
      <c r="G60" s="103"/>
      <c r="H60" s="103"/>
    </row>
    <row r="61" spans="1:8" s="19" customFormat="1" hidden="1" outlineLevel="1" x14ac:dyDescent="0.25">
      <c r="A61" s="103"/>
      <c r="B61" s="178"/>
      <c r="C61" s="179">
        <f>'Alignment Overview'!A50</f>
        <v>8.8000000000000007</v>
      </c>
      <c r="D61" s="170" t="str">
        <f>'Alignment Overview'!AN50</f>
        <v>P</v>
      </c>
      <c r="E61" s="120">
        <f>'Indicators Overview'!AJ50</f>
        <v>1</v>
      </c>
      <c r="F61" s="175" t="str">
        <f>'Gen_Incl Overview'!AP50</f>
        <v>P</v>
      </c>
      <c r="G61" s="103"/>
      <c r="H61" s="103"/>
    </row>
    <row r="62" spans="1:8" s="19" customFormat="1" hidden="1" outlineLevel="1" x14ac:dyDescent="0.25">
      <c r="A62" s="103"/>
      <c r="B62" s="178"/>
      <c r="C62" s="179">
        <f>'Alignment Overview'!A51</f>
        <v>8.9</v>
      </c>
      <c r="D62" s="170" t="str">
        <f>'Alignment Overview'!AN51</f>
        <v>T</v>
      </c>
      <c r="E62" s="120">
        <f>'Indicators Overview'!AJ51</f>
        <v>1</v>
      </c>
      <c r="F62" s="175" t="str">
        <f>'Gen_Incl Overview'!AP51</f>
        <v>N/A</v>
      </c>
      <c r="G62" s="103"/>
      <c r="H62" s="103"/>
    </row>
    <row r="63" spans="1:8" s="19" customFormat="1" ht="15.75" hidden="1" outlineLevel="1" thickBot="1" x14ac:dyDescent="0.3">
      <c r="A63" s="103"/>
      <c r="B63" s="178"/>
      <c r="C63" s="179">
        <f>'Alignment Overview'!A52</f>
        <v>8.1</v>
      </c>
      <c r="D63" s="170" t="str">
        <f>'Alignment Overview'!AN52</f>
        <v>none</v>
      </c>
      <c r="E63" s="120">
        <f>'Indicators Overview'!AJ52</f>
        <v>0</v>
      </c>
      <c r="F63" s="175" t="str">
        <f>'Gen_Incl Overview'!AP52</f>
        <v>N/A</v>
      </c>
      <c r="G63" s="103"/>
      <c r="H63" s="103"/>
    </row>
    <row r="64" spans="1:8" ht="15.75" collapsed="1" thickBot="1" x14ac:dyDescent="0.3">
      <c r="A64" s="103"/>
      <c r="B64" s="150">
        <f>'Long Term Vision'!A164</f>
        <v>9</v>
      </c>
      <c r="C64" s="151" t="str">
        <f>'Long Term Vision'!B164</f>
        <v>Industry, Innovation, and Infrastructure</v>
      </c>
      <c r="D64" s="169" t="str">
        <f>(COUNTIF($D$65:$D$69,"T")+COUNTIF($D$65:$D$69,"P"))&amp;" / "&amp;(COUNTA($D$65:$D$69)-COUNTIF($D$65:$D$69,'developer sheet'!$D$9))</f>
        <v>4 / 5</v>
      </c>
      <c r="E64" s="174" t="str">
        <f>SUM($E$65:$E$69)&amp;" / "&amp;(COUNTA($E$65:$E$69)-COUNTIF($E$65:$E$69,'developer sheet'!$D$9))</f>
        <v>5 / 5</v>
      </c>
      <c r="F64" s="169" t="str">
        <f>(COUNTIF($F$65:$F$69,"T")+COUNTIF($F$65:$F$69,"P"))&amp;" / "&amp;(COUNTA($F$65:$F$69)-COUNTIF($F$65:$F$69,'developer sheet'!$D$9))</f>
        <v>0 / 0</v>
      </c>
      <c r="G64" s="103"/>
      <c r="H64" s="103"/>
    </row>
    <row r="65" spans="1:8" s="19" customFormat="1" hidden="1" outlineLevel="1" x14ac:dyDescent="0.25">
      <c r="A65" s="103"/>
      <c r="B65" s="178"/>
      <c r="C65" s="179">
        <f>'Alignment Overview'!A53</f>
        <v>9.1</v>
      </c>
      <c r="D65" s="170" t="str">
        <f>'Alignment Overview'!AN53</f>
        <v>P</v>
      </c>
      <c r="E65" s="120">
        <f>'Indicators Overview'!AJ53</f>
        <v>1</v>
      </c>
      <c r="F65" s="175" t="str">
        <f>'Gen_Incl Overview'!AP53</f>
        <v>N/A</v>
      </c>
      <c r="G65" s="103"/>
      <c r="H65" s="103"/>
    </row>
    <row r="66" spans="1:8" s="19" customFormat="1" hidden="1" outlineLevel="1" x14ac:dyDescent="0.25">
      <c r="A66" s="103"/>
      <c r="B66" s="178"/>
      <c r="C66" s="179">
        <f>'Alignment Overview'!A54</f>
        <v>9.1999999999999993</v>
      </c>
      <c r="D66" s="170" t="str">
        <f>'Alignment Overview'!AN54</f>
        <v>P</v>
      </c>
      <c r="E66" s="120">
        <f>'Indicators Overview'!AJ54</f>
        <v>1</v>
      </c>
      <c r="F66" s="175" t="str">
        <f>'Gen_Incl Overview'!AP54</f>
        <v>N/A</v>
      </c>
      <c r="G66" s="103"/>
      <c r="H66" s="103"/>
    </row>
    <row r="67" spans="1:8" s="19" customFormat="1" hidden="1" outlineLevel="1" x14ac:dyDescent="0.25">
      <c r="A67" s="103"/>
      <c r="B67" s="178"/>
      <c r="C67" s="179">
        <f>'Alignment Overview'!A55</f>
        <v>9.3000000000000007</v>
      </c>
      <c r="D67" s="170" t="str">
        <f>'Alignment Overview'!AN55</f>
        <v>none</v>
      </c>
      <c r="E67" s="120">
        <f>'Indicators Overview'!AJ55</f>
        <v>1</v>
      </c>
      <c r="F67" s="175" t="str">
        <f>'Gen_Incl Overview'!AP55</f>
        <v>N/A</v>
      </c>
      <c r="G67" s="103"/>
      <c r="H67" s="103"/>
    </row>
    <row r="68" spans="1:8" s="19" customFormat="1" hidden="1" outlineLevel="1" x14ac:dyDescent="0.25">
      <c r="A68" s="103"/>
      <c r="B68" s="178"/>
      <c r="C68" s="179">
        <f>'Alignment Overview'!A56</f>
        <v>9.4</v>
      </c>
      <c r="D68" s="170" t="str">
        <f>'Alignment Overview'!AN56</f>
        <v>T</v>
      </c>
      <c r="E68" s="120">
        <f>'Indicators Overview'!AJ56</f>
        <v>1</v>
      </c>
      <c r="F68" s="175" t="str">
        <f>'Gen_Incl Overview'!AP56</f>
        <v>N/A</v>
      </c>
      <c r="G68" s="103"/>
      <c r="H68" s="103"/>
    </row>
    <row r="69" spans="1:8" s="19" customFormat="1" ht="15.75" hidden="1" outlineLevel="1" thickBot="1" x14ac:dyDescent="0.3">
      <c r="A69" s="103"/>
      <c r="B69" s="178"/>
      <c r="C69" s="179">
        <f>'Alignment Overview'!A57</f>
        <v>9.5</v>
      </c>
      <c r="D69" s="170" t="str">
        <f>'Alignment Overview'!AN57</f>
        <v>P</v>
      </c>
      <c r="E69" s="120">
        <f>'Indicators Overview'!AJ57</f>
        <v>1</v>
      </c>
      <c r="F69" s="175" t="str">
        <f>'Gen_Incl Overview'!AP57</f>
        <v>N/A</v>
      </c>
      <c r="G69" s="103"/>
      <c r="H69" s="103"/>
    </row>
    <row r="70" spans="1:8" ht="15.75" collapsed="1" thickBot="1" x14ac:dyDescent="0.3">
      <c r="A70" s="103"/>
      <c r="B70" s="152">
        <f>'Long Term Vision'!A165</f>
        <v>10</v>
      </c>
      <c r="C70" s="153" t="str">
        <f>'Long Term Vision'!B165</f>
        <v>Reduced Inequalities</v>
      </c>
      <c r="D70" s="169" t="str">
        <f>(COUNTIF($D$71:$D$77,"T")+COUNTIF($D$71:$D$77,"P"))&amp;" / "&amp;(COUNTA($D$71:$D$77)-COUNTIF($D$71:$D$77,'developer sheet'!$D$9))</f>
        <v>2 / 5</v>
      </c>
      <c r="E70" s="174" t="str">
        <f>SUM($E$71:$E$77)&amp;" / "&amp;(COUNTA($E$71:$E$77)-COUNTIF($E$71:$E$77,'developer sheet'!$D$9))</f>
        <v>1 / 5</v>
      </c>
      <c r="F70" s="169" t="str">
        <f>(COUNTIF($F$71:$F$77,"T")+COUNTIF($F$71:$F$77,"P"))&amp;" / "&amp;(COUNTA($F$71:$F$77)-COUNTIF($F$71:$F$77,'developer sheet'!$D$9))</f>
        <v>1 / 1</v>
      </c>
      <c r="G70" s="103"/>
      <c r="H70" s="103"/>
    </row>
    <row r="71" spans="1:8" s="19" customFormat="1" hidden="1" outlineLevel="1" x14ac:dyDescent="0.25">
      <c r="A71" s="103"/>
      <c r="B71" s="178"/>
      <c r="C71" s="179">
        <f>'Alignment Overview'!A58</f>
        <v>10.1</v>
      </c>
      <c r="D71" s="170" t="str">
        <f>'Alignment Overview'!AN58</f>
        <v>none</v>
      </c>
      <c r="E71" s="120">
        <f>'Indicators Overview'!AJ58</f>
        <v>0</v>
      </c>
      <c r="F71" s="175" t="str">
        <f>'Gen_Incl Overview'!AP58</f>
        <v>N/A</v>
      </c>
      <c r="G71" s="103"/>
      <c r="H71" s="103"/>
    </row>
    <row r="72" spans="1:8" s="19" customFormat="1" hidden="1" outlineLevel="1" x14ac:dyDescent="0.25">
      <c r="A72" s="103"/>
      <c r="B72" s="178"/>
      <c r="C72" s="179">
        <f>'Alignment Overview'!A59</f>
        <v>10.199999999999999</v>
      </c>
      <c r="D72" s="170" t="str">
        <f>'Alignment Overview'!AN59</f>
        <v>P</v>
      </c>
      <c r="E72" s="120">
        <f>'Indicators Overview'!AJ59</f>
        <v>1</v>
      </c>
      <c r="F72" s="175" t="str">
        <f>'Gen_Incl Overview'!AP59</f>
        <v>P</v>
      </c>
      <c r="G72" s="103"/>
      <c r="H72" s="103"/>
    </row>
    <row r="73" spans="1:8" s="19" customFormat="1" hidden="1" outlineLevel="1" x14ac:dyDescent="0.25">
      <c r="A73" s="103"/>
      <c r="B73" s="178"/>
      <c r="C73" s="179">
        <f>'Alignment Overview'!A60</f>
        <v>10.3</v>
      </c>
      <c r="D73" s="170" t="str">
        <f>'Alignment Overview'!AN60</f>
        <v>T</v>
      </c>
      <c r="E73" s="120">
        <f>'Indicators Overview'!AJ60</f>
        <v>0</v>
      </c>
      <c r="F73" s="175" t="str">
        <f>'Gen_Incl Overview'!AP60</f>
        <v>N/A</v>
      </c>
      <c r="G73" s="103"/>
      <c r="H73" s="103"/>
    </row>
    <row r="74" spans="1:8" s="19" customFormat="1" hidden="1" outlineLevel="1" x14ac:dyDescent="0.25">
      <c r="A74" s="103"/>
      <c r="B74" s="178"/>
      <c r="C74" s="179">
        <f>'Alignment Overview'!A61</f>
        <v>10.4</v>
      </c>
      <c r="D74" s="170" t="str">
        <f>'Alignment Overview'!AN61</f>
        <v>none</v>
      </c>
      <c r="E74" s="120">
        <f>'Indicators Overview'!AJ61</f>
        <v>0</v>
      </c>
      <c r="F74" s="175" t="str">
        <f>'Gen_Incl Overview'!AP61</f>
        <v>N/A</v>
      </c>
      <c r="G74" s="103"/>
      <c r="H74" s="103"/>
    </row>
    <row r="75" spans="1:8" s="19" customFormat="1" hidden="1" outlineLevel="1" x14ac:dyDescent="0.25">
      <c r="A75" s="103"/>
      <c r="B75" s="178"/>
      <c r="C75" s="179">
        <f>'Alignment Overview'!A62</f>
        <v>10.5</v>
      </c>
      <c r="D75" s="170" t="str">
        <f>'Alignment Overview'!AN62</f>
        <v>N/A</v>
      </c>
      <c r="E75" s="120" t="str">
        <f>'Indicators Overview'!AJ62</f>
        <v>N/A</v>
      </c>
      <c r="F75" s="175" t="str">
        <f>'Gen_Incl Overview'!AP62</f>
        <v>N/A</v>
      </c>
      <c r="G75" s="103"/>
      <c r="H75" s="103"/>
    </row>
    <row r="76" spans="1:8" s="19" customFormat="1" hidden="1" outlineLevel="1" x14ac:dyDescent="0.25">
      <c r="A76" s="103"/>
      <c r="B76" s="178"/>
      <c r="C76" s="179">
        <f>'Alignment Overview'!A63</f>
        <v>10.6</v>
      </c>
      <c r="D76" s="170" t="str">
        <f>'Alignment Overview'!AN63</f>
        <v>N/A</v>
      </c>
      <c r="E76" s="120" t="str">
        <f>'Indicators Overview'!AJ63</f>
        <v>N/A</v>
      </c>
      <c r="F76" s="175" t="str">
        <f>'Gen_Incl Overview'!AP63</f>
        <v>N/A</v>
      </c>
      <c r="G76" s="103"/>
      <c r="H76" s="103"/>
    </row>
    <row r="77" spans="1:8" s="19" customFormat="1" ht="15.75" hidden="1" outlineLevel="1" thickBot="1" x14ac:dyDescent="0.3">
      <c r="A77" s="103"/>
      <c r="B77" s="178"/>
      <c r="C77" s="179">
        <f>'Alignment Overview'!A64</f>
        <v>10.7</v>
      </c>
      <c r="D77" s="170" t="str">
        <f>'Alignment Overview'!AN64</f>
        <v>none</v>
      </c>
      <c r="E77" s="120">
        <f>'Indicators Overview'!AJ64</f>
        <v>0</v>
      </c>
      <c r="F77" s="175" t="str">
        <f>'Gen_Incl Overview'!AP64</f>
        <v>N/A</v>
      </c>
      <c r="G77" s="103"/>
      <c r="H77" s="103"/>
    </row>
    <row r="78" spans="1:8" ht="15.75" collapsed="1" thickBot="1" x14ac:dyDescent="0.3">
      <c r="A78" s="103"/>
      <c r="B78" s="154">
        <f>'Long Term Vision'!A166</f>
        <v>11</v>
      </c>
      <c r="C78" s="155" t="str">
        <f>'Long Term Vision'!B166</f>
        <v>Sustainable Cities and Communities</v>
      </c>
      <c r="D78" s="169" t="str">
        <f>(COUNTIF($D$79:$D$85,"T")+COUNTIF($D$79:$D$85,"P"))&amp;" / "&amp;(COUNTA($D$79:$D$85)-COUNTIF($D$79:$D$85,'developer sheet'!$D$9))</f>
        <v>6 / 7</v>
      </c>
      <c r="E78" s="174" t="str">
        <f>SUM($E$79:$E$85)&amp;" / "&amp;(COUNTA($E$79:$E$85)-COUNTIF($E$79:$E$85,'developer sheet'!$D$9))</f>
        <v>6 / 7</v>
      </c>
      <c r="F78" s="169" t="str">
        <f>(COUNTIF($F$79:$F$85,"T")+COUNTIF($F$79:$F$85,"P"))&amp;" / "&amp;(COUNTA($F$79:$F$85)-COUNTIF($F$79:$F$85,'developer sheet'!$D$9))</f>
        <v>2 / 2</v>
      </c>
      <c r="G78" s="103"/>
      <c r="H78" s="103"/>
    </row>
    <row r="79" spans="1:8" s="19" customFormat="1" hidden="1" outlineLevel="1" x14ac:dyDescent="0.25">
      <c r="A79" s="103"/>
      <c r="B79" s="178"/>
      <c r="C79" s="179">
        <f>'Alignment Overview'!A65</f>
        <v>11.1</v>
      </c>
      <c r="D79" s="170" t="str">
        <f>'Alignment Overview'!AN65</f>
        <v>T</v>
      </c>
      <c r="E79" s="120">
        <f>'Indicators Overview'!AJ65</f>
        <v>1</v>
      </c>
      <c r="F79" s="175" t="str">
        <f>'Gen_Incl Overview'!AP65</f>
        <v>N/A</v>
      </c>
      <c r="G79" s="103"/>
      <c r="H79" s="103"/>
    </row>
    <row r="80" spans="1:8" s="19" customFormat="1" hidden="1" outlineLevel="1" x14ac:dyDescent="0.25">
      <c r="A80" s="103"/>
      <c r="B80" s="178"/>
      <c r="C80" s="179">
        <f>'Alignment Overview'!A66</f>
        <v>11.2</v>
      </c>
      <c r="D80" s="170" t="str">
        <f>'Alignment Overview'!AN66</f>
        <v>T</v>
      </c>
      <c r="E80" s="120">
        <f>'Indicators Overview'!AJ66</f>
        <v>1</v>
      </c>
      <c r="F80" s="175" t="str">
        <f>'Gen_Incl Overview'!AP66</f>
        <v>P</v>
      </c>
      <c r="G80" s="103"/>
      <c r="H80" s="103"/>
    </row>
    <row r="81" spans="1:8" s="19" customFormat="1" hidden="1" outlineLevel="1" x14ac:dyDescent="0.25">
      <c r="A81" s="103"/>
      <c r="B81" s="178"/>
      <c r="C81" s="179">
        <f>'Alignment Overview'!A67</f>
        <v>11.3</v>
      </c>
      <c r="D81" s="170" t="str">
        <f>'Alignment Overview'!AN67</f>
        <v>none</v>
      </c>
      <c r="E81" s="120">
        <f>'Indicators Overview'!AJ67</f>
        <v>0</v>
      </c>
      <c r="F81" s="175" t="str">
        <f>'Gen_Incl Overview'!AP67</f>
        <v>N/A</v>
      </c>
      <c r="G81" s="103"/>
      <c r="H81" s="103"/>
    </row>
    <row r="82" spans="1:8" s="19" customFormat="1" hidden="1" outlineLevel="1" x14ac:dyDescent="0.25">
      <c r="A82" s="103"/>
      <c r="B82" s="178"/>
      <c r="C82" s="179">
        <f>'Alignment Overview'!A68</f>
        <v>11.4</v>
      </c>
      <c r="D82" s="170" t="str">
        <f>'Alignment Overview'!AN68</f>
        <v>P</v>
      </c>
      <c r="E82" s="120">
        <f>'Indicators Overview'!AJ68</f>
        <v>1</v>
      </c>
      <c r="F82" s="175" t="str">
        <f>'Gen_Incl Overview'!AP68</f>
        <v>N/A</v>
      </c>
      <c r="G82" s="103"/>
      <c r="H82" s="103"/>
    </row>
    <row r="83" spans="1:8" s="19" customFormat="1" hidden="1" outlineLevel="1" x14ac:dyDescent="0.25">
      <c r="A83" s="103"/>
      <c r="B83" s="178"/>
      <c r="C83" s="179">
        <f>'Alignment Overview'!A69</f>
        <v>11.5</v>
      </c>
      <c r="D83" s="170" t="str">
        <f>'Alignment Overview'!AN69</f>
        <v>T</v>
      </c>
      <c r="E83" s="120">
        <f>'Indicators Overview'!AJ69</f>
        <v>1</v>
      </c>
      <c r="F83" s="175" t="str">
        <f>'Gen_Incl Overview'!AP69</f>
        <v>N/A</v>
      </c>
      <c r="G83" s="103"/>
      <c r="H83" s="103"/>
    </row>
    <row r="84" spans="1:8" s="19" customFormat="1" hidden="1" outlineLevel="1" x14ac:dyDescent="0.25">
      <c r="A84" s="103"/>
      <c r="B84" s="178"/>
      <c r="C84" s="179">
        <f>'Alignment Overview'!A70</f>
        <v>11.6</v>
      </c>
      <c r="D84" s="170" t="str">
        <f>'Alignment Overview'!AN70</f>
        <v>P</v>
      </c>
      <c r="E84" s="120">
        <f>'Indicators Overview'!AJ70</f>
        <v>1</v>
      </c>
      <c r="F84" s="175" t="str">
        <f>'Gen_Incl Overview'!AP70</f>
        <v>N/A</v>
      </c>
      <c r="G84" s="103"/>
      <c r="H84" s="103"/>
    </row>
    <row r="85" spans="1:8" s="19" customFormat="1" ht="15.75" hidden="1" outlineLevel="1" thickBot="1" x14ac:dyDescent="0.3">
      <c r="A85" s="103"/>
      <c r="B85" s="178"/>
      <c r="C85" s="179">
        <f>'Alignment Overview'!A71</f>
        <v>11.7</v>
      </c>
      <c r="D85" s="170" t="str">
        <f>'Alignment Overview'!AN71</f>
        <v>T</v>
      </c>
      <c r="E85" s="120">
        <f>'Indicators Overview'!AJ71</f>
        <v>1</v>
      </c>
      <c r="F85" s="175" t="str">
        <f>'Gen_Incl Overview'!AP71</f>
        <v>P</v>
      </c>
      <c r="G85" s="103"/>
      <c r="H85" s="103"/>
    </row>
    <row r="86" spans="1:8" ht="30.75" collapsed="1" thickBot="1" x14ac:dyDescent="0.3">
      <c r="A86" s="103"/>
      <c r="B86" s="156">
        <f>'Long Term Vision'!A167</f>
        <v>12</v>
      </c>
      <c r="C86" s="157" t="str">
        <f>'Long Term Vision'!B167</f>
        <v>Responsible Consumption and Production</v>
      </c>
      <c r="D86" s="169" t="str">
        <f>(COUNTIF($D$87:$D$94,"T")+COUNTIF($D$87:$D$94,"P"))&amp;" / "&amp;(COUNTA($D$87:$D$94)-COUNTIF($D$87:$D$94,'developer sheet'!$D$9))</f>
        <v>5 / 7</v>
      </c>
      <c r="E86" s="174" t="str">
        <f>SUM($E$87:$E$94)&amp;" / "&amp;(COUNTA($E$87:$E$94)-COUNTIF($E$87:$E$94,'developer sheet'!$D$9))</f>
        <v>6 / 7</v>
      </c>
      <c r="F86" s="169" t="str">
        <f>(COUNTIF($F$87:$F$94,"T")+COUNTIF($F$87:$F$94,"P"))&amp;" / "&amp;(COUNTA($F$87:$F$94)-COUNTIF($F$87:$F$94,'developer sheet'!$D$9))</f>
        <v>0 / 0</v>
      </c>
      <c r="G86" s="103"/>
      <c r="H86" s="103"/>
    </row>
    <row r="87" spans="1:8" s="19" customFormat="1" hidden="1" outlineLevel="1" x14ac:dyDescent="0.25">
      <c r="A87" s="103"/>
      <c r="B87" s="178"/>
      <c r="C87" s="179">
        <f>'Alignment Overview'!A72</f>
        <v>12.1</v>
      </c>
      <c r="D87" s="170" t="str">
        <f>'Alignment Overview'!AN72</f>
        <v>N/A</v>
      </c>
      <c r="E87" s="120" t="str">
        <f>'Indicators Overview'!AJ72</f>
        <v>N/A</v>
      </c>
      <c r="F87" s="175" t="str">
        <f>'Gen_Incl Overview'!AP72</f>
        <v>N/A</v>
      </c>
      <c r="G87" s="103"/>
      <c r="H87" s="103"/>
    </row>
    <row r="88" spans="1:8" s="19" customFormat="1" hidden="1" outlineLevel="1" x14ac:dyDescent="0.25">
      <c r="A88" s="103"/>
      <c r="B88" s="178"/>
      <c r="C88" s="179">
        <f>'Alignment Overview'!A73</f>
        <v>12.2</v>
      </c>
      <c r="D88" s="170" t="str">
        <f>'Alignment Overview'!AN73</f>
        <v>P</v>
      </c>
      <c r="E88" s="120">
        <f>'Indicators Overview'!AJ73</f>
        <v>1</v>
      </c>
      <c r="F88" s="175" t="str">
        <f>'Gen_Incl Overview'!AP73</f>
        <v>N/A</v>
      </c>
      <c r="G88" s="103"/>
      <c r="H88" s="103"/>
    </row>
    <row r="89" spans="1:8" s="19" customFormat="1" hidden="1" outlineLevel="1" x14ac:dyDescent="0.25">
      <c r="A89" s="103"/>
      <c r="B89" s="178"/>
      <c r="C89" s="179">
        <f>'Alignment Overview'!A74</f>
        <v>12.3</v>
      </c>
      <c r="D89" s="170" t="str">
        <f>'Alignment Overview'!AN74</f>
        <v>none</v>
      </c>
      <c r="E89" s="120">
        <f>'Indicators Overview'!AJ74</f>
        <v>0</v>
      </c>
      <c r="F89" s="175" t="str">
        <f>'Gen_Incl Overview'!AP74</f>
        <v>N/A</v>
      </c>
      <c r="G89" s="103"/>
      <c r="H89" s="103"/>
    </row>
    <row r="90" spans="1:8" s="19" customFormat="1" hidden="1" outlineLevel="1" x14ac:dyDescent="0.25">
      <c r="A90" s="103"/>
      <c r="B90" s="178"/>
      <c r="C90" s="179">
        <f>'Alignment Overview'!A75</f>
        <v>12.4</v>
      </c>
      <c r="D90" s="170" t="str">
        <f>'Alignment Overview'!AN75</f>
        <v>T</v>
      </c>
      <c r="E90" s="120">
        <f>'Indicators Overview'!AJ75</f>
        <v>1</v>
      </c>
      <c r="F90" s="175" t="str">
        <f>'Gen_Incl Overview'!AP75</f>
        <v>N/A</v>
      </c>
      <c r="G90" s="103"/>
      <c r="H90" s="103"/>
    </row>
    <row r="91" spans="1:8" s="19" customFormat="1" hidden="1" outlineLevel="1" x14ac:dyDescent="0.25">
      <c r="A91" s="103"/>
      <c r="B91" s="178"/>
      <c r="C91" s="179">
        <f>'Alignment Overview'!A76</f>
        <v>12.5</v>
      </c>
      <c r="D91" s="170" t="str">
        <f>'Alignment Overview'!AN76</f>
        <v>T</v>
      </c>
      <c r="E91" s="120">
        <f>'Indicators Overview'!AJ76</f>
        <v>1</v>
      </c>
      <c r="F91" s="175" t="str">
        <f>'Gen_Incl Overview'!AP76</f>
        <v>N/A</v>
      </c>
      <c r="G91" s="103"/>
      <c r="H91" s="103"/>
    </row>
    <row r="92" spans="1:8" s="19" customFormat="1" hidden="1" outlineLevel="1" x14ac:dyDescent="0.25">
      <c r="A92" s="103"/>
      <c r="B92" s="178"/>
      <c r="C92" s="179">
        <f>'Alignment Overview'!A77</f>
        <v>12.6</v>
      </c>
      <c r="D92" s="170" t="str">
        <f>'Alignment Overview'!AN77</f>
        <v>none</v>
      </c>
      <c r="E92" s="120">
        <f>'Indicators Overview'!AJ77</f>
        <v>1</v>
      </c>
      <c r="F92" s="175" t="str">
        <f>'Gen_Incl Overview'!AP77</f>
        <v>N/A</v>
      </c>
      <c r="G92" s="103"/>
      <c r="H92" s="103"/>
    </row>
    <row r="93" spans="1:8" s="19" customFormat="1" hidden="1" outlineLevel="1" x14ac:dyDescent="0.25">
      <c r="A93" s="103"/>
      <c r="B93" s="178"/>
      <c r="C93" s="179">
        <f>'Alignment Overview'!A78</f>
        <v>12.7</v>
      </c>
      <c r="D93" s="170" t="str">
        <f>'Alignment Overview'!AN78</f>
        <v>P</v>
      </c>
      <c r="E93" s="120">
        <f>'Indicators Overview'!AJ78</f>
        <v>1</v>
      </c>
      <c r="F93" s="175" t="str">
        <f>'Gen_Incl Overview'!AP78</f>
        <v>N/A</v>
      </c>
      <c r="G93" s="103"/>
      <c r="H93" s="103"/>
    </row>
    <row r="94" spans="1:8" s="19" customFormat="1" ht="15.75" hidden="1" outlineLevel="1" thickBot="1" x14ac:dyDescent="0.3">
      <c r="A94" s="103"/>
      <c r="B94" s="178"/>
      <c r="C94" s="179">
        <f>'Alignment Overview'!A79</f>
        <v>12.8</v>
      </c>
      <c r="D94" s="170" t="str">
        <f>'Alignment Overview'!AN79</f>
        <v>P</v>
      </c>
      <c r="E94" s="120">
        <f>'Indicators Overview'!AJ79</f>
        <v>1</v>
      </c>
      <c r="F94" s="175" t="str">
        <f>'Gen_Incl Overview'!AP79</f>
        <v>N/A</v>
      </c>
      <c r="G94" s="103"/>
      <c r="H94" s="103"/>
    </row>
    <row r="95" spans="1:8" ht="15.75" collapsed="1" thickBot="1" x14ac:dyDescent="0.3">
      <c r="A95" s="103"/>
      <c r="B95" s="158">
        <f>'Long Term Vision'!A168</f>
        <v>13</v>
      </c>
      <c r="C95" s="159" t="str">
        <f>'Long Term Vision'!B168</f>
        <v>Climate Action</v>
      </c>
      <c r="D95" s="169" t="str">
        <f>(COUNTIF($D$96:$D$98,"T")+COUNTIF($D$96:$D$98,"P"))&amp;" / "&amp;(COUNTA($D$96:$D$98)-COUNTIF($D$96:$D$98,'developer sheet'!$D$9))</f>
        <v>3 / 3</v>
      </c>
      <c r="E95" s="174" t="str">
        <f>SUM($E$96:$E$98)&amp;" / "&amp;(COUNTA($E$96:$E$98)-COUNTIF($E$96:$E$98,'developer sheet'!$D$9))</f>
        <v>3 / 3</v>
      </c>
      <c r="F95" s="169" t="str">
        <f>(COUNTIF($F$96:$F$98,"T")+COUNTIF($F$96:$F$98,"P"))&amp;" / "&amp;(COUNTA($F$96:$F$98)-COUNTIF($F$96:$F$98,'developer sheet'!$D$9))</f>
        <v>0 / 0</v>
      </c>
      <c r="G95" s="103"/>
      <c r="H95" s="103"/>
    </row>
    <row r="96" spans="1:8" s="19" customFormat="1" hidden="1" outlineLevel="1" x14ac:dyDescent="0.25">
      <c r="A96" s="103"/>
      <c r="B96" s="178"/>
      <c r="C96" s="179">
        <f>'Alignment Overview'!A80</f>
        <v>13.1</v>
      </c>
      <c r="D96" s="170" t="str">
        <f>'Alignment Overview'!AN80</f>
        <v>T</v>
      </c>
      <c r="E96" s="120">
        <f>'Indicators Overview'!AJ80</f>
        <v>1</v>
      </c>
      <c r="F96" s="175" t="str">
        <f>'Gen_Incl Overview'!AP80</f>
        <v>N/A</v>
      </c>
      <c r="G96" s="103"/>
      <c r="H96" s="103"/>
    </row>
    <row r="97" spans="1:8" s="19" customFormat="1" hidden="1" outlineLevel="1" x14ac:dyDescent="0.25">
      <c r="A97" s="103"/>
      <c r="B97" s="178"/>
      <c r="C97" s="179">
        <f>'Alignment Overview'!A81</f>
        <v>13.2</v>
      </c>
      <c r="D97" s="170" t="str">
        <f>'Alignment Overview'!AN81</f>
        <v>T</v>
      </c>
      <c r="E97" s="120">
        <f>'Indicators Overview'!AJ81</f>
        <v>1</v>
      </c>
      <c r="F97" s="175" t="str">
        <f>'Gen_Incl Overview'!AP81</f>
        <v>N/A</v>
      </c>
      <c r="G97" s="103"/>
      <c r="H97" s="103"/>
    </row>
    <row r="98" spans="1:8" s="19" customFormat="1" ht="15.75" hidden="1" outlineLevel="1" thickBot="1" x14ac:dyDescent="0.3">
      <c r="A98" s="103"/>
      <c r="B98" s="178"/>
      <c r="C98" s="179">
        <f>'Alignment Overview'!A82</f>
        <v>13.3</v>
      </c>
      <c r="D98" s="170" t="str">
        <f>'Alignment Overview'!AN82</f>
        <v>P</v>
      </c>
      <c r="E98" s="120">
        <f>'Indicators Overview'!AJ82</f>
        <v>1</v>
      </c>
      <c r="F98" s="175" t="str">
        <f>'Gen_Incl Overview'!AP82</f>
        <v>N/A</v>
      </c>
      <c r="G98" s="103"/>
      <c r="H98" s="103"/>
    </row>
    <row r="99" spans="1:8" ht="15.75" collapsed="1" thickBot="1" x14ac:dyDescent="0.3">
      <c r="A99" s="103"/>
      <c r="B99" s="160">
        <f>'Long Term Vision'!A169</f>
        <v>14</v>
      </c>
      <c r="C99" s="161" t="str">
        <f>'Long Term Vision'!B169</f>
        <v>Life below Water</v>
      </c>
      <c r="D99" s="169" t="str">
        <f>(COUNTIF($D$100:$D$106,"T")+COUNTIF($D$100:$D$106,"P"))&amp;" / "&amp;(COUNTA($D$100:$D$106)-COUNTIF($D$100:$D$106,'developer sheet'!$D$9))</f>
        <v>5 / 7</v>
      </c>
      <c r="E99" s="174" t="str">
        <f>SUM($E$100:$E$106)&amp;" / "&amp;(COUNTA($E$100:$E$106)-COUNTIF($E$100:$E$106,'developer sheet'!$D$9))</f>
        <v>5 / 7</v>
      </c>
      <c r="F99" s="169" t="str">
        <f>(COUNTIF($F$100:$F$106,"T")+COUNTIF($F$100:$F$106,"P"))&amp;" / "&amp;(COUNTA($F$100:$F$106)-COUNTIF($F$100:$F$106,'developer sheet'!$D$9))</f>
        <v>0 / 0</v>
      </c>
      <c r="G99" s="103"/>
      <c r="H99" s="103"/>
    </row>
    <row r="100" spans="1:8" s="19" customFormat="1" hidden="1" outlineLevel="1" x14ac:dyDescent="0.25">
      <c r="A100" s="103"/>
      <c r="B100" s="178"/>
      <c r="C100" s="179">
        <f>'Alignment Overview'!A83</f>
        <v>14.1</v>
      </c>
      <c r="D100" s="170" t="str">
        <f>'Alignment Overview'!AN83</f>
        <v>T</v>
      </c>
      <c r="E100" s="120">
        <f>'Indicators Overview'!AJ83</f>
        <v>1</v>
      </c>
      <c r="F100" s="175" t="str">
        <f>'Gen_Incl Overview'!AP83</f>
        <v>N/A</v>
      </c>
      <c r="G100" s="103"/>
      <c r="H100" s="103"/>
    </row>
    <row r="101" spans="1:8" s="19" customFormat="1" hidden="1" outlineLevel="1" x14ac:dyDescent="0.25">
      <c r="A101" s="103"/>
      <c r="B101" s="178"/>
      <c r="C101" s="179">
        <f>'Alignment Overview'!A84</f>
        <v>14.2</v>
      </c>
      <c r="D101" s="170" t="str">
        <f>'Alignment Overview'!AN84</f>
        <v>T</v>
      </c>
      <c r="E101" s="120">
        <f>'Indicators Overview'!AJ84</f>
        <v>1</v>
      </c>
      <c r="F101" s="175" t="str">
        <f>'Gen_Incl Overview'!AP84</f>
        <v>N/A</v>
      </c>
      <c r="G101" s="103"/>
      <c r="H101" s="103"/>
    </row>
    <row r="102" spans="1:8" s="19" customFormat="1" hidden="1" outlineLevel="1" x14ac:dyDescent="0.25">
      <c r="A102" s="103"/>
      <c r="B102" s="178"/>
      <c r="C102" s="179">
        <f>'Alignment Overview'!A85</f>
        <v>14.3</v>
      </c>
      <c r="D102" s="170" t="str">
        <f>'Alignment Overview'!AN85</f>
        <v>none</v>
      </c>
      <c r="E102" s="120">
        <f>'Indicators Overview'!AJ85</f>
        <v>0</v>
      </c>
      <c r="F102" s="175" t="str">
        <f>'Gen_Incl Overview'!AP85</f>
        <v>N/A</v>
      </c>
      <c r="G102" s="103"/>
      <c r="H102" s="103"/>
    </row>
    <row r="103" spans="1:8" s="19" customFormat="1" hidden="1" outlineLevel="1" x14ac:dyDescent="0.25">
      <c r="A103" s="103"/>
      <c r="B103" s="178"/>
      <c r="C103" s="179">
        <f>'Alignment Overview'!A86</f>
        <v>14.4</v>
      </c>
      <c r="D103" s="170" t="str">
        <f>'Alignment Overview'!AN86</f>
        <v>P</v>
      </c>
      <c r="E103" s="120">
        <f>'Indicators Overview'!AJ86</f>
        <v>1</v>
      </c>
      <c r="F103" s="175" t="str">
        <f>'Gen_Incl Overview'!AP86</f>
        <v>N/A</v>
      </c>
      <c r="G103" s="103"/>
      <c r="H103" s="103"/>
    </row>
    <row r="104" spans="1:8" s="19" customFormat="1" hidden="1" outlineLevel="1" x14ac:dyDescent="0.25">
      <c r="A104" s="103"/>
      <c r="B104" s="178"/>
      <c r="C104" s="179">
        <f>'Alignment Overview'!A87</f>
        <v>14.5</v>
      </c>
      <c r="D104" s="170" t="str">
        <f>'Alignment Overview'!AN87</f>
        <v>P</v>
      </c>
      <c r="E104" s="120">
        <f>'Indicators Overview'!AJ87</f>
        <v>1</v>
      </c>
      <c r="F104" s="175" t="str">
        <f>'Gen_Incl Overview'!AP87</f>
        <v>N/A</v>
      </c>
      <c r="G104" s="103"/>
      <c r="H104" s="103"/>
    </row>
    <row r="105" spans="1:8" s="19" customFormat="1" hidden="1" outlineLevel="1" x14ac:dyDescent="0.25">
      <c r="A105" s="103"/>
      <c r="B105" s="178"/>
      <c r="C105" s="179">
        <f>'Alignment Overview'!A88</f>
        <v>14.6</v>
      </c>
      <c r="D105" s="170" t="str">
        <f>'Alignment Overview'!AN88</f>
        <v>none</v>
      </c>
      <c r="E105" s="120">
        <f>'Indicators Overview'!AJ88</f>
        <v>0</v>
      </c>
      <c r="F105" s="175" t="str">
        <f>'Gen_Incl Overview'!AP88</f>
        <v>N/A</v>
      </c>
      <c r="G105" s="103"/>
      <c r="H105" s="103"/>
    </row>
    <row r="106" spans="1:8" s="19" customFormat="1" ht="15.75" hidden="1" outlineLevel="1" thickBot="1" x14ac:dyDescent="0.3">
      <c r="A106" s="103"/>
      <c r="B106" s="178"/>
      <c r="C106" s="179">
        <f>'Alignment Overview'!A89</f>
        <v>14.7</v>
      </c>
      <c r="D106" s="170" t="str">
        <f>'Alignment Overview'!AN89</f>
        <v>T</v>
      </c>
      <c r="E106" s="120">
        <f>'Indicators Overview'!AJ89</f>
        <v>1</v>
      </c>
      <c r="F106" s="175" t="str">
        <f>'Gen_Incl Overview'!AP89</f>
        <v>N/A</v>
      </c>
      <c r="G106" s="103"/>
      <c r="H106" s="103"/>
    </row>
    <row r="107" spans="1:8" ht="15.75" collapsed="1" thickBot="1" x14ac:dyDescent="0.3">
      <c r="A107" s="103"/>
      <c r="B107" s="162">
        <f>'Long Term Vision'!A170</f>
        <v>15</v>
      </c>
      <c r="C107" s="163" t="str">
        <f>'Long Term Vision'!B170</f>
        <v>Life on Land</v>
      </c>
      <c r="D107" s="169" t="str">
        <f>(COUNTIF($D$108:$D$116,"T")+COUNTIF($D$108:$D$116,"P"))&amp;" / "&amp;(COUNTA($D$108:$D$116)-COUNTIF($D$108:$D$116,'developer sheet'!$D$9))</f>
        <v>9 / 9</v>
      </c>
      <c r="E107" s="174" t="str">
        <f>SUM($E$108:$E$116)&amp;" / "&amp;(COUNTA($E$108:$E$116)-COUNTIF($E$108:$E$116,'developer sheet'!$D$9))</f>
        <v>8 / 9</v>
      </c>
      <c r="F107" s="169" t="str">
        <f>(COUNTIF($F$108:$F$116,"T")+COUNTIF($F$108:$F$116,"P"))&amp;" / "&amp;(COUNTA($F$108:$F$116)-COUNTIF($F$108:$F$116,'developer sheet'!$D$9))</f>
        <v>0 / 0</v>
      </c>
      <c r="G107" s="103"/>
      <c r="H107" s="103"/>
    </row>
    <row r="108" spans="1:8" s="19" customFormat="1" hidden="1" outlineLevel="1" x14ac:dyDescent="0.25">
      <c r="A108" s="103"/>
      <c r="B108" s="178"/>
      <c r="C108" s="179">
        <f>'Alignment Overview'!A90</f>
        <v>15.1</v>
      </c>
      <c r="D108" s="170" t="str">
        <f>'Alignment Overview'!AN90</f>
        <v>T</v>
      </c>
      <c r="E108" s="120">
        <f>'Indicators Overview'!AJ90</f>
        <v>1</v>
      </c>
      <c r="F108" s="175" t="str">
        <f>'Gen_Incl Overview'!AP90</f>
        <v>N/A</v>
      </c>
      <c r="G108" s="103"/>
      <c r="H108" s="103"/>
    </row>
    <row r="109" spans="1:8" s="19" customFormat="1" hidden="1" outlineLevel="1" x14ac:dyDescent="0.25">
      <c r="A109" s="103"/>
      <c r="B109" s="178"/>
      <c r="C109" s="179">
        <f>'Alignment Overview'!A91</f>
        <v>15.2</v>
      </c>
      <c r="D109" s="170" t="str">
        <f>'Alignment Overview'!AN91</f>
        <v>P</v>
      </c>
      <c r="E109" s="120">
        <f>'Indicators Overview'!AJ91</f>
        <v>1</v>
      </c>
      <c r="F109" s="175" t="str">
        <f>'Gen_Incl Overview'!AP91</f>
        <v>N/A</v>
      </c>
      <c r="G109" s="103"/>
      <c r="H109" s="103"/>
    </row>
    <row r="110" spans="1:8" s="19" customFormat="1" hidden="1" outlineLevel="1" x14ac:dyDescent="0.25">
      <c r="A110" s="103"/>
      <c r="B110" s="178"/>
      <c r="C110" s="179">
        <f>'Alignment Overview'!A92</f>
        <v>15.3</v>
      </c>
      <c r="D110" s="170" t="str">
        <f>'Alignment Overview'!AN92</f>
        <v>P</v>
      </c>
      <c r="E110" s="120">
        <f>'Indicators Overview'!AJ92</f>
        <v>1</v>
      </c>
      <c r="F110" s="175" t="str">
        <f>'Gen_Incl Overview'!AP92</f>
        <v>N/A</v>
      </c>
      <c r="G110" s="103"/>
      <c r="H110" s="103"/>
    </row>
    <row r="111" spans="1:8" s="19" customFormat="1" hidden="1" outlineLevel="1" x14ac:dyDescent="0.25">
      <c r="A111" s="103"/>
      <c r="B111" s="178"/>
      <c r="C111" s="179">
        <f>'Alignment Overview'!A93</f>
        <v>15.4</v>
      </c>
      <c r="D111" s="170" t="str">
        <f>'Alignment Overview'!AN93</f>
        <v>P</v>
      </c>
      <c r="E111" s="120">
        <f>'Indicators Overview'!AJ93</f>
        <v>1</v>
      </c>
      <c r="F111" s="175" t="str">
        <f>'Gen_Incl Overview'!AP93</f>
        <v>N/A</v>
      </c>
      <c r="G111" s="103"/>
      <c r="H111" s="103"/>
    </row>
    <row r="112" spans="1:8" s="19" customFormat="1" hidden="1" outlineLevel="1" x14ac:dyDescent="0.25">
      <c r="A112" s="103"/>
      <c r="B112" s="178"/>
      <c r="C112" s="179">
        <f>'Alignment Overview'!A94</f>
        <v>15.5</v>
      </c>
      <c r="D112" s="170" t="str">
        <f>'Alignment Overview'!AN94</f>
        <v>T</v>
      </c>
      <c r="E112" s="120">
        <f>'Indicators Overview'!AJ94</f>
        <v>1</v>
      </c>
      <c r="F112" s="175" t="str">
        <f>'Gen_Incl Overview'!AP94</f>
        <v>N/A</v>
      </c>
      <c r="G112" s="103"/>
      <c r="H112" s="103"/>
    </row>
    <row r="113" spans="1:8" s="19" customFormat="1" hidden="1" outlineLevel="1" x14ac:dyDescent="0.25">
      <c r="A113" s="103"/>
      <c r="B113" s="178"/>
      <c r="C113" s="179">
        <f>'Alignment Overview'!A95</f>
        <v>15.6</v>
      </c>
      <c r="D113" s="170" t="str">
        <f>'Alignment Overview'!AN95</f>
        <v>P</v>
      </c>
      <c r="E113" s="120">
        <f>'Indicators Overview'!AJ95</f>
        <v>0</v>
      </c>
      <c r="F113" s="175" t="str">
        <f>'Gen_Incl Overview'!AP95</f>
        <v>N/A</v>
      </c>
      <c r="G113" s="103"/>
      <c r="H113" s="103"/>
    </row>
    <row r="114" spans="1:8" s="19" customFormat="1" hidden="1" outlineLevel="1" x14ac:dyDescent="0.25">
      <c r="A114" s="103"/>
      <c r="B114" s="178"/>
      <c r="C114" s="179">
        <f>'Alignment Overview'!A96</f>
        <v>15.7</v>
      </c>
      <c r="D114" s="170" t="str">
        <f>'Alignment Overview'!AN96</f>
        <v>P</v>
      </c>
      <c r="E114" s="120">
        <f>'Indicators Overview'!AJ96</f>
        <v>1</v>
      </c>
      <c r="F114" s="175" t="str">
        <f>'Gen_Incl Overview'!AP96</f>
        <v>N/A</v>
      </c>
      <c r="G114" s="103"/>
      <c r="H114" s="103"/>
    </row>
    <row r="115" spans="1:8" s="19" customFormat="1" hidden="1" outlineLevel="1" x14ac:dyDescent="0.25">
      <c r="A115" s="103"/>
      <c r="B115" s="178"/>
      <c r="C115" s="179">
        <f>'Alignment Overview'!A97</f>
        <v>15.8</v>
      </c>
      <c r="D115" s="170" t="str">
        <f>'Alignment Overview'!AN97</f>
        <v>P</v>
      </c>
      <c r="E115" s="120">
        <f>'Indicators Overview'!AJ97</f>
        <v>1</v>
      </c>
      <c r="F115" s="175" t="str">
        <f>'Gen_Incl Overview'!AP97</f>
        <v>N/A</v>
      </c>
      <c r="G115" s="103"/>
      <c r="H115" s="103"/>
    </row>
    <row r="116" spans="1:8" s="19" customFormat="1" ht="15.75" hidden="1" outlineLevel="1" thickBot="1" x14ac:dyDescent="0.3">
      <c r="A116" s="103"/>
      <c r="B116" s="178"/>
      <c r="C116" s="179">
        <f>'Alignment Overview'!A98</f>
        <v>15.9</v>
      </c>
      <c r="D116" s="170" t="str">
        <f>'Alignment Overview'!AN98</f>
        <v>T</v>
      </c>
      <c r="E116" s="120">
        <f>'Indicators Overview'!AJ98</f>
        <v>1</v>
      </c>
      <c r="F116" s="175" t="str">
        <f>'Gen_Incl Overview'!AP98</f>
        <v>N/A</v>
      </c>
      <c r="G116" s="103"/>
      <c r="H116" s="103"/>
    </row>
    <row r="117" spans="1:8" ht="15.75" collapsed="1" thickBot="1" x14ac:dyDescent="0.3">
      <c r="A117" s="103"/>
      <c r="B117" s="164">
        <f>'Long Term Vision'!A171</f>
        <v>16</v>
      </c>
      <c r="C117" s="165" t="str">
        <f>'Long Term Vision'!B171</f>
        <v>Peace, Justice, and Strong Institutions</v>
      </c>
      <c r="D117" s="171" t="str">
        <f>(COUNTIF($D$118:$D$127,"T")+COUNTIF($D$118:$D$127,"P"))&amp;" / "&amp;(COUNTA($D$118:$D$127)-COUNTIF($D$118:$D$127,'developer sheet'!$D$9))</f>
        <v>8 / 10</v>
      </c>
      <c r="E117" s="174" t="str">
        <f>SUM($E$118:$E$127)&amp;" / "&amp;(COUNTA($E$118:$E$127)-COUNTIF($E$118:$E$127,'developer sheet'!$D$9))</f>
        <v>8 / 10</v>
      </c>
      <c r="F117" s="171" t="str">
        <f>(COUNTIF($F$118:$F$127,"T")+COUNTIF($F$118:$F$127,"P"))&amp;" / "&amp;(COUNTA($F$118:$F$127)-COUNTIF($F$118:$F$127,'developer sheet'!$D$9))</f>
        <v>0 / 1</v>
      </c>
      <c r="G117" s="103"/>
      <c r="H117" s="103"/>
    </row>
    <row r="118" spans="1:8" s="19" customFormat="1" hidden="1" outlineLevel="1" x14ac:dyDescent="0.25">
      <c r="A118" s="103"/>
      <c r="B118" s="178"/>
      <c r="C118" s="179">
        <f>'Alignment Overview'!A99</f>
        <v>16.100000000000001</v>
      </c>
      <c r="D118" s="170" t="str">
        <f>'Alignment Overview'!AN99</f>
        <v>T</v>
      </c>
      <c r="E118" s="120">
        <f>'Indicators Overview'!AJ99</f>
        <v>1</v>
      </c>
      <c r="F118" s="175" t="str">
        <f>'Gen_Incl Overview'!AP99</f>
        <v>N/A</v>
      </c>
      <c r="G118" s="103"/>
      <c r="H118" s="103"/>
    </row>
    <row r="119" spans="1:8" s="19" customFormat="1" hidden="1" outlineLevel="1" x14ac:dyDescent="0.25">
      <c r="A119" s="103"/>
      <c r="B119" s="178"/>
      <c r="C119" s="179">
        <f>'Alignment Overview'!A100</f>
        <v>16.2</v>
      </c>
      <c r="D119" s="170" t="str">
        <f>'Alignment Overview'!AN100</f>
        <v>P</v>
      </c>
      <c r="E119" s="120">
        <f>'Indicators Overview'!AJ100</f>
        <v>1</v>
      </c>
      <c r="F119" s="175" t="str">
        <f>'Gen_Incl Overview'!AP100</f>
        <v>N/A</v>
      </c>
      <c r="G119" s="103"/>
      <c r="H119" s="103"/>
    </row>
    <row r="120" spans="1:8" s="19" customFormat="1" hidden="1" outlineLevel="1" x14ac:dyDescent="0.25">
      <c r="A120" s="103"/>
      <c r="B120" s="178"/>
      <c r="C120" s="179">
        <f>'Alignment Overview'!A101</f>
        <v>16.3</v>
      </c>
      <c r="D120" s="170" t="str">
        <f>'Alignment Overview'!AN101</f>
        <v>T</v>
      </c>
      <c r="E120" s="120">
        <f>'Indicators Overview'!AJ101</f>
        <v>1</v>
      </c>
      <c r="F120" s="175" t="str">
        <f>'Gen_Incl Overview'!AP101</f>
        <v>none</v>
      </c>
      <c r="G120" s="103"/>
      <c r="H120" s="103"/>
    </row>
    <row r="121" spans="1:8" s="19" customFormat="1" hidden="1" outlineLevel="1" x14ac:dyDescent="0.25">
      <c r="A121" s="103"/>
      <c r="B121" s="178"/>
      <c r="C121" s="179">
        <f>'Alignment Overview'!A102</f>
        <v>16.399999999999999</v>
      </c>
      <c r="D121" s="170" t="str">
        <f>'Alignment Overview'!AN102</f>
        <v>P</v>
      </c>
      <c r="E121" s="120">
        <f>'Indicators Overview'!AJ102</f>
        <v>1</v>
      </c>
      <c r="F121" s="175" t="str">
        <f>'Gen_Incl Overview'!AP102</f>
        <v>N/A</v>
      </c>
      <c r="G121" s="103"/>
      <c r="H121" s="103"/>
    </row>
    <row r="122" spans="1:8" s="19" customFormat="1" hidden="1" outlineLevel="1" x14ac:dyDescent="0.25">
      <c r="A122" s="103"/>
      <c r="B122" s="178"/>
      <c r="C122" s="179">
        <f>'Alignment Overview'!A103</f>
        <v>16.5</v>
      </c>
      <c r="D122" s="170" t="str">
        <f>'Alignment Overview'!AN103</f>
        <v>P</v>
      </c>
      <c r="E122" s="120">
        <f>'Indicators Overview'!AJ103</f>
        <v>1</v>
      </c>
      <c r="F122" s="175" t="str">
        <f>'Gen_Incl Overview'!AP103</f>
        <v>N/A</v>
      </c>
      <c r="G122" s="103"/>
      <c r="H122" s="103"/>
    </row>
    <row r="123" spans="1:8" s="19" customFormat="1" hidden="1" outlineLevel="1" x14ac:dyDescent="0.25">
      <c r="A123" s="103"/>
      <c r="B123" s="178"/>
      <c r="C123" s="179">
        <f>'Alignment Overview'!A104</f>
        <v>16.600000000000001</v>
      </c>
      <c r="D123" s="170" t="str">
        <f>'Alignment Overview'!AN104</f>
        <v>T</v>
      </c>
      <c r="E123" s="120">
        <f>'Indicators Overview'!AJ104</f>
        <v>1</v>
      </c>
      <c r="F123" s="175" t="str">
        <f>'Gen_Incl Overview'!AP104</f>
        <v>N/A</v>
      </c>
      <c r="G123" s="103"/>
      <c r="H123" s="103"/>
    </row>
    <row r="124" spans="1:8" s="19" customFormat="1" hidden="1" outlineLevel="1" x14ac:dyDescent="0.25">
      <c r="A124" s="103"/>
      <c r="B124" s="178"/>
      <c r="C124" s="179">
        <f>'Alignment Overview'!A105</f>
        <v>16.7</v>
      </c>
      <c r="D124" s="170" t="str">
        <f>'Alignment Overview'!AN105</f>
        <v>T</v>
      </c>
      <c r="E124" s="120">
        <f>'Indicators Overview'!AJ105</f>
        <v>1</v>
      </c>
      <c r="F124" s="175" t="str">
        <f>'Gen_Incl Overview'!AP105</f>
        <v>N/A</v>
      </c>
      <c r="G124" s="103"/>
      <c r="H124" s="103"/>
    </row>
    <row r="125" spans="1:8" s="19" customFormat="1" hidden="1" outlineLevel="1" x14ac:dyDescent="0.25">
      <c r="A125" s="103"/>
      <c r="B125" s="178"/>
      <c r="C125" s="179">
        <f>'Alignment Overview'!A106</f>
        <v>16.8</v>
      </c>
      <c r="D125" s="170" t="str">
        <f>'Alignment Overview'!AN106</f>
        <v>none</v>
      </c>
      <c r="E125" s="120">
        <f>'Indicators Overview'!AJ106</f>
        <v>0</v>
      </c>
      <c r="F125" s="175" t="str">
        <f>'Gen_Incl Overview'!AP106</f>
        <v>N/A</v>
      </c>
      <c r="G125" s="103"/>
      <c r="H125" s="103"/>
    </row>
    <row r="126" spans="1:8" s="19" customFormat="1" hidden="1" outlineLevel="1" x14ac:dyDescent="0.25">
      <c r="A126" s="103"/>
      <c r="B126" s="178"/>
      <c r="C126" s="179">
        <f>'Alignment Overview'!A107</f>
        <v>16.899999999999999</v>
      </c>
      <c r="D126" s="170" t="str">
        <f>'Alignment Overview'!AN107</f>
        <v>none</v>
      </c>
      <c r="E126" s="120">
        <f>'Indicators Overview'!AJ107</f>
        <v>0</v>
      </c>
      <c r="F126" s="175" t="str">
        <f>'Gen_Incl Overview'!AP107</f>
        <v>N/A</v>
      </c>
      <c r="G126" s="103"/>
      <c r="H126" s="103"/>
    </row>
    <row r="127" spans="1:8" s="19" customFormat="1" ht="15.75" hidden="1" outlineLevel="1" thickBot="1" x14ac:dyDescent="0.3">
      <c r="A127" s="103"/>
      <c r="B127" s="178"/>
      <c r="C127" s="179">
        <f>'Alignment Overview'!A108</f>
        <v>16.100000000000001</v>
      </c>
      <c r="D127" s="170" t="str">
        <f>'Alignment Overview'!AN108</f>
        <v>P</v>
      </c>
      <c r="E127" s="120">
        <f>'Indicators Overview'!AJ108</f>
        <v>1</v>
      </c>
      <c r="F127" s="175" t="str">
        <f>'Gen_Incl Overview'!AP108</f>
        <v>N/A</v>
      </c>
      <c r="G127" s="103"/>
      <c r="H127" s="103"/>
    </row>
    <row r="128" spans="1:8" ht="15.75" collapsed="1" thickBot="1" x14ac:dyDescent="0.3">
      <c r="A128" s="103"/>
      <c r="B128" s="166">
        <f>'Long Term Vision'!A172</f>
        <v>17</v>
      </c>
      <c r="C128" s="167" t="str">
        <f>'Long Term Vision'!B172</f>
        <v>Partnerships for the Goals</v>
      </c>
      <c r="D128" s="171" t="str">
        <f>(COUNTIF($D$129:$D$147,"T")+COUNTIF($D$129:$D$147,"P"))&amp;" / "&amp;(COUNTA($D$129:$D$147)-COUNTIF($D$129:$D$147,'developer sheet'!$D$9))</f>
        <v>8 / 15</v>
      </c>
      <c r="E128" s="174" t="str">
        <f>SUM($E$129:$E$147)&amp;" / "&amp;(COUNTA($E$129:$E$147)-COUNTIF($E$129:$E$147,'developer sheet'!$D$9))</f>
        <v>7 / 15</v>
      </c>
      <c r="F128" s="171" t="str">
        <f>(COUNTIF($F$129:$F$147,"T")+COUNTIF($F$129:$F$147,"P"))&amp;" / "&amp;(COUNTA($F$129:$F$147)-COUNTIF($F$129:$F$147,'developer sheet'!$D$9))</f>
        <v>1 / 1</v>
      </c>
      <c r="G128" s="103"/>
      <c r="H128" s="103"/>
    </row>
    <row r="129" spans="1:8" hidden="1" outlineLevel="1" x14ac:dyDescent="0.25">
      <c r="A129" s="103"/>
      <c r="B129" s="178"/>
      <c r="C129" s="179">
        <f>'Alignment Overview'!A109</f>
        <v>17.100000000000001</v>
      </c>
      <c r="D129" s="170" t="str">
        <f>'Alignment Overview'!AN109</f>
        <v>none</v>
      </c>
      <c r="E129" s="120">
        <f>'Indicators Overview'!AJ109</f>
        <v>0</v>
      </c>
      <c r="F129" s="175" t="str">
        <f>'Gen_Incl Overview'!AP109</f>
        <v>N/A</v>
      </c>
      <c r="G129" s="103"/>
      <c r="H129" s="103"/>
    </row>
    <row r="130" spans="1:8" hidden="1" outlineLevel="1" x14ac:dyDescent="0.25">
      <c r="A130" s="103"/>
      <c r="B130" s="178"/>
      <c r="C130" s="179">
        <f>'Alignment Overview'!A110</f>
        <v>17.2</v>
      </c>
      <c r="D130" s="170" t="str">
        <f>'Alignment Overview'!AN110</f>
        <v>N/A</v>
      </c>
      <c r="E130" s="120" t="str">
        <f>'Indicators Overview'!AJ110</f>
        <v>N/A</v>
      </c>
      <c r="F130" s="175" t="str">
        <f>'Gen_Incl Overview'!AP110</f>
        <v>N/A</v>
      </c>
      <c r="G130" s="103"/>
      <c r="H130" s="103"/>
    </row>
    <row r="131" spans="1:8" hidden="1" outlineLevel="1" x14ac:dyDescent="0.25">
      <c r="A131" s="103"/>
      <c r="B131" s="178"/>
      <c r="C131" s="179">
        <f>'Alignment Overview'!A111</f>
        <v>17.3</v>
      </c>
      <c r="D131" s="170" t="str">
        <f>'Alignment Overview'!AN111</f>
        <v>N/A</v>
      </c>
      <c r="E131" s="120" t="str">
        <f>'Indicators Overview'!AJ111</f>
        <v>N/A</v>
      </c>
      <c r="F131" s="175" t="str">
        <f>'Gen_Incl Overview'!AP111</f>
        <v>N/A</v>
      </c>
      <c r="G131" s="103"/>
      <c r="H131" s="103"/>
    </row>
    <row r="132" spans="1:8" hidden="1" outlineLevel="1" x14ac:dyDescent="0.25">
      <c r="A132" s="103"/>
      <c r="B132" s="178"/>
      <c r="C132" s="179">
        <f>'Alignment Overview'!A112</f>
        <v>17.399999999999999</v>
      </c>
      <c r="D132" s="170" t="str">
        <f>'Alignment Overview'!AN112</f>
        <v>P</v>
      </c>
      <c r="E132" s="120">
        <f>'Indicators Overview'!AJ112</f>
        <v>1</v>
      </c>
      <c r="F132" s="175" t="str">
        <f>'Gen_Incl Overview'!AP112</f>
        <v>N/A</v>
      </c>
      <c r="G132" s="103"/>
      <c r="H132" s="103"/>
    </row>
    <row r="133" spans="1:8" hidden="1" outlineLevel="1" x14ac:dyDescent="0.25">
      <c r="A133" s="103"/>
      <c r="B133" s="178"/>
      <c r="C133" s="179">
        <f>'Alignment Overview'!A113</f>
        <v>17.5</v>
      </c>
      <c r="D133" s="170" t="str">
        <f>'Alignment Overview'!AN113</f>
        <v>T</v>
      </c>
      <c r="E133" s="120">
        <f>'Indicators Overview'!AJ113</f>
        <v>1</v>
      </c>
      <c r="F133" s="175" t="str">
        <f>'Gen_Incl Overview'!AP113</f>
        <v>N/A</v>
      </c>
      <c r="G133" s="103"/>
      <c r="H133" s="103"/>
    </row>
    <row r="134" spans="1:8" hidden="1" outlineLevel="1" x14ac:dyDescent="0.25">
      <c r="A134" s="103"/>
      <c r="B134" s="178"/>
      <c r="C134" s="179">
        <f>'Alignment Overview'!A114</f>
        <v>17.600000000000001</v>
      </c>
      <c r="D134" s="170" t="str">
        <f>'Alignment Overview'!AN114</f>
        <v>P</v>
      </c>
      <c r="E134" s="120">
        <f>'Indicators Overview'!AJ114</f>
        <v>0</v>
      </c>
      <c r="F134" s="175" t="str">
        <f>'Gen_Incl Overview'!AP114</f>
        <v>N/A</v>
      </c>
      <c r="G134" s="103"/>
      <c r="H134" s="103"/>
    </row>
    <row r="135" spans="1:8" hidden="1" outlineLevel="1" x14ac:dyDescent="0.25">
      <c r="A135" s="103"/>
      <c r="B135" s="178"/>
      <c r="C135" s="179">
        <f>'Alignment Overview'!A115</f>
        <v>17.7</v>
      </c>
      <c r="D135" s="170" t="str">
        <f>'Alignment Overview'!AN115</f>
        <v>none</v>
      </c>
      <c r="E135" s="120">
        <f>'Indicators Overview'!AJ115</f>
        <v>0</v>
      </c>
      <c r="F135" s="175" t="str">
        <f>'Gen_Incl Overview'!AP115</f>
        <v>N/A</v>
      </c>
      <c r="G135" s="103"/>
      <c r="H135" s="103"/>
    </row>
    <row r="136" spans="1:8" hidden="1" outlineLevel="1" x14ac:dyDescent="0.25">
      <c r="A136" s="103"/>
      <c r="B136" s="178"/>
      <c r="C136" s="179">
        <f>'Alignment Overview'!A116</f>
        <v>17.8</v>
      </c>
      <c r="D136" s="170" t="str">
        <f>'Alignment Overview'!AN116</f>
        <v>none</v>
      </c>
      <c r="E136" s="120">
        <f>'Indicators Overview'!AJ116</f>
        <v>0</v>
      </c>
      <c r="F136" s="175" t="str">
        <f>'Gen_Incl Overview'!AP116</f>
        <v>N/A</v>
      </c>
      <c r="G136" s="103"/>
      <c r="H136" s="103"/>
    </row>
    <row r="137" spans="1:8" hidden="1" outlineLevel="1" x14ac:dyDescent="0.25">
      <c r="A137" s="103"/>
      <c r="B137" s="178"/>
      <c r="C137" s="179">
        <f>'Alignment Overview'!A117</f>
        <v>17.899999999999999</v>
      </c>
      <c r="D137" s="170" t="str">
        <f>'Alignment Overview'!AN117</f>
        <v>none</v>
      </c>
      <c r="E137" s="120">
        <f>'Indicators Overview'!AJ117</f>
        <v>0</v>
      </c>
      <c r="F137" s="175" t="str">
        <f>'Gen_Incl Overview'!AP117</f>
        <v>N/A</v>
      </c>
      <c r="G137" s="103"/>
      <c r="H137" s="103"/>
    </row>
    <row r="138" spans="1:8" hidden="1" outlineLevel="1" x14ac:dyDescent="0.25">
      <c r="A138" s="103"/>
      <c r="B138" s="178"/>
      <c r="C138" s="180">
        <f>'Alignment Overview'!A118</f>
        <v>17.100000000000001</v>
      </c>
      <c r="D138" s="170" t="str">
        <f>'Alignment Overview'!AN118</f>
        <v>none</v>
      </c>
      <c r="E138" s="120">
        <f>'Indicators Overview'!AJ118</f>
        <v>0</v>
      </c>
      <c r="F138" s="175" t="str">
        <f>'Gen_Incl Overview'!AP118</f>
        <v>N/A</v>
      </c>
      <c r="G138" s="103"/>
      <c r="H138" s="103"/>
    </row>
    <row r="139" spans="1:8" hidden="1" outlineLevel="1" x14ac:dyDescent="0.25">
      <c r="A139" s="103"/>
      <c r="B139" s="178"/>
      <c r="C139" s="179">
        <f>'Alignment Overview'!A119</f>
        <v>17.11</v>
      </c>
      <c r="D139" s="170" t="str">
        <f>'Alignment Overview'!AN119</f>
        <v>P</v>
      </c>
      <c r="E139" s="120">
        <f>'Indicators Overview'!AJ119</f>
        <v>1</v>
      </c>
      <c r="F139" s="175" t="str">
        <f>'Gen_Incl Overview'!AP119</f>
        <v>N/A</v>
      </c>
      <c r="G139" s="103"/>
      <c r="H139" s="103"/>
    </row>
    <row r="140" spans="1:8" hidden="1" outlineLevel="1" x14ac:dyDescent="0.25">
      <c r="A140" s="103"/>
      <c r="B140" s="178"/>
      <c r="C140" s="179">
        <f>'Alignment Overview'!A120</f>
        <v>17.12</v>
      </c>
      <c r="D140" s="170" t="str">
        <f>'Alignment Overview'!AN120</f>
        <v>N/A</v>
      </c>
      <c r="E140" s="120" t="str">
        <f>'Indicators Overview'!AJ120</f>
        <v>N/A</v>
      </c>
      <c r="F140" s="175" t="str">
        <f>'Gen_Incl Overview'!AP120</f>
        <v>N/A</v>
      </c>
      <c r="G140" s="103"/>
      <c r="H140" s="103"/>
    </row>
    <row r="141" spans="1:8" hidden="1" outlineLevel="1" x14ac:dyDescent="0.25">
      <c r="A141" s="103"/>
      <c r="B141" s="178"/>
      <c r="C141" s="179">
        <f>'Alignment Overview'!A121</f>
        <v>17.13</v>
      </c>
      <c r="D141" s="170" t="str">
        <f>'Alignment Overview'!AN121</f>
        <v>N/A</v>
      </c>
      <c r="E141" s="120" t="str">
        <f>'Indicators Overview'!AJ121</f>
        <v>N/A</v>
      </c>
      <c r="F141" s="175" t="str">
        <f>'Gen_Incl Overview'!AP121</f>
        <v>N/A</v>
      </c>
      <c r="G141" s="103"/>
      <c r="H141" s="103"/>
    </row>
    <row r="142" spans="1:8" hidden="1" outlineLevel="1" x14ac:dyDescent="0.25">
      <c r="A142" s="103"/>
      <c r="B142" s="178"/>
      <c r="C142" s="179">
        <f>'Alignment Overview'!A122</f>
        <v>17.14</v>
      </c>
      <c r="D142" s="170" t="str">
        <f>'Alignment Overview'!AN122</f>
        <v>none</v>
      </c>
      <c r="E142" s="120">
        <f>'Indicators Overview'!AJ122</f>
        <v>0</v>
      </c>
      <c r="F142" s="175" t="str">
        <f>'Gen_Incl Overview'!AP122</f>
        <v>N/A</v>
      </c>
      <c r="G142" s="103"/>
      <c r="H142" s="103"/>
    </row>
    <row r="143" spans="1:8" hidden="1" outlineLevel="1" x14ac:dyDescent="0.25">
      <c r="A143" s="103"/>
      <c r="B143" s="178"/>
      <c r="C143" s="179">
        <f>'Alignment Overview'!A123</f>
        <v>17.149999999999999</v>
      </c>
      <c r="D143" s="170" t="str">
        <f>'Alignment Overview'!AN123</f>
        <v>none</v>
      </c>
      <c r="E143" s="120">
        <f>'Indicators Overview'!AJ123</f>
        <v>0</v>
      </c>
      <c r="F143" s="175" t="str">
        <f>'Gen_Incl Overview'!AP123</f>
        <v>N/A</v>
      </c>
      <c r="G143" s="103"/>
      <c r="H143" s="103"/>
    </row>
    <row r="144" spans="1:8" hidden="1" outlineLevel="1" x14ac:dyDescent="0.25">
      <c r="A144" s="103"/>
      <c r="B144" s="178"/>
      <c r="C144" s="179">
        <f>'Alignment Overview'!A124</f>
        <v>17.16</v>
      </c>
      <c r="D144" s="170" t="str">
        <f>'Alignment Overview'!AN124</f>
        <v>P</v>
      </c>
      <c r="E144" s="120">
        <f>'Indicators Overview'!AJ124</f>
        <v>1</v>
      </c>
      <c r="F144" s="175" t="str">
        <f>'Gen_Incl Overview'!AP124</f>
        <v>N/A</v>
      </c>
      <c r="G144" s="103"/>
      <c r="H144" s="103"/>
    </row>
    <row r="145" spans="1:8" hidden="1" outlineLevel="1" x14ac:dyDescent="0.25">
      <c r="A145" s="103"/>
      <c r="B145" s="178"/>
      <c r="C145" s="179">
        <f>'Alignment Overview'!A125</f>
        <v>17.170000000000002</v>
      </c>
      <c r="D145" s="170" t="str">
        <f>'Alignment Overview'!AN125</f>
        <v>P</v>
      </c>
      <c r="E145" s="120">
        <f>'Indicators Overview'!AJ125</f>
        <v>1</v>
      </c>
      <c r="F145" s="175" t="str">
        <f>'Gen_Incl Overview'!AP125</f>
        <v>N/A</v>
      </c>
      <c r="G145" s="103"/>
      <c r="H145" s="103"/>
    </row>
    <row r="146" spans="1:8" hidden="1" outlineLevel="1" x14ac:dyDescent="0.25">
      <c r="A146" s="103"/>
      <c r="B146" s="178"/>
      <c r="C146" s="179">
        <f>'Alignment Overview'!A126</f>
        <v>17.18</v>
      </c>
      <c r="D146" s="170" t="str">
        <f>'Alignment Overview'!AN126</f>
        <v>P</v>
      </c>
      <c r="E146" s="120">
        <f>'Indicators Overview'!AJ126</f>
        <v>1</v>
      </c>
      <c r="F146" s="175" t="str">
        <f>'Gen_Incl Overview'!AP126</f>
        <v>P</v>
      </c>
      <c r="G146" s="103"/>
      <c r="H146" s="103"/>
    </row>
    <row r="147" spans="1:8" ht="15.75" hidden="1" outlineLevel="1" thickBot="1" x14ac:dyDescent="0.3">
      <c r="A147" s="103"/>
      <c r="B147" s="181"/>
      <c r="C147" s="182">
        <f>'Alignment Overview'!A127</f>
        <v>17.190000000000001</v>
      </c>
      <c r="D147" s="176" t="str">
        <f>'Alignment Overview'!AN127</f>
        <v>P</v>
      </c>
      <c r="E147" s="85">
        <f>'Indicators Overview'!AJ127</f>
        <v>1</v>
      </c>
      <c r="F147" s="177" t="str">
        <f>'Gen_Incl Overview'!AP127</f>
        <v>N/A</v>
      </c>
      <c r="G147" s="103"/>
      <c r="H147" s="103"/>
    </row>
    <row r="148" spans="1:8" ht="15.75" collapsed="1" thickBot="1" x14ac:dyDescent="0.3">
      <c r="A148" s="103"/>
      <c r="B148" s="103"/>
      <c r="C148" s="103"/>
      <c r="D148" s="188" t="str">
        <f>(COUNTIF($D$6:$D$10,"T")+COUNTIF($D$6:$D$10,"P"))+(COUNTIF($D$12:$D$16,"T")+COUNTIF($D$12:$D$16,"P"))+(COUNTIF($D$18:$D$26,"T")+COUNTIF($D$18:$D$26,"P"))+(COUNTIF($D$28:$D$34,"T")+COUNTIF($D$28:$D$34,"P"))+(COUNTIF($D$36:$D$41,"T")+COUNTIF($D$36:$D$41,"P"))+(COUNTIF($D$43:$D$48,"T")+COUNTIF($D$43:$D$48,"P"))+(COUNTIF($D$50:$D$52,"T")+COUNTIF($D$50:$D$52,"P"))+(COUNTIF($D$54:$D$63,"T")+COUNTIF($D$54:$D$63,"P"))+(COUNTIF($D$65:$D$69,"T")+COUNTIF($D$65:$D$69,"P"))+(COUNTIF($D$71:$D$77,"T")+COUNTIF($D$71:$D$77,"P"))+(COUNTIF($D$79:$D$85,"T")+COUNTIF($D$79:$D$85,"P"))+(COUNTIF($D$87:$D$94,"T")+COUNTIF($D$87:$D$94,"P"))+(COUNTIF($D$96:$D$98,"T")+COUNTIF($D$96:$D$98,"P"))+(COUNTIF($D$100:$D$106,"T")+COUNTIF($D$100:$D$106,"P"))+(COUNTIF($D$108:$D$116,"T")+COUNTIF($D$108:$D$116,"P"))+(COUNTIF($D$118:$D$127,"T")+COUNTIF($D$118:$D$127,"P"))+(COUNTIF($D$129:$D$147,"T")+COUNTIF($D$129:$D$147,"P"))&amp;" / "&amp;(COUNTA($D$6:$D$10)-COUNTIF($D$6:$D$10,'developer sheet'!$D$9))+(COUNTA($D$12:$D$16)-COUNTIF($D$12:$D$16,'developer sheet'!$D$9))+(COUNTA($D$18:$D$26)-COUNTIF($D$18:$D$26,'developer sheet'!$D$9))+(COUNTA($D$28:$D$34)-COUNTIF($D$28:$D$34,'developer sheet'!$D$9))+(COUNTA($D$36:$D$41)-COUNTIF($D$36:$D$41,'developer sheet'!$D$9))+(COUNTA($D$43:$D$48)-COUNTIF($D$43:$D$48,'developer sheet'!$D$9))+(COUNTA($D$50:$D$52)-COUNTIF($D$50:$D$52,'developer sheet'!$D$9))+(COUNTA($D$54:$D$63)-COUNTIF($D$54:$D$63,'developer sheet'!$D$9))+(COUNTA($D$65:$D$69)-COUNTIF($D$65:$D$69,'developer sheet'!$D$9))+(COUNTA($D$71:$D$77)-COUNTIF($D$71:$D$77,'developer sheet'!$D$9))+(COUNTA($D$79:$D$85)-COUNTIF($D$79:$D$85,'developer sheet'!$D$9))+(COUNTA($D$87:$D$94)-COUNTIF($D$87:$D$94,'developer sheet'!$D$9))+(COUNTA($D$96:$D$98)-COUNTIF($D$96:$D$98,'developer sheet'!$D$9))+(COUNTA($D$100:$D$106)-COUNTIF($D$100:$D$106,'developer sheet'!$D$9))+(COUNTA($D$108:$D$116)-COUNTIF($D$108:$D$116,'developer sheet'!$D$9))+(COUNTA($D$118:$D$127)-COUNTIF($D$118:$D$127,'developer sheet'!$D$9))+(COUNTA($D$129:$D$147)-COUNTIF($D$129:$D$147,'developer sheet'!$D$9))</f>
        <v>91 / 117</v>
      </c>
      <c r="E148" s="189" t="str">
        <f>SUM($E$6:$E$10)+SUM($E$12:$E$16)+SUM($E$18:$E$26)+SUM($E$28:$E$34)+SUM($E$36:$E$41)+SUM($E$43:$E$48)+SUM($E$50:$E$52)+SUM($E$54:$E$63)+SUM($E$65:$E$69)+SUM($E$71:$E$77)+SUM($E$79:$E$85)+SUM($E$87:$E$94)+SUM($E$96:$E$98)+SUM($E$100:$E$106)+SUM($E$108:$E$116)+SUM($E$118:$E$127)+SUM($E$129:$E$147)&amp;" / "&amp;(COUNTA($D$6:$D$10)-COUNTIF($D$6:$D$10,'developer sheet'!$D$9))+(COUNTA($D$12:$D$16)-COUNTIF($D$12:$D$16,'developer sheet'!$D$9))+(COUNTA($D$18:$D$26)-COUNTIF($D$18:$D$26,'developer sheet'!$D$9))+(COUNTA($D$28:$D$34)-COUNTIF($D$28:$D$34,'developer sheet'!$D$9))+(COUNTA($D$36:$D$41)-COUNTIF($D$36:$D$41,'developer sheet'!$D$9))+(COUNTA($D$43:$D$48)-COUNTIF($D$43:$D$48,'developer sheet'!$D$9))+(COUNTA($D$50:$D$52)-COUNTIF($D$50:$D$52,'developer sheet'!$D$9))+(COUNTA($D$54:$D$63)-COUNTIF($D$54:$D$63,'developer sheet'!$D$9))+(COUNTA($D$65:$D$69)-COUNTIF($D$65:$D$69,'developer sheet'!$D$9))+(COUNTA($D$71:$D$77)-COUNTIF($D$71:$D$77,'developer sheet'!$D$9))+(COUNTA($D$79:$D$85)-COUNTIF($D$79:$D$85,'developer sheet'!$D$9))+(COUNTA($D$87:$D$94)-COUNTIF($D$87:$D$94,'developer sheet'!$D$9))+(COUNTA($D$96:$D$98)-COUNTIF($D$96:$D$98,'developer sheet'!$D$9))+(COUNTA($D$100:$D$106)-COUNTIF($D$100:$D$106,'developer sheet'!$D$9))+(COUNTA($D$108:$D$116)-COUNTIF($D$108:$D$116,'developer sheet'!$D$9))+(COUNTA($D$118:$D$127)-COUNTIF($D$118:$D$127,'developer sheet'!$D$9))+(COUNTA($D$129:$D$147)-COUNTIF($D$129:$D$147,'developer sheet'!$D$9))</f>
        <v>87 / 117</v>
      </c>
      <c r="F148" s="188" t="str">
        <f>(COUNTIF($F$6:$F$10,"T")+COUNTIF($F$6:$F$10,"P"))+(COUNTIF($F$12:$F$16,"T")+COUNTIF($F$12:$F$16,"P"))+(COUNTIF($F$18:$F$26,"T")+COUNTIF($F$18:$F$26,"P"))+(COUNTIF($F$28:$F$34,"T")+COUNTIF($F$28:$F$34,"P"))+(COUNTIF($F$36:$F$41,"T")+COUNTIF($F$36:$F$41,"P"))+(COUNTIF($F$43:$F$48,"T")+COUNTIF($F$43:$F$48,"P"))+(COUNTIF($F$50:$F$52,"T")+COUNTIF($F$50:$F$52,"P"))+(COUNTIF($F$54:$F$63,"T")+COUNTIF($F$54:$F$63,"P"))+(COUNTIF($F$65:$F$69,"T")+COUNTIF($F$65:$F$69,"P"))+(COUNTIF($F$71:$F$77,"T")+COUNTIF($F$71:$F$77,"P"))+(COUNTIF($F$79:$F$85,"T")+COUNTIF($F$79:$F$85,"P"))+(COUNTIF($F$87:$F$94,"T")+COUNTIF($F$87:$F$94,"P"))+(COUNTIF($F$96:$F$98,"T")+COUNTIF($F$96:$F$98,"P"))+(COUNTIF($F$100:$F$106,"T")+COUNTIF($F$100:$F$106,"P"))+(COUNTIF($F$108:$F$116,"T")+COUNTIF($F$108:$F$116,"P"))+(COUNTIF($F$118:$F$127,"T")+COUNTIF($F$118:$F$127,"P"))+(COUNTIF($F$129:$F$147,"T")+COUNTIF($F$129:$F$147,"P"))&amp;" / "&amp;(COUNTA($F$6:$F$10)-COUNTIF($F$6:$F$10,'developer sheet'!$D$9))+(COUNTA($F$12:$F$16)-COUNTIF($F$12:$F$16,'developer sheet'!$D$9))+(COUNTA($F$18:$F$26)-COUNTIF($F$18:$F$26,'developer sheet'!$D$9))+(COUNTA($F$28:$F$34)-COUNTIF($F$28:$F$34,'developer sheet'!$D$9))+(COUNTA($F$36:$F$41)-COUNTIF($F$36:$F$41,'developer sheet'!$D$9))+(COUNTA($F$43:$F$48)-COUNTIF($F$43:$F$48,'developer sheet'!$D$9))+(COUNTA($F$50:$F$52)-COUNTIF($F$50:$F$52,'developer sheet'!$D$9))+(COUNTA($F$54:$F$63)-COUNTIF($F$54:$F$63,'developer sheet'!$D$9))+(COUNTA($F$65:$F$69)-COUNTIF($F$65:$F$69,'developer sheet'!$D$9))+(COUNTA($F$71:$F$77)-COUNTIF($F$71:$F$77,'developer sheet'!$D$9))+(COUNTA($F$79:$F$85)-COUNTIF($F$79:$F$85,'developer sheet'!$D$9))+(COUNTA($F$87:$F$94)-COUNTIF($F$87:$F$94,'developer sheet'!$D$9))+(COUNTA($F$96:$F$98)-COUNTIF($F$96:$F$98,'developer sheet'!$D$9))+(COUNTA($F$100:$F$106)-COUNTIF($F$100:$F$106,'developer sheet'!$D$9))+(COUNTA($F$108:$F$116)-COUNTIF($F$108:$F$116,'developer sheet'!$D$9))+(COUNTA($F$118:$F$127)-COUNTIF($F$118:$F$127,'developer sheet'!$D$9))+(COUNTA($F$129:$F$147)-COUNTIF($F$129:$F$147,'developer sheet'!$D$9))</f>
        <v>20 / 28</v>
      </c>
      <c r="G148" s="103"/>
      <c r="H148" s="103"/>
    </row>
    <row r="149" spans="1:8" s="19" customFormat="1" ht="15.75" thickBot="1" x14ac:dyDescent="0.3">
      <c r="A149" s="103"/>
      <c r="B149" s="103"/>
      <c r="C149" s="103"/>
      <c r="D149" s="190">
        <f>((COUNTIF($D$6:$D$10,"T")+COUNTIF($D$6:$D$10,"P"))+(COUNTIF($D$12:$D$16,"T")+COUNTIF($D$12:$D$16,"P"))+(COUNTIF($D$18:$D$26,"T")+COUNTIF($D$18:$D$26,"P"))+(COUNTIF($D$28:$D$34,"T")+COUNTIF($D$28:$D$34,"P"))+(COUNTIF($D$36:$D$41,"T")+COUNTIF($D$36:$D$41,"P"))+(COUNTIF($D$43:$D$48,"T")+COUNTIF($D$43:$D$48,"P"))+(COUNTIF($D$50:$D$52,"T")+COUNTIF($D$50:$D$52,"P"))+(COUNTIF($D$54:$D$63,"T")+COUNTIF($D$54:$D$63,"P"))+(COUNTIF($D$65:$D$69,"T")+COUNTIF($D$65:$D$69,"P"))+(COUNTIF($D$71:$D$77,"T")+COUNTIF($D$71:$D$77,"P"))+(COUNTIF($D$79:$D$85,"T")+COUNTIF($D$79:$D$85,"P"))+(COUNTIF($D$87:$D$94,"T")+COUNTIF($D$87:$D$94,"P"))+(COUNTIF($D$96:$D$98,"T")+COUNTIF($D$96:$D$98,"P"))+(COUNTIF($D$100:$D$106,"T")+COUNTIF($D$100:$D$106,"P"))+(COUNTIF($D$108:$D$116,"T")+COUNTIF($D$108:$D$116,"P"))+(COUNTIF($D$118:$D$127,"T")+COUNTIF($D$118:$D$127,"P"))+(COUNTIF($D$129:$D$147,"T")+COUNTIF($D$129:$D$147,"P")))/((COUNTA($D$6:$D$10)-COUNTIF($D$6:$D$10,'developer sheet'!$D$9))+(COUNTA($D$12:$D$16)-COUNTIF($D$12:$D$16,'developer sheet'!$D$9))+(COUNTA($D$18:$D$26)-COUNTIF($D$18:$D$26,'developer sheet'!$D$9))+(COUNTA($D$28:$D$34)-COUNTIF($D$28:$D$34,'developer sheet'!$D$9))+(COUNTA($D$36:$D$41)-COUNTIF($D$36:$D$41,'developer sheet'!$D$9))+(COUNTA($D$43:$D$48)-COUNTIF($D$43:$D$48,'developer sheet'!$D$9))+(COUNTA($D$50:$D$52)-COUNTIF($D$50:$D$52,'developer sheet'!$D$9))+(COUNTA($D$54:$D$63)-COUNTIF($D$54:$D$63,'developer sheet'!$D$9))+(COUNTA($D$65:$D$69)-COUNTIF($D$65:$D$69,'developer sheet'!$D$9))+(COUNTA($D$71:$D$77)-COUNTIF($D$71:$D$77,'developer sheet'!$D$9))+(COUNTA($D$79:$D$85)-COUNTIF($D$79:$D$85,'developer sheet'!$D$9))+(COUNTA($D$87:$D$94)-COUNTIF($D$87:$D$94,'developer sheet'!$D$9))+(COUNTA($D$96:$D$98)-COUNTIF($D$96:$D$98,'developer sheet'!$D$9))+(COUNTA($D$100:$D$106)-COUNTIF($D$100:$D$106,'developer sheet'!$D$9))+(COUNTA($D$108:$D$116)-COUNTIF($D$108:$D$116,'developer sheet'!$D$9))+(COUNTA($D$118:$D$127)-COUNTIF($D$118:$D$127,'developer sheet'!$D$9))+(COUNTA($D$129:$D$147)-COUNTIF($D$129:$D$147,'developer sheet'!$D$9)))</f>
        <v>0.77777777777777779</v>
      </c>
      <c r="E149" s="191">
        <f>(SUM($E$6:$E$10)+SUM($E$12:$E$16)+SUM($E$18:$E$26)+SUM($E$28:$E$34)+SUM($E$36:$E$41)+SUM($E$43:$E$48)+SUM($E$50:$E$52)+SUM($E$54:$E$63)+SUM($E$65:$E$69)+SUM($E$71:$E$77)+SUM($E$79:$E$85)+SUM($E$87:$E$94)+SUM($E$96:$E$98)+SUM($E$100:$E$106)+SUM($E$108:$E$116)+SUM($E$118:$E$127)+SUM($E$129:$E$147))/((COUNTA($D$6:$D$10)-COUNTIF($D$6:$D$10,'developer sheet'!$D$9))+(COUNTA($D$12:$D$16)-COUNTIF($D$12:$D$16,'developer sheet'!$D$9))+(COUNTA($D$18:$D$26)-COUNTIF($D$18:$D$26,'developer sheet'!$D$9))+(COUNTA($D$28:$D$34)-COUNTIF($D$28:$D$34,'developer sheet'!$D$9))+(COUNTA($D$36:$D$41)-COUNTIF($D$36:$D$41,'developer sheet'!$D$9))+(COUNTA($D$43:$D$48)-COUNTIF($D$43:$D$48,'developer sheet'!$D$9))+(COUNTA($D$50:$D$52)-COUNTIF($D$50:$D$52,'developer sheet'!$D$9))+(COUNTA($D$54:$D$63)-COUNTIF($D$54:$D$63,'developer sheet'!$D$9))+(COUNTA($D$65:$D$69)-COUNTIF($D$65:$D$69,'developer sheet'!$D$9))+(COUNTA($D$71:$D$77)-COUNTIF($D$71:$D$77,'developer sheet'!$D$9))+(COUNTA($D$79:$D$85)-COUNTIF($D$79:$D$85,'developer sheet'!$D$9))+(COUNTA($D$87:$D$94)-COUNTIF($D$87:$D$94,'developer sheet'!$D$9))+(COUNTA($D$96:$D$98)-COUNTIF($D$96:$D$98,'developer sheet'!$D$9))+(COUNTA($D$100:$D$106)-COUNTIF($D$100:$D$106,'developer sheet'!$D$9))+(COUNTA($D$108:$D$116)-COUNTIF($D$108:$D$116,'developer sheet'!$D$9))+(COUNTA($D$118:$D$127)-COUNTIF($D$118:$D$127,'developer sheet'!$D$9))+(COUNTA($D$129:$D$147)-COUNTIF($D$129:$D$147,'developer sheet'!$D$9)))</f>
        <v>0.74358974358974361</v>
      </c>
      <c r="F149" s="190">
        <f>((COUNTIF($F$6:$F$10,"T")+COUNTIF($F$6:$F$10,"P"))+(COUNTIF($F$12:$F$16,"T")+COUNTIF($F$12:$F$16,"P"))+(COUNTIF($F$18:$F$26,"T")+COUNTIF($F$18:$F$26,"P"))+(COUNTIF($F$28:$F$34,"T")+COUNTIF($F$28:$F$34,"P"))+(COUNTIF($F$36:$F$41,"T")+COUNTIF($F$36:$F$41,"P"))+(COUNTIF($F$43:$F$48,"T")+COUNTIF($F$43:$F$48,"P"))+(COUNTIF($F$50:$F$52,"T")+COUNTIF($F$50:$F$52,"P"))+(COUNTIF($F$54:$F$63,"T")+COUNTIF($F$54:$F$63,"P"))+(COUNTIF($F$65:$F$69,"T")+COUNTIF($F$65:$F$69,"P"))+(COUNTIF($F$71:$F$77,"T")+COUNTIF($F$71:$F$77,"P"))+(COUNTIF($F$79:$F$85,"T")+COUNTIF($F$79:$F$85,"P"))+(COUNTIF($F$87:$F$94,"T")+COUNTIF($F$87:$F$94,"P"))+(COUNTIF($F$96:$F$98,"T")+COUNTIF($F$96:$F$98,"P"))+(COUNTIF($F$100:$F$106,"T")+COUNTIF($F$100:$F$106,"P"))+(COUNTIF($F$108:$F$116,"T")+COUNTIF($F$108:$F$116,"P"))+(COUNTIF($F$118:$F$127,"T")+COUNTIF($F$118:$F$127,"P"))+(COUNTIF($F$129:$F$147,"T")+COUNTIF($F$129:$F$147,"P")))/((COUNTA($F$6:$F$10)-COUNTIF($F$6:$F$10,'developer sheet'!$D$9))+(COUNTA($F$12:$F$16)-COUNTIF($F$12:$F$16,'developer sheet'!$D$9))+(COUNTA($F$18:$F$26)-COUNTIF($F$18:$F$26,'developer sheet'!$D$9))+(COUNTA($F$28:$F$34)-COUNTIF($F$28:$F$34,'developer sheet'!$D$9))+(COUNTA($F$36:$F$41)-COUNTIF($F$36:$F$41,'developer sheet'!$D$9))+(COUNTA($F$43:$F$48)-COUNTIF($F$43:$F$48,'developer sheet'!$D$9))+(COUNTA($F$50:$F$52)-COUNTIF($F$50:$F$52,'developer sheet'!$D$9))+(COUNTA($F$54:$F$63)-COUNTIF($F$54:$F$63,'developer sheet'!$D$9))+(COUNTA($F$65:$F$69)-COUNTIF($F$65:$F$69,'developer sheet'!$D$9))+(COUNTA($F$71:$F$77)-COUNTIF($F$71:$F$77,'developer sheet'!$D$9))+(COUNTA($F$79:$F$85)-COUNTIF($F$79:$F$85,'developer sheet'!$D$9))+(COUNTA($F$87:$F$94)-COUNTIF($F$87:$F$94,'developer sheet'!$D$9))+(COUNTA($F$96:$F$98)-COUNTIF($F$96:$F$98,'developer sheet'!$D$9))+(COUNTA($F$100:$F$106)-COUNTIF($F$100:$F$106,'developer sheet'!$D$9))+(COUNTA($F$108:$F$116)-COUNTIF($F$108:$F$116,'developer sheet'!$D$9))+(COUNTA($F$118:$F$127)-COUNTIF($F$118:$F$127,'developer sheet'!$D$9))+(COUNTA($F$129:$F$147)-COUNTIF($F$129:$F$147,'developer sheet'!$D$9)))</f>
        <v>0.7142857142857143</v>
      </c>
      <c r="G149" s="103"/>
      <c r="H149" s="103"/>
    </row>
    <row r="150" spans="1:8" x14ac:dyDescent="0.25">
      <c r="A150" s="103"/>
      <c r="B150" s="103"/>
      <c r="C150" s="103"/>
      <c r="D150" s="103"/>
      <c r="E150" s="103"/>
      <c r="F150" s="103"/>
      <c r="G150" s="103"/>
      <c r="H150" s="103"/>
    </row>
    <row r="151" spans="1:8" ht="19.5" thickBot="1" x14ac:dyDescent="0.35">
      <c r="A151" s="103"/>
      <c r="B151" s="217" t="str">
        <f>'developer sheet'!D16</f>
        <v>By P</v>
      </c>
      <c r="C151" s="217"/>
      <c r="D151" s="103"/>
      <c r="E151" s="103"/>
      <c r="F151" s="103"/>
      <c r="G151" s="103"/>
      <c r="H151" s="103"/>
    </row>
    <row r="152" spans="1:8" ht="30.75" thickBot="1" x14ac:dyDescent="0.3">
      <c r="A152" s="103"/>
      <c r="B152" s="103"/>
      <c r="C152" s="103"/>
      <c r="D152" s="168" t="str">
        <f>D4</f>
        <v>Alignment</v>
      </c>
      <c r="E152" s="173" t="str">
        <f t="shared" ref="E152:F152" si="0">E4</f>
        <v>Indicators</v>
      </c>
      <c r="F152" s="172" t="str">
        <f t="shared" si="0"/>
        <v>Gender inclusion</v>
      </c>
      <c r="G152" s="103"/>
      <c r="H152" s="103"/>
    </row>
    <row r="153" spans="1:8" ht="15.75" thickBot="1" x14ac:dyDescent="0.3">
      <c r="A153" s="103"/>
      <c r="B153" s="103"/>
      <c r="C153" s="183" t="str">
        <f>'Long Term Vision'!F173</f>
        <v>People</v>
      </c>
      <c r="D153" s="169" t="str">
        <f>(COUNTIF('Alignment Overview'!$AN$2:$AN$33,"T")+COUNTIF('Alignment Overview'!$AN$2:$AN$33,"P"))&amp;" / "&amp;(COUNTA('Alignment Overview'!$AN$2:$AN$33)-COUNTIF('Alignment Overview'!$AN$2:$AN$33,'developer sheet'!$D$9))</f>
        <v>26 / 31</v>
      </c>
      <c r="E153" s="174" t="str">
        <f>SUM('Indicators Overview'!$AJ$2:$AJ$33)&amp;" / "&amp;(COUNTA('Indicators Overview'!$AJ$2:$AJ$33)-COUNTIF('Indicators Overview'!$AJ$2:$AJ$33,'developer sheet'!$D$9))</f>
        <v>23 / 31</v>
      </c>
      <c r="F153" s="171" t="str">
        <f>(COUNTIF('Gen_Incl Overview'!$AP$2:$AP$33,"T")+COUNTIF('Gen_Incl Overview'!$AP$2:$AP$33,"P"))&amp;" / "&amp;(COUNTA('Gen_Incl Overview'!$AP$2:$AP$33)-COUNTIF('Gen_Incl Overview'!$AP$2:$AP$33,'developer sheet'!$D$9))</f>
        <v>12 / 19</v>
      </c>
      <c r="G153" s="103"/>
      <c r="H153" s="103"/>
    </row>
    <row r="154" spans="1:8" ht="15.75" thickBot="1" x14ac:dyDescent="0.3">
      <c r="A154" s="103"/>
      <c r="B154" s="103"/>
      <c r="C154" s="184" t="str">
        <f>'Long Term Vision'!F174</f>
        <v>Planet</v>
      </c>
      <c r="D154" s="169" t="str">
        <f>(COUNTIF('Alignment Overview'!$AN$34:$AN$39,"T")+COUNTIF('Alignment Overview'!$AN$34:$AN$39,"P"))+(COUNTIF('Alignment Overview'!$AN$72:$AN$98,"T")+COUNTIF('Alignment Overview'!$AN$72:$AN$98,"P"))&amp;" / "&amp;(COUNTA('Alignment Overview'!$AN$34:$AN$39)-COUNTIF('Alignment Overview'!$AN$34:$AN$39,'developer sheet'!$D$9))+(COUNTA('Alignment Overview'!$AN$72:$AN$98)-COUNTIF('Alignment Overview'!$AN$72:$AN$98,'developer sheet'!$D$9))</f>
        <v>27 / 32</v>
      </c>
      <c r="E154" s="174" t="str">
        <f>SUM('Indicators Overview'!$AJ$34:$AJ$39)+SUM('Indicators Overview'!$AJ$72:$AJ$98)&amp;" / "&amp;(COUNTA('Indicators Overview'!$AJ$34:$AJ$39)-COUNTIF('Indicators Overview'!$AJ$34:$AJ$39,'developer sheet'!$D$9))+(COUNTA('Indicators Overview'!$AJ$72:$AJ$98)-COUNTIF('Indicators Overview'!$AJ$72:$AJ$98,'developer sheet'!$D$9))</f>
        <v>27 / 32</v>
      </c>
      <c r="F154" s="169" t="str">
        <f>(COUNTIF('Gen_Incl Overview'!$AP$34:$AP$39,"T")+COUNTIF('Gen_Incl Overview'!$AP$34:$AP$39,"P"))+(COUNTIF('Gen_Incl Overview'!$AP$72:$AP$98,"T")+COUNTIF('Gen_Incl Overview'!$AP$72:$AP$98,"P"))&amp;" / "&amp;(COUNTA('Gen_Incl Overview'!$AP$34:$AP$39)-COUNTIF('Gen_Incl Overview'!$AP$34:$AP$39,'developer sheet'!$D$9))+(COUNTA('Gen_Incl Overview'!$AP$72:$AP$98)-COUNTIF('Gen_Incl Overview'!$AP$72:$AP$98,'developer sheet'!$D$9))</f>
        <v>1 / 1</v>
      </c>
      <c r="G154" s="103"/>
      <c r="H154" s="103"/>
    </row>
    <row r="155" spans="1:8" ht="15.75" thickBot="1" x14ac:dyDescent="0.3">
      <c r="A155" s="103"/>
      <c r="B155" s="103"/>
      <c r="C155" s="185" t="str">
        <f>'Long Term Vision'!F175</f>
        <v>Prosperity</v>
      </c>
      <c r="D155" s="169" t="str">
        <f>(COUNTIF('Alignment Overview'!$AN$40:$AN$71,"T")+COUNTIF('Alignment Overview'!$AN$40:$AN$71,"P"))&amp;" / "&amp;(COUNTA('Alignment Overview'!$AN$40:$AN$71)-COUNTIF('Alignment Overview'!$AN$40:$AN$71,'developer sheet'!$D$9))</f>
        <v>22 / 29</v>
      </c>
      <c r="E155" s="174" t="str">
        <f>SUM('Indicators Overview'!$AJ$40:$AJ$71)&amp;" / "&amp;(COUNTA('Indicators Overview'!$AJ$40:$AJ$71)-COUNTIF('Indicators Overview'!$AJ$40:$AJ$71,'developer sheet'!$D$9))</f>
        <v>22 / 29</v>
      </c>
      <c r="F155" s="171" t="str">
        <f>(COUNTIF('Gen_Incl Overview'!$AP$40:$AP$71,"T")+COUNTIF('Gen_Incl Overview'!$AP$40:$AP$71,"P"))&amp;" / "&amp;(COUNTA('Gen_Incl Overview'!$AP$40:$AP$71)-COUNTIF('Gen_Incl Overview'!$AP$40:$AP$71,'developer sheet'!$D$9))</f>
        <v>6 / 6</v>
      </c>
      <c r="G155" s="103"/>
      <c r="H155" s="103"/>
    </row>
    <row r="156" spans="1:8" ht="15.75" thickBot="1" x14ac:dyDescent="0.3">
      <c r="A156" s="103"/>
      <c r="B156" s="103"/>
      <c r="C156" s="186" t="str">
        <f>'Long Term Vision'!F176</f>
        <v>Peace</v>
      </c>
      <c r="D156" s="169" t="str">
        <f>(COUNTIF('Alignment Overview'!$AN$99:$AN$108,"T")+COUNTIF('Alignment Overview'!$AN$99:$AN$108,"P"))&amp;" / "&amp;(COUNTA('Alignment Overview'!$AN$99:$AN$108)-COUNTIF('Alignment Overview'!$AN$99:$AN$108,'developer sheet'!$D$9))</f>
        <v>8 / 10</v>
      </c>
      <c r="E156" s="174" t="str">
        <f>SUM('Indicators Overview'!$AJ$99:$AJ$108)&amp;" / "&amp;(COUNTA('Indicators Overview'!$AJ$99:$AJ$108)-COUNTIF('Indicators Overview'!$AJ$99:$AJ$108,'developer sheet'!$D$9))</f>
        <v>8 / 10</v>
      </c>
      <c r="F156" s="171" t="str">
        <f>(COUNTIF('Gen_Incl Overview'!$AP$99:$AP$108,"T")+COUNTIF('Gen_Incl Overview'!$AP$99:$AP$108,"P"))&amp;" / "&amp;(COUNTA('Gen_Incl Overview'!$AP$99:$AP$108)-COUNTIF('Gen_Incl Overview'!$AP$99:$AP$108,'developer sheet'!$D$9))</f>
        <v>0 / 1</v>
      </c>
      <c r="G156" s="103"/>
      <c r="H156" s="103"/>
    </row>
    <row r="157" spans="1:8" ht="15.75" thickBot="1" x14ac:dyDescent="0.3">
      <c r="A157" s="103"/>
      <c r="B157" s="103"/>
      <c r="C157" s="187" t="str">
        <f>'Long Term Vision'!F177</f>
        <v>Partnerships</v>
      </c>
      <c r="D157" s="169" t="str">
        <f>(COUNTIF('Alignment Overview'!$AN$109:$AN$127,"T")+COUNTIF('Alignment Overview'!$AN$109:$AN$127,"P"))&amp;" / "&amp;(COUNTA('Alignment Overview'!$AN$109:$AN$127)-COUNTIF('Alignment Overview'!$AN$109:$AN$127,'developer sheet'!$D$9))</f>
        <v>8 / 15</v>
      </c>
      <c r="E157" s="174" t="str">
        <f>SUM('Indicators Overview'!$AJ$109:$AJ$127)&amp;" / "&amp;(COUNTA('Indicators Overview'!$AJ$109:$AJ$127)-COUNTIF('Indicators Overview'!$AJ$109:$AJ$127,'developer sheet'!$D$9))</f>
        <v>7 / 15</v>
      </c>
      <c r="F157" s="171" t="str">
        <f>(COUNTIF('Gen_Incl Overview'!$AP$109:$AP$127,"T")+COUNTIF('Gen_Incl Overview'!$AP$109:$AP$127,"P"))&amp;" / "&amp;(COUNTA('Gen_Incl Overview'!$AP$109:$AP$127)-COUNTIF('Gen_Incl Overview'!$AP$109:$AP$127,'developer sheet'!$D$9))</f>
        <v>1 / 1</v>
      </c>
      <c r="G157" s="103"/>
      <c r="H157" s="103"/>
    </row>
    <row r="158" spans="1:8" ht="15.75" thickBot="1" x14ac:dyDescent="0.3">
      <c r="A158" s="103"/>
      <c r="B158" s="103"/>
      <c r="C158" s="103"/>
      <c r="D158" s="188" t="str">
        <f>(COUNTIF('Alignment Overview'!$AN$2:$AN$33,"T")+COUNTIF('Alignment Overview'!$AN$2:$AN$33,"P"))+(COUNTIF('Alignment Overview'!$AN$34:$AN$39,"T")+COUNTIF('Alignment Overview'!$AN$34:$AN$39,"P"))+(COUNTIF('Alignment Overview'!$AN$72:$AN$98,"T")+COUNTIF('Alignment Overview'!$AN$72:$AN$98,"P"))+(COUNTIF('Alignment Overview'!$AN$40:$AN$71,"T")+COUNTIF('Alignment Overview'!$AN$40:$AN$71,"P"))+(COUNTIF('Alignment Overview'!$AN$99:$AN$108,"T")+COUNTIF('Alignment Overview'!$AN$99:$AN$108,"P"))+(COUNTIF('Alignment Overview'!$AN$109:$AN$127,"T")+COUNTIF('Alignment Overview'!$AN$109:$AN$127,"P"))&amp;" / "&amp;(COUNTA('Alignment Overview'!$AN$2:$AN$33)-COUNTIF('Alignment Overview'!$AN$2:$AN$33,'developer sheet'!$D$9))+(COUNTA('Alignment Overview'!$AN$34:$AN$39)-COUNTIF('Alignment Overview'!$AN$34:$AN$39,'developer sheet'!$D$9))+(COUNTA('Alignment Overview'!$AN$72:$AN$98)-COUNTIF('Alignment Overview'!$AN$72:$AN$98,'developer sheet'!$D$9))+(COUNTA('Alignment Overview'!$AN$40:$AN$71)-COUNTIF('Alignment Overview'!$AN$40:$AN$71,'developer sheet'!$D$9))+(COUNTA('Alignment Overview'!$AN$99:$AN$108)-COUNTIF('Alignment Overview'!$AN$99:$AN$108,'developer sheet'!$D$9))+(COUNTA('Alignment Overview'!$AN$109:$AN$127)-COUNTIF('Alignment Overview'!$AN$109:$AN$127,'developer sheet'!$D$9))</f>
        <v>91 / 117</v>
      </c>
      <c r="E158" s="189" t="str">
        <f>SUM('Indicators Overview'!$AJ$2:$AJ$33)+SUM('Indicators Overview'!$AJ$34:$AJ$39)+SUM('Indicators Overview'!$AJ$72:$AJ$98)+SUM('Indicators Overview'!$AJ$40:$AJ$71)+SUM('Indicators Overview'!$AJ$99:$AJ$108)+SUM('Indicators Overview'!$AJ$109:$AJ$127)&amp;" / "&amp;(COUNTA('Alignment Overview'!$AN$2:$AN$33)-COUNTIF('Alignment Overview'!$AN$2:$AN$33,'developer sheet'!$D$9))+(COUNTA('Alignment Overview'!$AN$34:$AN$39)-COUNTIF('Alignment Overview'!$AN$34:$AN$39,'developer sheet'!$D$9))+(COUNTA('Alignment Overview'!$AN$72:$AN$98)-COUNTIF('Alignment Overview'!$AN$72:$AN$98,'developer sheet'!$D$9))+(COUNTA('Alignment Overview'!$AN$40:$AN$71)-COUNTIF('Alignment Overview'!$AN$40:$AN$71,'developer sheet'!$D$9))+(COUNTA('Alignment Overview'!$AN$99:$AN$108)-COUNTIF('Alignment Overview'!$AN$99:$AN$108,'developer sheet'!$D$9))+(COUNTA('Alignment Overview'!$AN$109:$AN$127)-COUNTIF('Alignment Overview'!$AN$109:$AN$127,'developer sheet'!$D$9))</f>
        <v>87 / 117</v>
      </c>
      <c r="F158" s="188" t="str">
        <f>(COUNTIF('Gen_Incl Overview'!$AP$2:$AP$33,"T")+COUNTIF('Gen_Incl Overview'!$AP$2:$AP$33,"P"))+(COUNTIF('Gen_Incl Overview'!$AP$34:$AP$39,"T")+COUNTIF('Gen_Incl Overview'!$AP$34:$AP$39,"P"))+(COUNTIF('Gen_Incl Overview'!$AP$72:$AP$98,"T")+COUNTIF('Gen_Incl Overview'!$AP$72:$AP$98,"P"))+(COUNTIF('Gen_Incl Overview'!$AP$40:$AP$71,"T")+COUNTIF('Gen_Incl Overview'!$AP$40:$AP$71,"P"))+(COUNTIF('Gen_Incl Overview'!$AP$99:$AP$108,"T")+COUNTIF('Gen_Incl Overview'!$AP$99:$AP$108,"P"))+(COUNTIF('Gen_Incl Overview'!$AP$109:$AP$127,"T")+COUNTIF('Gen_Incl Overview'!$AP$109:$AP$127,"P"))&amp;" / "&amp;(COUNTA('Gen_Incl Overview'!$AP$2:$AP$33)-COUNTIF('Gen_Incl Overview'!$AP$2:$AP$33,'developer sheet'!$D$9))+(COUNTA('Gen_Incl Overview'!$AP$34:$AP$39)-COUNTIF('Gen_Incl Overview'!$AP$34:$AP$39,'developer sheet'!$D$9))+(COUNTA('Gen_Incl Overview'!$AP$72:$AP$98)-COUNTIF('Gen_Incl Overview'!$AP$72:$AP$98,'developer sheet'!$D$9))+(COUNTA('Gen_Incl Overview'!$AP$40:$AP$71)-COUNTIF('Gen_Incl Overview'!$AP$40:$AP$71,'developer sheet'!$D$9))+(COUNTA('Gen_Incl Overview'!$AP$99:$AP$108)-COUNTIF('Gen_Incl Overview'!$AP$99:$AP$108,'developer sheet'!$D$9))+(COUNTA('Gen_Incl Overview'!$AP$109:$AP$127)-COUNTIF('Gen_Incl Overview'!$AP$109:$AP$127,'developer sheet'!$D$9))</f>
        <v>20 / 28</v>
      </c>
      <c r="G158" s="103"/>
      <c r="H158" s="103"/>
    </row>
    <row r="159" spans="1:8" ht="15.75" thickBot="1" x14ac:dyDescent="0.3">
      <c r="A159" s="103"/>
      <c r="B159" s="103"/>
      <c r="C159" s="103"/>
      <c r="D159" s="190">
        <f>((COUNTIF('Alignment Overview'!$AN$2:$AN$33,"T")+COUNTIF('Alignment Overview'!$AN$2:$AN$33,"P"))+(COUNTIF('Alignment Overview'!$AN$34:$AN$39,"T")+COUNTIF('Alignment Overview'!$AN$34:$AN$39,"P"))+(COUNTIF('Alignment Overview'!$AN$72:$AN$98,"T")+COUNTIF('Alignment Overview'!$AN$72:$AN$98,"P"))+(COUNTIF('Alignment Overview'!$AN$40:$AN$71,"T")+COUNTIF('Alignment Overview'!$AN$40:$AN$71,"P"))+(COUNTIF('Alignment Overview'!$AN$99:$AN$108,"T")+COUNTIF('Alignment Overview'!$AN$99:$AN$108,"P"))+(COUNTIF('Alignment Overview'!$AN$109:$AN$127,"T")+COUNTIF('Alignment Overview'!$AN$109:$AN$127,"P")))/((COUNTA('Alignment Overview'!$AN$2:$AN$33)-COUNTIF('Alignment Overview'!$AN$2:$AN$33,'developer sheet'!$D$9))+(COUNTA('Alignment Overview'!$AN$34:$AN$39)-COUNTIF('Alignment Overview'!$AN$34:$AN$39,'developer sheet'!$D$9))+(COUNTA('Alignment Overview'!$AN$72:$AN$98)-COUNTIF('Alignment Overview'!$AN$72:$AN$98,'developer sheet'!$D$9))+(COUNTA('Alignment Overview'!$AN$40:$AN$71)-COUNTIF('Alignment Overview'!$AN$40:$AN$71,'developer sheet'!$D$9))+(COUNTA('Alignment Overview'!$AN$99:$AN$108)-COUNTIF('Alignment Overview'!$AN$99:$AN$108,'developer sheet'!$D$9))+(COUNTA('Alignment Overview'!$AN$109:$AN$127)-COUNTIF('Alignment Overview'!$AN$109:$AN$127,'developer sheet'!$D$9)))</f>
        <v>0.77777777777777779</v>
      </c>
      <c r="E159" s="191">
        <f>(SUM('Indicators Overview'!$AJ$2:$AJ$33)+SUM('Indicators Overview'!$AJ$34:$AJ$39)+SUM('Indicators Overview'!$AJ$72:$AJ$98)+SUM('Indicators Overview'!$AJ$40:$AJ$71)+SUM('Indicators Overview'!$AJ$99:$AJ$108)+SUM('Indicators Overview'!$AJ$109:$AJ$127))/((COUNTA('Alignment Overview'!$AN$2:$AN$33)-COUNTIF('Alignment Overview'!$AN$2:$AN$33,'developer sheet'!$D$9))+(COUNTA('Alignment Overview'!$AN$34:$AN$39)-COUNTIF('Alignment Overview'!$AN$34:$AN$39,'developer sheet'!$D$9))+(COUNTA('Alignment Overview'!$AN$72:$AN$98)-COUNTIF('Alignment Overview'!$AN$72:$AN$98,'developer sheet'!$D$9))+(COUNTA('Alignment Overview'!$AN$40:$AN$71)-COUNTIF('Alignment Overview'!$AN$40:$AN$71,'developer sheet'!$D$9))+(COUNTA('Alignment Overview'!$AN$99:$AN$108)-COUNTIF('Alignment Overview'!$AN$99:$AN$108,'developer sheet'!$D$9))+(COUNTA('Alignment Overview'!$AN$109:$AN$127)-COUNTIF('Alignment Overview'!$AN$109:$AN$127,'developer sheet'!$D$9)))</f>
        <v>0.74358974358974361</v>
      </c>
      <c r="F159" s="190">
        <f>((COUNTIF('Gen_Incl Overview'!$AP$2:$AP$33,"T")+COUNTIF('Gen_Incl Overview'!$AP$2:$AP$33,"P"))+(COUNTIF('Gen_Incl Overview'!$AP$34:$AP$39,"T")+COUNTIF('Gen_Incl Overview'!$AP$34:$AP$39,"P"))+(COUNTIF('Gen_Incl Overview'!$AP$72:$AP$98,"T")+COUNTIF('Gen_Incl Overview'!$AP$72:$AP$98,"P"))+(COUNTIF('Gen_Incl Overview'!$AP$40:$AP$71,"T")+COUNTIF('Gen_Incl Overview'!$AP$40:$AP$71,"P"))+(COUNTIF('Gen_Incl Overview'!$AP$99:$AP$108,"T")+COUNTIF('Gen_Incl Overview'!$AP$99:$AP$108,"P"))+(COUNTIF('Gen_Incl Overview'!$AP$109:$AP$127,"T")+COUNTIF('Gen_Incl Overview'!$AP$109:$AP$127,"P")))/((COUNTA('Gen_Incl Overview'!$AP$2:$AP$33)-COUNTIF('Gen_Incl Overview'!$AP$2:$AP$33,'developer sheet'!$D$9))+(COUNTA('Gen_Incl Overview'!$AP$34:$AP$39)-COUNTIF('Gen_Incl Overview'!$AP$34:$AP$39,'developer sheet'!$D$9))+(COUNTA('Gen_Incl Overview'!$AP$72:$AP$98)-COUNTIF('Gen_Incl Overview'!$AP$72:$AP$98,'developer sheet'!$D$9))+(COUNTA('Gen_Incl Overview'!$AP$40:$AP$71)-COUNTIF('Gen_Incl Overview'!$AP$40:$AP$71,'developer sheet'!$D$9))+(COUNTA('Gen_Incl Overview'!$AP$99:$AP$108)-COUNTIF('Gen_Incl Overview'!$AP$99:$AP$108,'developer sheet'!$D$9))+(COUNTA('Gen_Incl Overview'!$AP$109:$AP$127)-COUNTIF('Gen_Incl Overview'!$AP$109:$AP$127,'developer sheet'!$D$9)))</f>
        <v>0.7142857142857143</v>
      </c>
      <c r="G159" s="103"/>
      <c r="H159" s="103"/>
    </row>
    <row r="160" spans="1:8" x14ac:dyDescent="0.25">
      <c r="A160" s="103"/>
      <c r="B160" s="103"/>
      <c r="C160" s="103"/>
      <c r="D160" s="103"/>
      <c r="E160" s="103"/>
      <c r="F160" s="103"/>
      <c r="G160" s="103"/>
      <c r="H160" s="103"/>
    </row>
  </sheetData>
  <mergeCells count="3">
    <mergeCell ref="B1:C1"/>
    <mergeCell ref="B3:C3"/>
    <mergeCell ref="B151:C151"/>
  </mergeCells>
  <conditionalFormatting sqref="D6:D10">
    <cfRule type="containsText" dxfId="255" priority="217" operator="containsText" text="P">
      <formula>NOT(ISERROR(SEARCH("P",D6)))</formula>
    </cfRule>
    <cfRule type="containsText" dxfId="254" priority="218" operator="containsText" text="T">
      <formula>NOT(ISERROR(SEARCH("T",D6)))</formula>
    </cfRule>
  </conditionalFormatting>
  <conditionalFormatting sqref="F6:F10">
    <cfRule type="containsText" dxfId="253" priority="2" operator="containsText" text="P">
      <formula>NOT(ISERROR(SEARCH("P",F6)))</formula>
    </cfRule>
    <cfRule type="containsText" dxfId="252" priority="3" operator="containsText" text="T">
      <formula>NOT(ISERROR(SEARCH("T",F6)))</formula>
    </cfRule>
  </conditionalFormatting>
  <conditionalFormatting sqref="D12:D16">
    <cfRule type="containsText" dxfId="251" priority="98" operator="containsText" text="P">
      <formula>NOT(ISERROR(SEARCH("P",D12)))</formula>
    </cfRule>
    <cfRule type="containsText" dxfId="250" priority="99" operator="containsText" text="T">
      <formula>NOT(ISERROR(SEARCH("T",D12)))</formula>
    </cfRule>
  </conditionalFormatting>
  <conditionalFormatting sqref="D18:D26">
    <cfRule type="containsText" dxfId="249" priority="95" operator="containsText" text="P">
      <formula>NOT(ISERROR(SEARCH("P",D18)))</formula>
    </cfRule>
    <cfRule type="containsText" dxfId="248" priority="96" operator="containsText" text="T">
      <formula>NOT(ISERROR(SEARCH("T",D18)))</formula>
    </cfRule>
  </conditionalFormatting>
  <conditionalFormatting sqref="D28:D34">
    <cfRule type="containsText" dxfId="247" priority="92" operator="containsText" text="P">
      <formula>NOT(ISERROR(SEARCH("P",D28)))</formula>
    </cfRule>
    <cfRule type="containsText" dxfId="246" priority="93" operator="containsText" text="T">
      <formula>NOT(ISERROR(SEARCH("T",D28)))</formula>
    </cfRule>
  </conditionalFormatting>
  <conditionalFormatting sqref="D36:D41">
    <cfRule type="containsText" dxfId="245" priority="89" operator="containsText" text="P">
      <formula>NOT(ISERROR(SEARCH("P",D36)))</formula>
    </cfRule>
    <cfRule type="containsText" dxfId="244" priority="90" operator="containsText" text="T">
      <formula>NOT(ISERROR(SEARCH("T",D36)))</formula>
    </cfRule>
  </conditionalFormatting>
  <conditionalFormatting sqref="D43:D48">
    <cfRule type="containsText" dxfId="243" priority="86" operator="containsText" text="P">
      <formula>NOT(ISERROR(SEARCH("P",D43)))</formula>
    </cfRule>
    <cfRule type="containsText" dxfId="242" priority="87" operator="containsText" text="T">
      <formula>NOT(ISERROR(SEARCH("T",D43)))</formula>
    </cfRule>
  </conditionalFormatting>
  <conditionalFormatting sqref="D50:D52">
    <cfRule type="containsText" dxfId="241" priority="83" operator="containsText" text="P">
      <formula>NOT(ISERROR(SEARCH("P",D50)))</formula>
    </cfRule>
    <cfRule type="containsText" dxfId="240" priority="84" operator="containsText" text="T">
      <formula>NOT(ISERROR(SEARCH("T",D50)))</formula>
    </cfRule>
  </conditionalFormatting>
  <conditionalFormatting sqref="D54:D63">
    <cfRule type="containsText" dxfId="239" priority="80" operator="containsText" text="P">
      <formula>NOT(ISERROR(SEARCH("P",D54)))</formula>
    </cfRule>
    <cfRule type="containsText" dxfId="238" priority="81" operator="containsText" text="T">
      <formula>NOT(ISERROR(SEARCH("T",D54)))</formula>
    </cfRule>
  </conditionalFormatting>
  <conditionalFormatting sqref="D65:D69">
    <cfRule type="containsText" dxfId="237" priority="77" operator="containsText" text="P">
      <formula>NOT(ISERROR(SEARCH("P",D65)))</formula>
    </cfRule>
    <cfRule type="containsText" dxfId="236" priority="78" operator="containsText" text="T">
      <formula>NOT(ISERROR(SEARCH("T",D65)))</formula>
    </cfRule>
  </conditionalFormatting>
  <conditionalFormatting sqref="D71:D77">
    <cfRule type="containsText" dxfId="235" priority="74" operator="containsText" text="P">
      <formula>NOT(ISERROR(SEARCH("P",D71)))</formula>
    </cfRule>
    <cfRule type="containsText" dxfId="234" priority="75" operator="containsText" text="T">
      <formula>NOT(ISERROR(SEARCH("T",D71)))</formula>
    </cfRule>
  </conditionalFormatting>
  <conditionalFormatting sqref="D79:D85">
    <cfRule type="containsText" dxfId="233" priority="71" operator="containsText" text="P">
      <formula>NOT(ISERROR(SEARCH("P",D79)))</formula>
    </cfRule>
    <cfRule type="containsText" dxfId="232" priority="72" operator="containsText" text="T">
      <formula>NOT(ISERROR(SEARCH("T",D79)))</formula>
    </cfRule>
  </conditionalFormatting>
  <conditionalFormatting sqref="D87:D94">
    <cfRule type="containsText" dxfId="231" priority="68" operator="containsText" text="P">
      <formula>NOT(ISERROR(SEARCH("P",D87)))</formula>
    </cfRule>
    <cfRule type="containsText" dxfId="230" priority="69" operator="containsText" text="T">
      <formula>NOT(ISERROR(SEARCH("T",D87)))</formula>
    </cfRule>
  </conditionalFormatting>
  <conditionalFormatting sqref="D96:D98">
    <cfRule type="containsText" dxfId="229" priority="65" operator="containsText" text="P">
      <formula>NOT(ISERROR(SEARCH("P",D96)))</formula>
    </cfRule>
    <cfRule type="containsText" dxfId="228" priority="66" operator="containsText" text="T">
      <formula>NOT(ISERROR(SEARCH("T",D96)))</formula>
    </cfRule>
  </conditionalFormatting>
  <conditionalFormatting sqref="D100:D106">
    <cfRule type="containsText" dxfId="227" priority="62" operator="containsText" text="P">
      <formula>NOT(ISERROR(SEARCH("P",D100)))</formula>
    </cfRule>
    <cfRule type="containsText" dxfId="226" priority="63" operator="containsText" text="T">
      <formula>NOT(ISERROR(SEARCH("T",D100)))</formula>
    </cfRule>
  </conditionalFormatting>
  <conditionalFormatting sqref="D108:D116">
    <cfRule type="containsText" dxfId="225" priority="59" operator="containsText" text="P">
      <formula>NOT(ISERROR(SEARCH("P",D108)))</formula>
    </cfRule>
    <cfRule type="containsText" dxfId="224" priority="60" operator="containsText" text="T">
      <formula>NOT(ISERROR(SEARCH("T",D108)))</formula>
    </cfRule>
  </conditionalFormatting>
  <conditionalFormatting sqref="D118:D127">
    <cfRule type="containsText" dxfId="223" priority="56" operator="containsText" text="P">
      <formula>NOT(ISERROR(SEARCH("P",D118)))</formula>
    </cfRule>
    <cfRule type="containsText" dxfId="222" priority="57" operator="containsText" text="T">
      <formula>NOT(ISERROR(SEARCH("T",D118)))</formula>
    </cfRule>
  </conditionalFormatting>
  <conditionalFormatting sqref="D129:D147">
    <cfRule type="containsText" dxfId="221" priority="53" operator="containsText" text="P">
      <formula>NOT(ISERROR(SEARCH("P",D129)))</formula>
    </cfRule>
    <cfRule type="containsText" dxfId="220" priority="54" operator="containsText" text="T">
      <formula>NOT(ISERROR(SEARCH("T",D129)))</formula>
    </cfRule>
  </conditionalFormatting>
  <conditionalFormatting sqref="F129:F147">
    <cfRule type="containsText" dxfId="219" priority="50" operator="containsText" text="P">
      <formula>NOT(ISERROR(SEARCH("P",F129)))</formula>
    </cfRule>
    <cfRule type="containsText" dxfId="218" priority="51" operator="containsText" text="T">
      <formula>NOT(ISERROR(SEARCH("T",F129)))</formula>
    </cfRule>
  </conditionalFormatting>
  <conditionalFormatting sqref="F118:F127">
    <cfRule type="containsText" dxfId="217" priority="47" operator="containsText" text="P">
      <formula>NOT(ISERROR(SEARCH("P",F118)))</formula>
    </cfRule>
    <cfRule type="containsText" dxfId="216" priority="48" operator="containsText" text="T">
      <formula>NOT(ISERROR(SEARCH("T",F118)))</formula>
    </cfRule>
  </conditionalFormatting>
  <conditionalFormatting sqref="F108:F116">
    <cfRule type="containsText" dxfId="215" priority="44" operator="containsText" text="P">
      <formula>NOT(ISERROR(SEARCH("P",F108)))</formula>
    </cfRule>
    <cfRule type="containsText" dxfId="214" priority="45" operator="containsText" text="T">
      <formula>NOT(ISERROR(SEARCH("T",F108)))</formula>
    </cfRule>
  </conditionalFormatting>
  <conditionalFormatting sqref="F100:F106">
    <cfRule type="containsText" dxfId="213" priority="41" operator="containsText" text="P">
      <formula>NOT(ISERROR(SEARCH("P",F100)))</formula>
    </cfRule>
    <cfRule type="containsText" dxfId="212" priority="42" operator="containsText" text="T">
      <formula>NOT(ISERROR(SEARCH("T",F100)))</formula>
    </cfRule>
  </conditionalFormatting>
  <conditionalFormatting sqref="F96:F98">
    <cfRule type="containsText" dxfId="211" priority="38" operator="containsText" text="P">
      <formula>NOT(ISERROR(SEARCH("P",F96)))</formula>
    </cfRule>
    <cfRule type="containsText" dxfId="210" priority="39" operator="containsText" text="T">
      <formula>NOT(ISERROR(SEARCH("T",F96)))</formula>
    </cfRule>
  </conditionalFormatting>
  <conditionalFormatting sqref="F87:F94">
    <cfRule type="containsText" dxfId="209" priority="35" operator="containsText" text="P">
      <formula>NOT(ISERROR(SEARCH("P",F87)))</formula>
    </cfRule>
    <cfRule type="containsText" dxfId="208" priority="36" operator="containsText" text="T">
      <formula>NOT(ISERROR(SEARCH("T",F87)))</formula>
    </cfRule>
  </conditionalFormatting>
  <conditionalFormatting sqref="F79:F85">
    <cfRule type="containsText" dxfId="207" priority="32" operator="containsText" text="P">
      <formula>NOT(ISERROR(SEARCH("P",F79)))</formula>
    </cfRule>
    <cfRule type="containsText" dxfId="206" priority="33" operator="containsText" text="T">
      <formula>NOT(ISERROR(SEARCH("T",F79)))</formula>
    </cfRule>
  </conditionalFormatting>
  <conditionalFormatting sqref="F71:F77">
    <cfRule type="containsText" dxfId="205" priority="29" operator="containsText" text="P">
      <formula>NOT(ISERROR(SEARCH("P",F71)))</formula>
    </cfRule>
    <cfRule type="containsText" dxfId="204" priority="30" operator="containsText" text="T">
      <formula>NOT(ISERROR(SEARCH("T",F71)))</formula>
    </cfRule>
  </conditionalFormatting>
  <conditionalFormatting sqref="F65:F69">
    <cfRule type="containsText" dxfId="203" priority="26" operator="containsText" text="P">
      <formula>NOT(ISERROR(SEARCH("P",F65)))</formula>
    </cfRule>
    <cfRule type="containsText" dxfId="202" priority="27" operator="containsText" text="T">
      <formula>NOT(ISERROR(SEARCH("T",F65)))</formula>
    </cfRule>
  </conditionalFormatting>
  <conditionalFormatting sqref="F54:F63">
    <cfRule type="containsText" dxfId="201" priority="23" operator="containsText" text="P">
      <formula>NOT(ISERROR(SEARCH("P",F54)))</formula>
    </cfRule>
    <cfRule type="containsText" dxfId="200" priority="24" operator="containsText" text="T">
      <formula>NOT(ISERROR(SEARCH("T",F54)))</formula>
    </cfRule>
  </conditionalFormatting>
  <conditionalFormatting sqref="F50:F52">
    <cfRule type="containsText" dxfId="199" priority="20" operator="containsText" text="P">
      <formula>NOT(ISERROR(SEARCH("P",F50)))</formula>
    </cfRule>
    <cfRule type="containsText" dxfId="198" priority="21" operator="containsText" text="T">
      <formula>NOT(ISERROR(SEARCH("T",F50)))</formula>
    </cfRule>
  </conditionalFormatting>
  <conditionalFormatting sqref="F43:F48">
    <cfRule type="containsText" dxfId="197" priority="17" operator="containsText" text="P">
      <formula>NOT(ISERROR(SEARCH("P",F43)))</formula>
    </cfRule>
    <cfRule type="containsText" dxfId="196" priority="18" operator="containsText" text="T">
      <formula>NOT(ISERROR(SEARCH("T",F43)))</formula>
    </cfRule>
  </conditionalFormatting>
  <conditionalFormatting sqref="F36:F41">
    <cfRule type="containsText" dxfId="195" priority="14" operator="containsText" text="P">
      <formula>NOT(ISERROR(SEARCH("P",F36)))</formula>
    </cfRule>
    <cfRule type="containsText" dxfId="194" priority="15" operator="containsText" text="T">
      <formula>NOT(ISERROR(SEARCH("T",F36)))</formula>
    </cfRule>
  </conditionalFormatting>
  <conditionalFormatting sqref="F28:F34">
    <cfRule type="containsText" dxfId="193" priority="11" operator="containsText" text="P">
      <formula>NOT(ISERROR(SEARCH("P",F28)))</formula>
    </cfRule>
    <cfRule type="containsText" dxfId="192" priority="12" operator="containsText" text="T">
      <formula>NOT(ISERROR(SEARCH("T",F28)))</formula>
    </cfRule>
  </conditionalFormatting>
  <conditionalFormatting sqref="F18:F26">
    <cfRule type="containsText" dxfId="191" priority="8" operator="containsText" text="P">
      <formula>NOT(ISERROR(SEARCH("P",F18)))</formula>
    </cfRule>
    <cfRule type="containsText" dxfId="190" priority="9" operator="containsText" text="T">
      <formula>NOT(ISERROR(SEARCH("T",F18)))</formula>
    </cfRule>
  </conditionalFormatting>
  <conditionalFormatting sqref="F12:F16">
    <cfRule type="containsText" dxfId="189" priority="5" operator="containsText" text="P">
      <formula>NOT(ISERROR(SEARCH("P",F12)))</formula>
    </cfRule>
    <cfRule type="containsText" dxfId="188" priority="6" operator="containsText" text="T">
      <formula>NOT(ISERROR(SEARCH("T",F12)))</formula>
    </cfRule>
  </conditionalFormatting>
  <pageMargins left="0.7" right="0.7" top="0.75" bottom="0.75" header="0.3" footer="0.3"/>
  <ignoredErrors>
    <ignoredError sqref="D154:F154" formula="1"/>
  </ignoredErrors>
  <extLst>
    <ext xmlns:x14="http://schemas.microsoft.com/office/spreadsheetml/2009/9/main" uri="{78C0D931-6437-407d-A8EE-F0AAD7539E65}">
      <x14:conditionalFormattings>
        <x14:conditionalFormatting xmlns:xm="http://schemas.microsoft.com/office/excel/2006/main">
          <x14:cfRule type="cellIs" priority="216" operator="equal" id="{15407726-5C56-47F2-B42E-8DF3B81E86FB}">
            <xm:f>'developer sheet'!$D$10</xm:f>
            <x14:dxf>
              <font>
                <b/>
                <i val="0"/>
                <color rgb="FFFF0000"/>
              </font>
            </x14:dxf>
          </x14:cfRule>
          <xm:sqref>D6:D10</xm:sqref>
        </x14:conditionalFormatting>
        <x14:conditionalFormatting xmlns:xm="http://schemas.microsoft.com/office/excel/2006/main">
          <x14:cfRule type="iconSet" priority="167" id="{0E6968F6-4944-4024-9A68-089CD13B01CD}">
            <x14:iconSet iconSet="3Symbols" showValue="0" custom="1">
              <x14:cfvo type="percent">
                <xm:f>0</xm:f>
              </x14:cfvo>
              <x14:cfvo type="num" gte="0">
                <xm:f>0</xm:f>
              </x14:cfvo>
              <x14:cfvo type="num">
                <xm:f>1</xm:f>
              </x14:cfvo>
              <x14:cfIcon iconSet="3Symbols" iconId="0"/>
              <x14:cfIcon iconSet="3Symbols" iconId="2"/>
              <x14:cfIcon iconSet="3Symbols" iconId="2"/>
            </x14:iconSet>
          </x14:cfRule>
          <xm:sqref>E6:E10</xm:sqref>
        </x14:conditionalFormatting>
        <x14:conditionalFormatting xmlns:xm="http://schemas.microsoft.com/office/excel/2006/main">
          <x14:cfRule type="iconSet" priority="166" id="{AC942D08-D507-430B-B7BE-656423837B72}">
            <x14:iconSet iconSet="3Symbols" showValue="0" custom="1">
              <x14:cfvo type="percent">
                <xm:f>0</xm:f>
              </x14:cfvo>
              <x14:cfvo type="num" gte="0">
                <xm:f>0</xm:f>
              </x14:cfvo>
              <x14:cfvo type="num">
                <xm:f>1</xm:f>
              </x14:cfvo>
              <x14:cfIcon iconSet="3Symbols" iconId="0"/>
              <x14:cfIcon iconSet="3Symbols" iconId="2"/>
              <x14:cfIcon iconSet="3Symbols" iconId="2"/>
            </x14:iconSet>
          </x14:cfRule>
          <xm:sqref>E12:E16</xm:sqref>
        </x14:conditionalFormatting>
        <x14:conditionalFormatting xmlns:xm="http://schemas.microsoft.com/office/excel/2006/main">
          <x14:cfRule type="iconSet" priority="165" id="{D4B0F676-D7BE-4C7D-9404-C22BAB53D633}">
            <x14:iconSet iconSet="3Symbols" showValue="0" custom="1">
              <x14:cfvo type="percent">
                <xm:f>0</xm:f>
              </x14:cfvo>
              <x14:cfvo type="num" gte="0">
                <xm:f>0</xm:f>
              </x14:cfvo>
              <x14:cfvo type="num">
                <xm:f>1</xm:f>
              </x14:cfvo>
              <x14:cfIcon iconSet="3Symbols" iconId="0"/>
              <x14:cfIcon iconSet="3Symbols" iconId="2"/>
              <x14:cfIcon iconSet="3Symbols" iconId="2"/>
            </x14:iconSet>
          </x14:cfRule>
          <xm:sqref>E18:E26</xm:sqref>
        </x14:conditionalFormatting>
        <x14:conditionalFormatting xmlns:xm="http://schemas.microsoft.com/office/excel/2006/main">
          <x14:cfRule type="iconSet" priority="164" id="{E64B11E4-0E5E-4D37-BD57-2CDBB3487E2A}">
            <x14:iconSet iconSet="3Symbols" showValue="0" custom="1">
              <x14:cfvo type="percent">
                <xm:f>0</xm:f>
              </x14:cfvo>
              <x14:cfvo type="num" gte="0">
                <xm:f>0</xm:f>
              </x14:cfvo>
              <x14:cfvo type="num">
                <xm:f>1</xm:f>
              </x14:cfvo>
              <x14:cfIcon iconSet="3Symbols" iconId="0"/>
              <x14:cfIcon iconSet="3Symbols" iconId="2"/>
              <x14:cfIcon iconSet="3Symbols" iconId="2"/>
            </x14:iconSet>
          </x14:cfRule>
          <xm:sqref>E28:E34</xm:sqref>
        </x14:conditionalFormatting>
        <x14:conditionalFormatting xmlns:xm="http://schemas.microsoft.com/office/excel/2006/main">
          <x14:cfRule type="iconSet" priority="163" id="{9F672A99-A43A-4C50-B710-BBB86D07EE08}">
            <x14:iconSet iconSet="3Symbols" showValue="0" custom="1">
              <x14:cfvo type="percent">
                <xm:f>0</xm:f>
              </x14:cfvo>
              <x14:cfvo type="num" gte="0">
                <xm:f>0</xm:f>
              </x14:cfvo>
              <x14:cfvo type="num">
                <xm:f>1</xm:f>
              </x14:cfvo>
              <x14:cfIcon iconSet="3Symbols" iconId="0"/>
              <x14:cfIcon iconSet="3Symbols" iconId="2"/>
              <x14:cfIcon iconSet="3Symbols" iconId="2"/>
            </x14:iconSet>
          </x14:cfRule>
          <xm:sqref>E36:E41</xm:sqref>
        </x14:conditionalFormatting>
        <x14:conditionalFormatting xmlns:xm="http://schemas.microsoft.com/office/excel/2006/main">
          <x14:cfRule type="iconSet" priority="162" id="{8A84A317-4578-40AF-86A9-7289AB2CEDB5}">
            <x14:iconSet iconSet="3Symbols" showValue="0" custom="1">
              <x14:cfvo type="percent">
                <xm:f>0</xm:f>
              </x14:cfvo>
              <x14:cfvo type="num" gte="0">
                <xm:f>0</xm:f>
              </x14:cfvo>
              <x14:cfvo type="num">
                <xm:f>1</xm:f>
              </x14:cfvo>
              <x14:cfIcon iconSet="3Symbols" iconId="0"/>
              <x14:cfIcon iconSet="3Symbols" iconId="2"/>
              <x14:cfIcon iconSet="3Symbols" iconId="2"/>
            </x14:iconSet>
          </x14:cfRule>
          <xm:sqref>E43:E48</xm:sqref>
        </x14:conditionalFormatting>
        <x14:conditionalFormatting xmlns:xm="http://schemas.microsoft.com/office/excel/2006/main">
          <x14:cfRule type="iconSet" priority="161" id="{6610F278-B19A-40AE-A533-1D7E6EB0BF18}">
            <x14:iconSet iconSet="3Symbols" showValue="0" custom="1">
              <x14:cfvo type="percent">
                <xm:f>0</xm:f>
              </x14:cfvo>
              <x14:cfvo type="num" gte="0">
                <xm:f>0</xm:f>
              </x14:cfvo>
              <x14:cfvo type="num">
                <xm:f>1</xm:f>
              </x14:cfvo>
              <x14:cfIcon iconSet="3Symbols" iconId="0"/>
              <x14:cfIcon iconSet="3Symbols" iconId="2"/>
              <x14:cfIcon iconSet="3Symbols" iconId="2"/>
            </x14:iconSet>
          </x14:cfRule>
          <xm:sqref>E50:E52</xm:sqref>
        </x14:conditionalFormatting>
        <x14:conditionalFormatting xmlns:xm="http://schemas.microsoft.com/office/excel/2006/main">
          <x14:cfRule type="iconSet" priority="160" id="{415A2822-3213-45A4-AE66-98AEF54B3ABA}">
            <x14:iconSet iconSet="3Symbols" showValue="0" custom="1">
              <x14:cfvo type="percent">
                <xm:f>0</xm:f>
              </x14:cfvo>
              <x14:cfvo type="num" gte="0">
                <xm:f>0</xm:f>
              </x14:cfvo>
              <x14:cfvo type="num">
                <xm:f>1</xm:f>
              </x14:cfvo>
              <x14:cfIcon iconSet="3Symbols" iconId="0"/>
              <x14:cfIcon iconSet="3Symbols" iconId="2"/>
              <x14:cfIcon iconSet="3Symbols" iconId="2"/>
            </x14:iconSet>
          </x14:cfRule>
          <xm:sqref>E54:E63</xm:sqref>
        </x14:conditionalFormatting>
        <x14:conditionalFormatting xmlns:xm="http://schemas.microsoft.com/office/excel/2006/main">
          <x14:cfRule type="iconSet" priority="159" id="{04E96921-C755-44BE-B544-9704659E2839}">
            <x14:iconSet iconSet="3Symbols" showValue="0" custom="1">
              <x14:cfvo type="percent">
                <xm:f>0</xm:f>
              </x14:cfvo>
              <x14:cfvo type="num" gte="0">
                <xm:f>0</xm:f>
              </x14:cfvo>
              <x14:cfvo type="num">
                <xm:f>1</xm:f>
              </x14:cfvo>
              <x14:cfIcon iconSet="3Symbols" iconId="0"/>
              <x14:cfIcon iconSet="3Symbols" iconId="2"/>
              <x14:cfIcon iconSet="3Symbols" iconId="2"/>
            </x14:iconSet>
          </x14:cfRule>
          <xm:sqref>E65:E69</xm:sqref>
        </x14:conditionalFormatting>
        <x14:conditionalFormatting xmlns:xm="http://schemas.microsoft.com/office/excel/2006/main">
          <x14:cfRule type="iconSet" priority="158" id="{723320B7-E2CF-448F-85C6-7F414448B7DC}">
            <x14:iconSet iconSet="3Symbols" showValue="0" custom="1">
              <x14:cfvo type="percent">
                <xm:f>0</xm:f>
              </x14:cfvo>
              <x14:cfvo type="num" gte="0">
                <xm:f>0</xm:f>
              </x14:cfvo>
              <x14:cfvo type="num">
                <xm:f>1</xm:f>
              </x14:cfvo>
              <x14:cfIcon iconSet="3Symbols" iconId="0"/>
              <x14:cfIcon iconSet="3Symbols" iconId="2"/>
              <x14:cfIcon iconSet="3Symbols" iconId="2"/>
            </x14:iconSet>
          </x14:cfRule>
          <xm:sqref>E71:E77</xm:sqref>
        </x14:conditionalFormatting>
        <x14:conditionalFormatting xmlns:xm="http://schemas.microsoft.com/office/excel/2006/main">
          <x14:cfRule type="iconSet" priority="157" id="{61244AD1-47DA-40E7-9568-38B39C81337B}">
            <x14:iconSet iconSet="3Symbols" showValue="0" custom="1">
              <x14:cfvo type="percent">
                <xm:f>0</xm:f>
              </x14:cfvo>
              <x14:cfvo type="num" gte="0">
                <xm:f>0</xm:f>
              </x14:cfvo>
              <x14:cfvo type="num">
                <xm:f>1</xm:f>
              </x14:cfvo>
              <x14:cfIcon iconSet="3Symbols" iconId="0"/>
              <x14:cfIcon iconSet="3Symbols" iconId="2"/>
              <x14:cfIcon iconSet="3Symbols" iconId="2"/>
            </x14:iconSet>
          </x14:cfRule>
          <xm:sqref>E79:E85</xm:sqref>
        </x14:conditionalFormatting>
        <x14:conditionalFormatting xmlns:xm="http://schemas.microsoft.com/office/excel/2006/main">
          <x14:cfRule type="iconSet" priority="156" id="{630B5B3E-40BF-402B-BE18-E31EAE90891E}">
            <x14:iconSet iconSet="3Symbols" showValue="0" custom="1">
              <x14:cfvo type="percent">
                <xm:f>0</xm:f>
              </x14:cfvo>
              <x14:cfvo type="num" gte="0">
                <xm:f>0</xm:f>
              </x14:cfvo>
              <x14:cfvo type="num">
                <xm:f>1</xm:f>
              </x14:cfvo>
              <x14:cfIcon iconSet="3Symbols" iconId="0"/>
              <x14:cfIcon iconSet="3Symbols" iconId="2"/>
              <x14:cfIcon iconSet="3Symbols" iconId="2"/>
            </x14:iconSet>
          </x14:cfRule>
          <xm:sqref>E87:E94</xm:sqref>
        </x14:conditionalFormatting>
        <x14:conditionalFormatting xmlns:xm="http://schemas.microsoft.com/office/excel/2006/main">
          <x14:cfRule type="iconSet" priority="155" id="{1E16EDB0-5B83-45BC-8DAE-392E6D816FB7}">
            <x14:iconSet iconSet="3Symbols" showValue="0" custom="1">
              <x14:cfvo type="percent">
                <xm:f>0</xm:f>
              </x14:cfvo>
              <x14:cfvo type="num" gte="0">
                <xm:f>0</xm:f>
              </x14:cfvo>
              <x14:cfvo type="num">
                <xm:f>1</xm:f>
              </x14:cfvo>
              <x14:cfIcon iconSet="3Symbols" iconId="0"/>
              <x14:cfIcon iconSet="3Symbols" iconId="2"/>
              <x14:cfIcon iconSet="3Symbols" iconId="2"/>
            </x14:iconSet>
          </x14:cfRule>
          <xm:sqref>E96:E98</xm:sqref>
        </x14:conditionalFormatting>
        <x14:conditionalFormatting xmlns:xm="http://schemas.microsoft.com/office/excel/2006/main">
          <x14:cfRule type="iconSet" priority="154" id="{1D834DA9-B657-4F59-BAA2-EC1E43992CDF}">
            <x14:iconSet iconSet="3Symbols" showValue="0" custom="1">
              <x14:cfvo type="percent">
                <xm:f>0</xm:f>
              </x14:cfvo>
              <x14:cfvo type="num" gte="0">
                <xm:f>0</xm:f>
              </x14:cfvo>
              <x14:cfvo type="num">
                <xm:f>1</xm:f>
              </x14:cfvo>
              <x14:cfIcon iconSet="3Symbols" iconId="0"/>
              <x14:cfIcon iconSet="3Symbols" iconId="2"/>
              <x14:cfIcon iconSet="3Symbols" iconId="2"/>
            </x14:iconSet>
          </x14:cfRule>
          <xm:sqref>E100:E106</xm:sqref>
        </x14:conditionalFormatting>
        <x14:conditionalFormatting xmlns:xm="http://schemas.microsoft.com/office/excel/2006/main">
          <x14:cfRule type="iconSet" priority="153" id="{AB016ABD-616F-4E45-958E-BE6D6531931A}">
            <x14:iconSet iconSet="3Symbols" showValue="0" custom="1">
              <x14:cfvo type="percent">
                <xm:f>0</xm:f>
              </x14:cfvo>
              <x14:cfvo type="num" gte="0">
                <xm:f>0</xm:f>
              </x14:cfvo>
              <x14:cfvo type="num">
                <xm:f>1</xm:f>
              </x14:cfvo>
              <x14:cfIcon iconSet="3Symbols" iconId="0"/>
              <x14:cfIcon iconSet="3Symbols" iconId="2"/>
              <x14:cfIcon iconSet="3Symbols" iconId="2"/>
            </x14:iconSet>
          </x14:cfRule>
          <xm:sqref>E108:E116</xm:sqref>
        </x14:conditionalFormatting>
        <x14:conditionalFormatting xmlns:xm="http://schemas.microsoft.com/office/excel/2006/main">
          <x14:cfRule type="iconSet" priority="152" id="{80BE007F-BB2B-4B07-AB6A-4832DD0A34EC}">
            <x14:iconSet iconSet="3Symbols" showValue="0" custom="1">
              <x14:cfvo type="percent">
                <xm:f>0</xm:f>
              </x14:cfvo>
              <x14:cfvo type="num" gte="0">
                <xm:f>0</xm:f>
              </x14:cfvo>
              <x14:cfvo type="num">
                <xm:f>1</xm:f>
              </x14:cfvo>
              <x14:cfIcon iconSet="3Symbols" iconId="0"/>
              <x14:cfIcon iconSet="3Symbols" iconId="2"/>
              <x14:cfIcon iconSet="3Symbols" iconId="2"/>
            </x14:iconSet>
          </x14:cfRule>
          <xm:sqref>E118:E127</xm:sqref>
        </x14:conditionalFormatting>
        <x14:conditionalFormatting xmlns:xm="http://schemas.microsoft.com/office/excel/2006/main">
          <x14:cfRule type="iconSet" priority="151" id="{35761265-C07C-40A3-AA26-D6D2A1130F02}">
            <x14:iconSet iconSet="3Symbols" showValue="0" custom="1">
              <x14:cfvo type="percent">
                <xm:f>0</xm:f>
              </x14:cfvo>
              <x14:cfvo type="num" gte="0">
                <xm:f>0</xm:f>
              </x14:cfvo>
              <x14:cfvo type="num">
                <xm:f>1</xm:f>
              </x14:cfvo>
              <x14:cfIcon iconSet="3Symbols" iconId="0"/>
              <x14:cfIcon iconSet="3Symbols" iconId="2"/>
              <x14:cfIcon iconSet="3Symbols" iconId="2"/>
            </x14:iconSet>
          </x14:cfRule>
          <xm:sqref>E129:E147</xm:sqref>
        </x14:conditionalFormatting>
        <x14:conditionalFormatting xmlns:xm="http://schemas.microsoft.com/office/excel/2006/main">
          <x14:cfRule type="cellIs" priority="1" operator="equal" id="{19892958-2D8C-4BFD-9667-D451DBA923FE}">
            <xm:f>'developer sheet'!$D$10</xm:f>
            <x14:dxf>
              <font>
                <b/>
                <i val="0"/>
                <color rgb="FFFF0000"/>
              </font>
            </x14:dxf>
          </x14:cfRule>
          <xm:sqref>F6:F10</xm:sqref>
        </x14:conditionalFormatting>
        <x14:conditionalFormatting xmlns:xm="http://schemas.microsoft.com/office/excel/2006/main">
          <x14:cfRule type="cellIs" priority="97" operator="equal" id="{13D7D0DB-442E-47B3-B431-93B43FAA4184}">
            <xm:f>'developer sheet'!$D$10</xm:f>
            <x14:dxf>
              <font>
                <b/>
                <i val="0"/>
                <color rgb="FFFF0000"/>
              </font>
            </x14:dxf>
          </x14:cfRule>
          <xm:sqref>D12:D16</xm:sqref>
        </x14:conditionalFormatting>
        <x14:conditionalFormatting xmlns:xm="http://schemas.microsoft.com/office/excel/2006/main">
          <x14:cfRule type="cellIs" priority="94" operator="equal" id="{DD672804-87A4-41CB-87BB-42C1ED7D7B46}">
            <xm:f>'developer sheet'!$D$10</xm:f>
            <x14:dxf>
              <font>
                <b/>
                <i val="0"/>
                <color rgb="FFFF0000"/>
              </font>
            </x14:dxf>
          </x14:cfRule>
          <xm:sqref>D18:D26</xm:sqref>
        </x14:conditionalFormatting>
        <x14:conditionalFormatting xmlns:xm="http://schemas.microsoft.com/office/excel/2006/main">
          <x14:cfRule type="cellIs" priority="91" operator="equal" id="{4A7CCF6F-1F21-40FA-83AF-CDD9676A35D1}">
            <xm:f>'developer sheet'!$D$10</xm:f>
            <x14:dxf>
              <font>
                <b/>
                <i val="0"/>
                <color rgb="FFFF0000"/>
              </font>
            </x14:dxf>
          </x14:cfRule>
          <xm:sqref>D28:D34</xm:sqref>
        </x14:conditionalFormatting>
        <x14:conditionalFormatting xmlns:xm="http://schemas.microsoft.com/office/excel/2006/main">
          <x14:cfRule type="cellIs" priority="88" operator="equal" id="{5FD6DB99-D99D-44B1-BA05-963C061A6024}">
            <xm:f>'developer sheet'!$D$10</xm:f>
            <x14:dxf>
              <font>
                <b/>
                <i val="0"/>
                <color rgb="FFFF0000"/>
              </font>
            </x14:dxf>
          </x14:cfRule>
          <xm:sqref>D36:D41</xm:sqref>
        </x14:conditionalFormatting>
        <x14:conditionalFormatting xmlns:xm="http://schemas.microsoft.com/office/excel/2006/main">
          <x14:cfRule type="cellIs" priority="85" operator="equal" id="{91479077-DDA8-4CCD-A28E-9A687BEBEC1C}">
            <xm:f>'developer sheet'!$D$10</xm:f>
            <x14:dxf>
              <font>
                <b/>
                <i val="0"/>
                <color rgb="FFFF0000"/>
              </font>
            </x14:dxf>
          </x14:cfRule>
          <xm:sqref>D43:D48</xm:sqref>
        </x14:conditionalFormatting>
        <x14:conditionalFormatting xmlns:xm="http://schemas.microsoft.com/office/excel/2006/main">
          <x14:cfRule type="cellIs" priority="82" operator="equal" id="{4038C2D1-B37B-4EA5-AD5A-7E5F930611E9}">
            <xm:f>'developer sheet'!$D$10</xm:f>
            <x14:dxf>
              <font>
                <b/>
                <i val="0"/>
                <color rgb="FFFF0000"/>
              </font>
            </x14:dxf>
          </x14:cfRule>
          <xm:sqref>D50:D52</xm:sqref>
        </x14:conditionalFormatting>
        <x14:conditionalFormatting xmlns:xm="http://schemas.microsoft.com/office/excel/2006/main">
          <x14:cfRule type="cellIs" priority="79" operator="equal" id="{BB092E3D-DFCF-4331-827C-E86CD6FCDD9A}">
            <xm:f>'developer sheet'!$D$10</xm:f>
            <x14:dxf>
              <font>
                <b/>
                <i val="0"/>
                <color rgb="FFFF0000"/>
              </font>
            </x14:dxf>
          </x14:cfRule>
          <xm:sqref>D54:D63</xm:sqref>
        </x14:conditionalFormatting>
        <x14:conditionalFormatting xmlns:xm="http://schemas.microsoft.com/office/excel/2006/main">
          <x14:cfRule type="cellIs" priority="76" operator="equal" id="{46744453-CD10-4561-B956-49A03657288D}">
            <xm:f>'developer sheet'!$D$10</xm:f>
            <x14:dxf>
              <font>
                <b/>
                <i val="0"/>
                <color rgb="FFFF0000"/>
              </font>
            </x14:dxf>
          </x14:cfRule>
          <xm:sqref>D65:D69</xm:sqref>
        </x14:conditionalFormatting>
        <x14:conditionalFormatting xmlns:xm="http://schemas.microsoft.com/office/excel/2006/main">
          <x14:cfRule type="cellIs" priority="73" operator="equal" id="{BDA45BD1-7395-49C1-B251-C31BDC994ED4}">
            <xm:f>'developer sheet'!$D$10</xm:f>
            <x14:dxf>
              <font>
                <b/>
                <i val="0"/>
                <color rgb="FFFF0000"/>
              </font>
            </x14:dxf>
          </x14:cfRule>
          <xm:sqref>D71:D77</xm:sqref>
        </x14:conditionalFormatting>
        <x14:conditionalFormatting xmlns:xm="http://schemas.microsoft.com/office/excel/2006/main">
          <x14:cfRule type="cellIs" priority="70" operator="equal" id="{E87C2367-E9F4-47F5-A54F-A67FFE0451D1}">
            <xm:f>'developer sheet'!$D$10</xm:f>
            <x14:dxf>
              <font>
                <b/>
                <i val="0"/>
                <color rgb="FFFF0000"/>
              </font>
            </x14:dxf>
          </x14:cfRule>
          <xm:sqref>D79:D85</xm:sqref>
        </x14:conditionalFormatting>
        <x14:conditionalFormatting xmlns:xm="http://schemas.microsoft.com/office/excel/2006/main">
          <x14:cfRule type="cellIs" priority="67" operator="equal" id="{867D7CFF-1574-4758-8FC7-32834C2F1CB1}">
            <xm:f>'developer sheet'!$D$10</xm:f>
            <x14:dxf>
              <font>
                <b/>
                <i val="0"/>
                <color rgb="FFFF0000"/>
              </font>
            </x14:dxf>
          </x14:cfRule>
          <xm:sqref>D87:D94</xm:sqref>
        </x14:conditionalFormatting>
        <x14:conditionalFormatting xmlns:xm="http://schemas.microsoft.com/office/excel/2006/main">
          <x14:cfRule type="cellIs" priority="64" operator="equal" id="{F0A70A39-FDDB-46EA-B5A1-234CE5EFE045}">
            <xm:f>'developer sheet'!$D$10</xm:f>
            <x14:dxf>
              <font>
                <b/>
                <i val="0"/>
                <color rgb="FFFF0000"/>
              </font>
            </x14:dxf>
          </x14:cfRule>
          <xm:sqref>D96:D98</xm:sqref>
        </x14:conditionalFormatting>
        <x14:conditionalFormatting xmlns:xm="http://schemas.microsoft.com/office/excel/2006/main">
          <x14:cfRule type="cellIs" priority="61" operator="equal" id="{A8C532AB-9845-490C-A7F1-74728AD4650B}">
            <xm:f>'developer sheet'!$D$10</xm:f>
            <x14:dxf>
              <font>
                <b/>
                <i val="0"/>
                <color rgb="FFFF0000"/>
              </font>
            </x14:dxf>
          </x14:cfRule>
          <xm:sqref>D100:D106</xm:sqref>
        </x14:conditionalFormatting>
        <x14:conditionalFormatting xmlns:xm="http://schemas.microsoft.com/office/excel/2006/main">
          <x14:cfRule type="cellIs" priority="58" operator="equal" id="{3D3B1CE7-EACA-4E4A-94B9-2C8B5A7EA820}">
            <xm:f>'developer sheet'!$D$10</xm:f>
            <x14:dxf>
              <font>
                <b/>
                <i val="0"/>
                <color rgb="FFFF0000"/>
              </font>
            </x14:dxf>
          </x14:cfRule>
          <xm:sqref>D108:D116</xm:sqref>
        </x14:conditionalFormatting>
        <x14:conditionalFormatting xmlns:xm="http://schemas.microsoft.com/office/excel/2006/main">
          <x14:cfRule type="cellIs" priority="55" operator="equal" id="{9506EF77-8ECE-4EF4-A704-6CE58A68DFC9}">
            <xm:f>'developer sheet'!$D$10</xm:f>
            <x14:dxf>
              <font>
                <b/>
                <i val="0"/>
                <color rgb="FFFF0000"/>
              </font>
            </x14:dxf>
          </x14:cfRule>
          <xm:sqref>D118:D127</xm:sqref>
        </x14:conditionalFormatting>
        <x14:conditionalFormatting xmlns:xm="http://schemas.microsoft.com/office/excel/2006/main">
          <x14:cfRule type="cellIs" priority="52" operator="equal" id="{8BCB30F5-7BA5-4993-AF4C-59B821A32763}">
            <xm:f>'developer sheet'!$D$10</xm:f>
            <x14:dxf>
              <font>
                <b/>
                <i val="0"/>
                <color rgb="FFFF0000"/>
              </font>
            </x14:dxf>
          </x14:cfRule>
          <xm:sqref>D129:D147</xm:sqref>
        </x14:conditionalFormatting>
        <x14:conditionalFormatting xmlns:xm="http://schemas.microsoft.com/office/excel/2006/main">
          <x14:cfRule type="cellIs" priority="49" operator="equal" id="{27FE1594-8E2B-4262-90EC-F44CF26842D8}">
            <xm:f>'developer sheet'!$D$10</xm:f>
            <x14:dxf>
              <font>
                <b/>
                <i val="0"/>
                <color rgb="FFFF0000"/>
              </font>
            </x14:dxf>
          </x14:cfRule>
          <xm:sqref>F129:F147</xm:sqref>
        </x14:conditionalFormatting>
        <x14:conditionalFormatting xmlns:xm="http://schemas.microsoft.com/office/excel/2006/main">
          <x14:cfRule type="cellIs" priority="46" operator="equal" id="{59215F61-D9CA-4735-9200-5D17A6BC210E}">
            <xm:f>'developer sheet'!$D$10</xm:f>
            <x14:dxf>
              <font>
                <b/>
                <i val="0"/>
                <color rgb="FFFF0000"/>
              </font>
            </x14:dxf>
          </x14:cfRule>
          <xm:sqref>F118:F127</xm:sqref>
        </x14:conditionalFormatting>
        <x14:conditionalFormatting xmlns:xm="http://schemas.microsoft.com/office/excel/2006/main">
          <x14:cfRule type="cellIs" priority="43" operator="equal" id="{456A14C2-EDD8-474A-9E32-B62E882854B4}">
            <xm:f>'developer sheet'!$D$10</xm:f>
            <x14:dxf>
              <font>
                <b/>
                <i val="0"/>
                <color rgb="FFFF0000"/>
              </font>
            </x14:dxf>
          </x14:cfRule>
          <xm:sqref>F108:F116</xm:sqref>
        </x14:conditionalFormatting>
        <x14:conditionalFormatting xmlns:xm="http://schemas.microsoft.com/office/excel/2006/main">
          <x14:cfRule type="cellIs" priority="40" operator="equal" id="{59D85E64-DC61-447E-A839-A8E4F5261A89}">
            <xm:f>'developer sheet'!$D$10</xm:f>
            <x14:dxf>
              <font>
                <b/>
                <i val="0"/>
                <color rgb="FFFF0000"/>
              </font>
            </x14:dxf>
          </x14:cfRule>
          <xm:sqref>F100:F106</xm:sqref>
        </x14:conditionalFormatting>
        <x14:conditionalFormatting xmlns:xm="http://schemas.microsoft.com/office/excel/2006/main">
          <x14:cfRule type="cellIs" priority="37" operator="equal" id="{93F0B7A6-F9B0-45FB-A220-642E0108927D}">
            <xm:f>'developer sheet'!$D$10</xm:f>
            <x14:dxf>
              <font>
                <b/>
                <i val="0"/>
                <color rgb="FFFF0000"/>
              </font>
            </x14:dxf>
          </x14:cfRule>
          <xm:sqref>F96:F98</xm:sqref>
        </x14:conditionalFormatting>
        <x14:conditionalFormatting xmlns:xm="http://schemas.microsoft.com/office/excel/2006/main">
          <x14:cfRule type="cellIs" priority="34" operator="equal" id="{F6FAEC68-FB4C-4C79-9E29-F75D0BBB75BC}">
            <xm:f>'developer sheet'!$D$10</xm:f>
            <x14:dxf>
              <font>
                <b/>
                <i val="0"/>
                <color rgb="FFFF0000"/>
              </font>
            </x14:dxf>
          </x14:cfRule>
          <xm:sqref>F87:F94</xm:sqref>
        </x14:conditionalFormatting>
        <x14:conditionalFormatting xmlns:xm="http://schemas.microsoft.com/office/excel/2006/main">
          <x14:cfRule type="cellIs" priority="31" operator="equal" id="{F42D4141-64F0-4041-952B-6C6544AA6972}">
            <xm:f>'developer sheet'!$D$10</xm:f>
            <x14:dxf>
              <font>
                <b/>
                <i val="0"/>
                <color rgb="FFFF0000"/>
              </font>
            </x14:dxf>
          </x14:cfRule>
          <xm:sqref>F79:F85</xm:sqref>
        </x14:conditionalFormatting>
        <x14:conditionalFormatting xmlns:xm="http://schemas.microsoft.com/office/excel/2006/main">
          <x14:cfRule type="cellIs" priority="28" operator="equal" id="{B37F2EA0-D588-4A5F-909B-3D4F996E46AB}">
            <xm:f>'developer sheet'!$D$10</xm:f>
            <x14:dxf>
              <font>
                <b/>
                <i val="0"/>
                <color rgb="FFFF0000"/>
              </font>
            </x14:dxf>
          </x14:cfRule>
          <xm:sqref>F71:F77</xm:sqref>
        </x14:conditionalFormatting>
        <x14:conditionalFormatting xmlns:xm="http://schemas.microsoft.com/office/excel/2006/main">
          <x14:cfRule type="cellIs" priority="25" operator="equal" id="{DDFCEA18-D4F8-4064-BC54-6C220E5F3827}">
            <xm:f>'developer sheet'!$D$10</xm:f>
            <x14:dxf>
              <font>
                <b/>
                <i val="0"/>
                <color rgb="FFFF0000"/>
              </font>
            </x14:dxf>
          </x14:cfRule>
          <xm:sqref>F65:F69</xm:sqref>
        </x14:conditionalFormatting>
        <x14:conditionalFormatting xmlns:xm="http://schemas.microsoft.com/office/excel/2006/main">
          <x14:cfRule type="cellIs" priority="22" operator="equal" id="{096E819A-D396-4BBF-86AE-2BD6E51C394E}">
            <xm:f>'developer sheet'!$D$10</xm:f>
            <x14:dxf>
              <font>
                <b/>
                <i val="0"/>
                <color rgb="FFFF0000"/>
              </font>
            </x14:dxf>
          </x14:cfRule>
          <xm:sqref>F54:F63</xm:sqref>
        </x14:conditionalFormatting>
        <x14:conditionalFormatting xmlns:xm="http://schemas.microsoft.com/office/excel/2006/main">
          <x14:cfRule type="cellIs" priority="19" operator="equal" id="{1B8D24B0-0E8E-4269-824E-9F080E287C49}">
            <xm:f>'developer sheet'!$D$10</xm:f>
            <x14:dxf>
              <font>
                <b/>
                <i val="0"/>
                <color rgb="FFFF0000"/>
              </font>
            </x14:dxf>
          </x14:cfRule>
          <xm:sqref>F50:F52</xm:sqref>
        </x14:conditionalFormatting>
        <x14:conditionalFormatting xmlns:xm="http://schemas.microsoft.com/office/excel/2006/main">
          <x14:cfRule type="cellIs" priority="16" operator="equal" id="{DF2D98ED-ECEE-41E7-82A7-8A51C65E87E0}">
            <xm:f>'developer sheet'!$D$10</xm:f>
            <x14:dxf>
              <font>
                <b/>
                <i val="0"/>
                <color rgb="FFFF0000"/>
              </font>
            </x14:dxf>
          </x14:cfRule>
          <xm:sqref>F43:F48</xm:sqref>
        </x14:conditionalFormatting>
        <x14:conditionalFormatting xmlns:xm="http://schemas.microsoft.com/office/excel/2006/main">
          <x14:cfRule type="cellIs" priority="13" operator="equal" id="{ED3F5C36-95B9-421E-80E8-5D3086912372}">
            <xm:f>'developer sheet'!$D$10</xm:f>
            <x14:dxf>
              <font>
                <b/>
                <i val="0"/>
                <color rgb="FFFF0000"/>
              </font>
            </x14:dxf>
          </x14:cfRule>
          <xm:sqref>F36:F41</xm:sqref>
        </x14:conditionalFormatting>
        <x14:conditionalFormatting xmlns:xm="http://schemas.microsoft.com/office/excel/2006/main">
          <x14:cfRule type="cellIs" priority="10" operator="equal" id="{8C2959FE-B869-46E5-9DC0-44D1CDBF22B2}">
            <xm:f>'developer sheet'!$D$10</xm:f>
            <x14:dxf>
              <font>
                <b/>
                <i val="0"/>
                <color rgb="FFFF0000"/>
              </font>
            </x14:dxf>
          </x14:cfRule>
          <xm:sqref>F28:F34</xm:sqref>
        </x14:conditionalFormatting>
        <x14:conditionalFormatting xmlns:xm="http://schemas.microsoft.com/office/excel/2006/main">
          <x14:cfRule type="cellIs" priority="7" operator="equal" id="{F96C3568-5A12-4835-B3F6-0D74F08C3A00}">
            <xm:f>'developer sheet'!$D$10</xm:f>
            <x14:dxf>
              <font>
                <b/>
                <i val="0"/>
                <color rgb="FFFF0000"/>
              </font>
            </x14:dxf>
          </x14:cfRule>
          <xm:sqref>F18:F26</xm:sqref>
        </x14:conditionalFormatting>
        <x14:conditionalFormatting xmlns:xm="http://schemas.microsoft.com/office/excel/2006/main">
          <x14:cfRule type="cellIs" priority="4" operator="equal" id="{35BE98FC-3304-4075-BD3D-78A74B1C4300}">
            <xm:f>'developer sheet'!$D$10</xm:f>
            <x14:dxf>
              <font>
                <b/>
                <i val="0"/>
                <color rgb="FFFF0000"/>
              </font>
            </x14:dxf>
          </x14:cfRule>
          <xm:sqref>F12:F16</xm:sqref>
        </x14:conditionalFormatting>
      </x14:conditionalFormatting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A2" sqref="A2:B2"/>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182</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CE646E9F-F6EF-4840-A6EF-C37AB35C2602}">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E8FA1FB7-E894-4399-B8F3-CFCF75D2F2D8}">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A66471D9-8CC3-416D-8118-C18C750756E2}">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A2" sqref="A2:B2"/>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182</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5C11A5FC-D4F2-4B37-80AB-95408D0046DB}">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00258ED3-486F-4B22-AA47-6DF403DF39AF}">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A33DBFE9-2064-4721-93F7-BF54A317D220}">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A2" sqref="A2:B2"/>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182</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BD7066A4-A72B-4A68-B4BA-22E1A3A60228}">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E2296837-54FB-4DCC-94D5-C2D9F9712C55}">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D226DA08-0696-4205-8B02-418C899E3914}">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A2" sqref="A2:B2"/>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182</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3BDC69C5-28B6-497D-97D4-3DAF5ABFD511}">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EA791BA3-5412-4D0A-AA71-41EA8F3B341E}">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B951FAFF-4D99-471C-86E3-9A2D64CED45C}">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A2" sqref="A2:B2"/>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182</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145A701E-4E8E-476A-9D97-36C06E6D6D95}">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DE65A85D-88E8-4573-BBE9-4A3712D5BCAF}">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430A3D15-699A-4168-AD9E-84D414A09FEF}">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A2" sqref="A2:B2"/>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182</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71B13330-51E8-4F03-AC38-71770CDB3FFB}">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002579C8-ADEC-4E2C-A599-74E0F67826ED}">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2B102669-8CA1-4665-A1EC-C6F1D549F482}">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A2" sqref="A2:B2"/>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182</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4B580544-75A9-4ECB-8E99-89C9B44E78D9}">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306CE28A-EF97-4D98-8FEB-0F053C59DDAA}">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1BB6311D-A915-4F13-86D4-2F293E83AFA2}">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A2" sqref="A2:B2"/>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182</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1329A8AB-CE7E-4CF9-BC10-E2DE59E1FC73}">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E8E3B84C-D533-4082-AAFE-2DC07BECC767}">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CF5BBF62-C646-4395-A30F-CA6619DD5DFA}">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A2" sqref="A2:B2"/>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182</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14AE99C1-B996-4428-ABF4-C5CBECB337F8}">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A691F9DF-C6C3-47F4-805D-2839E476FD1C}">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220DDE0E-E7AA-4FC4-BC38-80C045E10F39}">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31"/>
  <sheetViews>
    <sheetView zoomScale="85" zoomScaleNormal="85" workbookViewId="0">
      <pane xSplit="1" ySplit="1" topLeftCell="B2" activePane="bottomRight" state="frozen"/>
      <selection pane="topRight" activeCell="B1" sqref="B1"/>
      <selection pane="bottomLeft" activeCell="A2" sqref="A2"/>
      <selection pane="bottomRight"/>
    </sheetView>
  </sheetViews>
  <sheetFormatPr defaultRowHeight="15" outlineLevelCol="1" x14ac:dyDescent="0.25"/>
  <cols>
    <col min="1" max="1" width="9" style="19" bestFit="1" customWidth="1"/>
    <col min="2" max="4" width="9.140625" style="19"/>
    <col min="5" max="12" width="9.140625" style="19" hidden="1" customWidth="1" outlineLevel="1"/>
    <col min="13" max="13" width="9.140625" style="19" collapsed="1"/>
    <col min="14" max="22" width="9.140625" style="19" hidden="1" customWidth="1" outlineLevel="1"/>
    <col min="23" max="23" width="9.140625" style="19" collapsed="1"/>
    <col min="24" max="32" width="9.140625" style="19" hidden="1" customWidth="1" outlineLevel="1"/>
    <col min="33" max="33" width="9.140625" style="19" collapsed="1"/>
    <col min="34" max="38" width="9.140625" style="19"/>
    <col min="39" max="39" width="11.7109375" style="19" bestFit="1" customWidth="1"/>
    <col min="40" max="40" width="10.5703125" style="19" bestFit="1" customWidth="1"/>
    <col min="41" max="16384" width="9.140625" style="19"/>
  </cols>
  <sheetData>
    <row r="1" spans="1:41" ht="69" x14ac:dyDescent="0.25">
      <c r="B1" s="127" t="str">
        <f>IF('Long Term Vision'!$B$150="enter name here","Long Term Vision",'Long Term Vision'!$B$150)</f>
        <v>01_Vision 2030</v>
      </c>
      <c r="C1" s="123" t="str">
        <f>IF('Mid-term Plan'!$B$150="enter name here","Mid-term Plan",'Mid-term Plan'!$B$150)</f>
        <v>02_National Performance Fwork 2012-2015</v>
      </c>
      <c r="D1" s="124" t="str">
        <f>IF('Sectoral Plan 1'!$B$150="enter name here","Sectoral Plan 1",'Sectoral Plan 1'!$B$150)</f>
        <v>Sectoral Plan 1</v>
      </c>
      <c r="E1" s="124" t="str">
        <f>IF('Sectoral Plan 2'!$B$150="enter name here","Sectoral Plan 2",'Sectoral Plan 2'!$B$150)</f>
        <v>Sectoral Plan 2</v>
      </c>
      <c r="F1" s="124" t="str">
        <f>IF('Sectoral Plan 3'!$B$150="enter name here","Sectoral Plan 3",'Sectoral Plan 3'!$B$150)</f>
        <v>03_MoPublic Admin SP</v>
      </c>
      <c r="G1" s="124" t="str">
        <f>IF('Sectoral Plan 4'!$B$150="enter name here","Sectoral Plan 4",'Sectoral Plan 4'!$B$150)</f>
        <v>04_MoPlanning SP</v>
      </c>
      <c r="H1" s="124" t="str">
        <f>IF('Sectoral Plan 5'!$B$150="enter name here","Sectoral Plan 5",'Sectoral Plan 5'!$B$150)</f>
        <v>05_MoH SP</v>
      </c>
      <c r="I1" s="124" t="str">
        <f>IF('Sectoral Plan 6'!$B$150="enter name here","Sectoral Plan 6",'Sectoral Plan 6'!$B$150)</f>
        <v>06_Living Conditions</v>
      </c>
      <c r="J1" s="124" t="str">
        <f>IF('Sectoral Plan 7'!$B$150="enter name here","Sectoral Plan 7",'Sectoral Plan 7'!$B$150)</f>
        <v>07_MoE SP</v>
      </c>
      <c r="K1" s="124" t="str">
        <f>IF('Sectoral Plan 8'!$B$150="enter name here","Sectoral Plan 8",'Sectoral Plan 8'!$B$150)</f>
        <v>08_MoLabour SP</v>
      </c>
      <c r="L1" s="124" t="str">
        <f>IF('Sectoral Plan 9'!$B$150="enter name here","Sectoral Plan 9",'Sectoral Plan 9'!$B$150)</f>
        <v>09_Economy</v>
      </c>
      <c r="M1" s="124" t="str">
        <f>IF('Sectoral Plan 10'!$B$150="enter name here","Sectoral Plan 10",'Sectoral Plan 10'!$B$150)</f>
        <v>10_MoEnergy SP</v>
      </c>
      <c r="N1" s="124" t="str">
        <f>IF('Sectoral Plan 11'!$B$150="enter name here","Sectoral Plan 11",'Sectoral Plan 11'!$B$150)</f>
        <v>11_Climate Change</v>
      </c>
      <c r="O1" s="124" t="str">
        <f>IF('Sectoral Plan 12'!$B$150="enter name here","Sectoral Plan 12",'Sectoral Plan 12'!$B$150)</f>
        <v>12_Hazardous Waste Rules</v>
      </c>
      <c r="P1" s="124" t="str">
        <f>IF('Sectoral Plan 13'!$B$150="enter name here","Sectoral Plan 13",'Sectoral Plan 13'!$B$150)</f>
        <v>13_Environment</v>
      </c>
      <c r="Q1" s="124" t="str">
        <f>IF('Sectoral Plan 14'!$B$150="enter name here","Sectoral Plan 14",'Sectoral Plan 14'!$B$150)</f>
        <v>14_Oceans</v>
      </c>
      <c r="R1" s="124" t="str">
        <f>IF('Sectoral Plan 15'!$B$150="enter name here","Sectoral Plan 15",'Sectoral Plan 15'!$B$150)</f>
        <v>Sectoral Plan 15</v>
      </c>
      <c r="S1" s="124" t="str">
        <f>IF('Sectoral Plan 16'!$B$150="enter name here","Sectoral Plan 16",'Sectoral Plan 16'!$B$150)</f>
        <v>Sectoral Plan 16</v>
      </c>
      <c r="T1" s="124" t="str">
        <f>IF('Sectoral Plan 17'!$B$150="enter name here","Sectoral Plan 17",'Sectoral Plan 17'!$B$150)</f>
        <v>Sectoral Plan 17</v>
      </c>
      <c r="U1" s="124" t="str">
        <f>IF('Sectoral Plan 18'!$B$150="enter name here","Sectoral Plan 18",'Sectoral Plan 18'!$B$150)</f>
        <v>Sectoral Plan 18</v>
      </c>
      <c r="V1" s="124" t="str">
        <f>IF('Sectoral Plan 19'!$B$150="enter name here","Sectoral Plan 19",'Sectoral Plan 19'!$B$150)</f>
        <v>Sectoral Plan 19</v>
      </c>
      <c r="W1" s="124" t="str">
        <f>IF('Sectoral Plan 20'!$B$150="enter name here","Sectoral Plan 20",'Sectoral Plan 20'!$B$150)</f>
        <v>Sectoral Plan 20</v>
      </c>
      <c r="X1" s="127" t="str">
        <f>IF('Sectoral Plan 21'!$B$150="enter name here","Sectoral Plan 21",'Sectoral Plan 21'!$B$150)</f>
        <v>Sectoral Plan 21</v>
      </c>
      <c r="Y1" s="123" t="str">
        <f>IF('Sectoral Plan 22'!$B$150="enter name here","Sectoral Plan 22",'Sectoral Plan 22'!$B$150)</f>
        <v>Sectoral Plan 22</v>
      </c>
      <c r="Z1" s="124" t="str">
        <f>IF('Sectoral Plan 23'!$B$150="enter name here","Sectoral Plan 23",'Sectoral Plan 23'!$B$150)</f>
        <v>Sectoral Plan 23</v>
      </c>
      <c r="AA1" s="124" t="str">
        <f>IF('Sectoral Plan 24'!$B$150="enter name here","Sectoral Plan 24",'Sectoral Plan 24'!$B$150)</f>
        <v>Sectoral Plan 24</v>
      </c>
      <c r="AB1" s="124" t="str">
        <f>IF('Sectoral Plan 25'!$B$150="enter name here","Sectoral Plan 25",'Sectoral Plan 25'!$B$150)</f>
        <v>Sectoral Plan 25</v>
      </c>
      <c r="AC1" s="124" t="str">
        <f>IF('Sectoral Plan 26'!$B$150="enter name here","Sectoral Plan 26",'Sectoral Plan 26'!$B$150)</f>
        <v>Sectoral Plan 26</v>
      </c>
      <c r="AD1" s="124" t="str">
        <f>IF('Sectoral Plan 27'!$B$150="enter name here","Sectoral Plan 27",'Sectoral Plan 27'!$B$150)</f>
        <v>Sectoral Plan 27</v>
      </c>
      <c r="AE1" s="124" t="str">
        <f>IF('Sectoral Plan 28'!$B$150="enter name here","Sectoral Plan 28",'Sectoral Plan 28'!$B$150)</f>
        <v>Sectoral Plan 28</v>
      </c>
      <c r="AF1" s="124" t="str">
        <f>IF('Sectoral Plan 29'!$B$150="enter name here","Sectoral Plan 29",'Sectoral Plan 29'!$B$150)</f>
        <v>Sectoral Plan 29</v>
      </c>
      <c r="AG1" s="128" t="str">
        <f>IF('Sectoral Plan 30'!$B$150="enter name here","Sectoral Plan 30",'Sectoral Plan 30'!$B$150)</f>
        <v>Sectoral Plan 30</v>
      </c>
      <c r="AH1" s="132" t="s">
        <v>187</v>
      </c>
      <c r="AI1" s="130" t="s">
        <v>188</v>
      </c>
      <c r="AJ1" s="130" t="s">
        <v>199</v>
      </c>
      <c r="AK1" s="130" t="s">
        <v>189</v>
      </c>
      <c r="AL1" s="130" t="s">
        <v>196</v>
      </c>
      <c r="AM1" s="130" t="s">
        <v>193</v>
      </c>
      <c r="AN1" s="130" t="s">
        <v>203</v>
      </c>
      <c r="AO1" s="103"/>
    </row>
    <row r="2" spans="1:41" x14ac:dyDescent="0.25">
      <c r="A2" s="19">
        <v>1.1000000000000001</v>
      </c>
      <c r="B2" s="75">
        <f>'Long Term Vision'!I4</f>
        <v>0</v>
      </c>
      <c r="C2" s="76">
        <f>'Mid-term Plan'!G4</f>
        <v>0</v>
      </c>
      <c r="D2" s="76">
        <f>'Sectoral Plan 1'!$G4</f>
        <v>0</v>
      </c>
      <c r="E2" s="76">
        <f>'Sectoral Plan 2'!$G4</f>
        <v>0</v>
      </c>
      <c r="F2" s="76">
        <f>'Sectoral Plan 3'!$G4</f>
        <v>0</v>
      </c>
      <c r="G2" s="76">
        <f>'Sectoral Plan 4'!$G4</f>
        <v>0</v>
      </c>
      <c r="H2" s="76">
        <f>'Sectoral Plan 5'!$G4</f>
        <v>0</v>
      </c>
      <c r="I2" s="76">
        <f>'Sectoral Plan 6'!$G4</f>
        <v>0</v>
      </c>
      <c r="J2" s="76">
        <f>'Sectoral Plan 7'!$G4</f>
        <v>0</v>
      </c>
      <c r="K2" s="76">
        <f>'Sectoral Plan 8'!$G4</f>
        <v>0</v>
      </c>
      <c r="L2" s="76" t="str">
        <f>'Sectoral Plan 9'!$G4</f>
        <v>P</v>
      </c>
      <c r="M2" s="76">
        <f>'Sectoral Plan 10'!$G4</f>
        <v>0</v>
      </c>
      <c r="N2" s="76">
        <f>'Sectoral Plan 11'!$G4</f>
        <v>0</v>
      </c>
      <c r="O2" s="76">
        <f>'Sectoral Plan 12'!$G4</f>
        <v>0</v>
      </c>
      <c r="P2" s="76">
        <f>'Sectoral Plan 13'!$G4</f>
        <v>0</v>
      </c>
      <c r="Q2" s="76">
        <f>'Sectoral Plan 14'!$G4</f>
        <v>0</v>
      </c>
      <c r="R2" s="76">
        <f>'Sectoral Plan 15'!$G4</f>
        <v>0</v>
      </c>
      <c r="S2" s="76">
        <f>'Sectoral Plan 16'!$G4</f>
        <v>0</v>
      </c>
      <c r="T2" s="76">
        <f>'Sectoral Plan 17'!$G4</f>
        <v>0</v>
      </c>
      <c r="U2" s="76">
        <f>'Sectoral Plan 18'!$G4</f>
        <v>0</v>
      </c>
      <c r="V2" s="76">
        <f>'Sectoral Plan 19'!$G4</f>
        <v>0</v>
      </c>
      <c r="W2" s="76">
        <f>'Sectoral Plan 20'!$G4</f>
        <v>0</v>
      </c>
      <c r="X2" s="76">
        <f>'Sectoral Plan 21'!$G4</f>
        <v>0</v>
      </c>
      <c r="Y2" s="76">
        <f>'Sectoral Plan 22'!$G4</f>
        <v>0</v>
      </c>
      <c r="Z2" s="76">
        <f>'Sectoral Plan 23'!$G4</f>
        <v>0</v>
      </c>
      <c r="AA2" s="76">
        <f>'Sectoral Plan 24'!$G4</f>
        <v>0</v>
      </c>
      <c r="AB2" s="76">
        <f>'Sectoral Plan 25'!$G4</f>
        <v>0</v>
      </c>
      <c r="AC2" s="76">
        <f>'Sectoral Plan 26'!$G4</f>
        <v>0</v>
      </c>
      <c r="AD2" s="76">
        <f>'Sectoral Plan 27'!$G4</f>
        <v>0</v>
      </c>
      <c r="AE2" s="76">
        <f>'Sectoral Plan 28'!$G4</f>
        <v>0</v>
      </c>
      <c r="AF2" s="76">
        <f>'Sectoral Plan 29'!$G4</f>
        <v>0</v>
      </c>
      <c r="AG2" s="77">
        <f>'Sectoral Plan 30'!$G4</f>
        <v>0</v>
      </c>
      <c r="AH2" s="86">
        <f>COUNTIF(B2:AG2,"T")</f>
        <v>0</v>
      </c>
      <c r="AI2" s="87">
        <f>COUNTIF(B2:AG2,"P")</f>
        <v>1</v>
      </c>
      <c r="AJ2" s="87">
        <f>IF($AK2=0,SUM($AH2:$AI2),'developer sheet'!$D$9)</f>
        <v>1</v>
      </c>
      <c r="AK2" s="87">
        <f>'Long Term Vision'!C4</f>
        <v>0</v>
      </c>
      <c r="AL2" s="87">
        <f t="shared" ref="AL2:AL33" si="0">IF(AND($AH2+$AI2&gt;0,$AK2=0),1,0)</f>
        <v>1</v>
      </c>
      <c r="AM2" s="87">
        <f t="shared" ref="AM2:AM33" si="1">IF(AND($AH2=0,$AI2=0,$AK2=0),1,0)</f>
        <v>0</v>
      </c>
      <c r="AN2" s="88" t="str">
        <f>IF($AK2="NO",'developer sheet'!$D$9,IF(AND($AJ2&lt;&gt;'developer sheet'!$D$9,$AJ2&lt;&gt;0),IF($AH2&gt;0,"T",IF($AI2&gt;0,"P")),'developer sheet'!$D$10))</f>
        <v>P</v>
      </c>
      <c r="AO2" s="103"/>
    </row>
    <row r="3" spans="1:41" x14ac:dyDescent="0.25">
      <c r="A3" s="19">
        <v>1.2</v>
      </c>
      <c r="B3" s="78">
        <f>'Long Term Vision'!I5</f>
        <v>0</v>
      </c>
      <c r="C3" s="79">
        <f>'Mid-term Plan'!G5</f>
        <v>0</v>
      </c>
      <c r="D3" s="79">
        <f>'Sectoral Plan 1'!$G5</f>
        <v>0</v>
      </c>
      <c r="E3" s="79">
        <f>'Sectoral Plan 2'!$G5</f>
        <v>0</v>
      </c>
      <c r="F3" s="79">
        <f>'Sectoral Plan 3'!$G5</f>
        <v>0</v>
      </c>
      <c r="G3" s="79" t="str">
        <f>'Sectoral Plan 4'!$G5</f>
        <v>P</v>
      </c>
      <c r="H3" s="79">
        <f>'Sectoral Plan 5'!$G5</f>
        <v>0</v>
      </c>
      <c r="I3" s="79">
        <f>'Sectoral Plan 6'!$G5</f>
        <v>0</v>
      </c>
      <c r="J3" s="79">
        <f>'Sectoral Plan 7'!$G5</f>
        <v>0</v>
      </c>
      <c r="K3" s="79">
        <f>'Sectoral Plan 8'!$G5</f>
        <v>0</v>
      </c>
      <c r="L3" s="79">
        <f>'Sectoral Plan 9'!$G5</f>
        <v>0</v>
      </c>
      <c r="M3" s="79">
        <f>'Sectoral Plan 10'!$G5</f>
        <v>0</v>
      </c>
      <c r="N3" s="79">
        <f>'Sectoral Plan 11'!$G5</f>
        <v>0</v>
      </c>
      <c r="O3" s="79">
        <f>'Sectoral Plan 12'!$G5</f>
        <v>0</v>
      </c>
      <c r="P3" s="79">
        <f>'Sectoral Plan 13'!$G5</f>
        <v>0</v>
      </c>
      <c r="Q3" s="79">
        <f>'Sectoral Plan 14'!$G5</f>
        <v>0</v>
      </c>
      <c r="R3" s="79">
        <f>'Sectoral Plan 15'!$G5</f>
        <v>0</v>
      </c>
      <c r="S3" s="79">
        <f>'Sectoral Plan 16'!$G5</f>
        <v>0</v>
      </c>
      <c r="T3" s="79">
        <f>'Sectoral Plan 17'!$G5</f>
        <v>0</v>
      </c>
      <c r="U3" s="79">
        <f>'Sectoral Plan 18'!$G5</f>
        <v>0</v>
      </c>
      <c r="V3" s="79">
        <f>'Sectoral Plan 19'!$G5</f>
        <v>0</v>
      </c>
      <c r="W3" s="79">
        <f>'Sectoral Plan 20'!$G5</f>
        <v>0</v>
      </c>
      <c r="X3" s="79">
        <f>'Sectoral Plan 21'!$G5</f>
        <v>0</v>
      </c>
      <c r="Y3" s="79">
        <f>'Sectoral Plan 22'!$G5</f>
        <v>0</v>
      </c>
      <c r="Z3" s="79">
        <f>'Sectoral Plan 23'!$G5</f>
        <v>0</v>
      </c>
      <c r="AA3" s="79">
        <f>'Sectoral Plan 24'!$G5</f>
        <v>0</v>
      </c>
      <c r="AB3" s="79">
        <f>'Sectoral Plan 25'!$G5</f>
        <v>0</v>
      </c>
      <c r="AC3" s="79">
        <f>'Sectoral Plan 26'!$G5</f>
        <v>0</v>
      </c>
      <c r="AD3" s="79">
        <f>'Sectoral Plan 27'!$G5</f>
        <v>0</v>
      </c>
      <c r="AE3" s="79">
        <f>'Sectoral Plan 28'!$G5</f>
        <v>0</v>
      </c>
      <c r="AF3" s="79">
        <f>'Sectoral Plan 29'!$G5</f>
        <v>0</v>
      </c>
      <c r="AG3" s="80">
        <f>'Sectoral Plan 30'!$G5</f>
        <v>0</v>
      </c>
      <c r="AH3" s="89">
        <f t="shared" ref="AH3:AH66" si="2">COUNTIF(B3:AG3,"T")</f>
        <v>0</v>
      </c>
      <c r="AI3" s="90">
        <f t="shared" ref="AI3:AI66" si="3">COUNTIF(B3:AG3,"P")</f>
        <v>1</v>
      </c>
      <c r="AJ3" s="90">
        <f>IF($AK3=0,SUM($AH3:$AI3),'developer sheet'!$D$9)</f>
        <v>1</v>
      </c>
      <c r="AK3" s="90">
        <f>'Long Term Vision'!C5</f>
        <v>0</v>
      </c>
      <c r="AL3" s="90">
        <f t="shared" si="0"/>
        <v>1</v>
      </c>
      <c r="AM3" s="90">
        <f t="shared" si="1"/>
        <v>0</v>
      </c>
      <c r="AN3" s="88" t="str">
        <f>IF($AK3="NO",'developer sheet'!$D$9,IF(AND($AJ3&lt;&gt;'developer sheet'!$D$9,$AJ3&lt;&gt;0),IF($AH3&gt;0,"T",IF($AI3&gt;0,"P")),'developer sheet'!$D$10))</f>
        <v>P</v>
      </c>
      <c r="AO3" s="103"/>
    </row>
    <row r="4" spans="1:41" x14ac:dyDescent="0.25">
      <c r="A4" s="19">
        <v>1.3</v>
      </c>
      <c r="B4" s="78">
        <f>'Long Term Vision'!I6</f>
        <v>0</v>
      </c>
      <c r="C4" s="79" t="str">
        <f>'Mid-term Plan'!G6</f>
        <v>T</v>
      </c>
      <c r="D4" s="79">
        <f>'Sectoral Plan 1'!$G6</f>
        <v>0</v>
      </c>
      <c r="E4" s="79">
        <f>'Sectoral Plan 2'!$G6</f>
        <v>0</v>
      </c>
      <c r="F4" s="79">
        <f>'Sectoral Plan 3'!$G6</f>
        <v>0</v>
      </c>
      <c r="G4" s="79">
        <f>'Sectoral Plan 4'!$G6</f>
        <v>0</v>
      </c>
      <c r="H4" s="79">
        <f>'Sectoral Plan 5'!$G6</f>
        <v>0</v>
      </c>
      <c r="I4" s="79">
        <f>'Sectoral Plan 6'!$G6</f>
        <v>0</v>
      </c>
      <c r="J4" s="79">
        <f>'Sectoral Plan 7'!$G6</f>
        <v>0</v>
      </c>
      <c r="K4" s="79">
        <f>'Sectoral Plan 8'!$G6</f>
        <v>0</v>
      </c>
      <c r="L4" s="79" t="str">
        <f>'Sectoral Plan 9'!$G6</f>
        <v>P</v>
      </c>
      <c r="M4" s="79">
        <f>'Sectoral Plan 10'!$G6</f>
        <v>0</v>
      </c>
      <c r="N4" s="79">
        <f>'Sectoral Plan 11'!$G6</f>
        <v>0</v>
      </c>
      <c r="O4" s="79">
        <f>'Sectoral Plan 12'!$G6</f>
        <v>0</v>
      </c>
      <c r="P4" s="79">
        <f>'Sectoral Plan 13'!$G6</f>
        <v>0</v>
      </c>
      <c r="Q4" s="79">
        <f>'Sectoral Plan 14'!$G6</f>
        <v>0</v>
      </c>
      <c r="R4" s="79">
        <f>'Sectoral Plan 15'!$G6</f>
        <v>0</v>
      </c>
      <c r="S4" s="79">
        <f>'Sectoral Plan 16'!$G6</f>
        <v>0</v>
      </c>
      <c r="T4" s="79">
        <f>'Sectoral Plan 17'!$G6</f>
        <v>0</v>
      </c>
      <c r="U4" s="79">
        <f>'Sectoral Plan 18'!$G6</f>
        <v>0</v>
      </c>
      <c r="V4" s="79">
        <f>'Sectoral Plan 19'!$G6</f>
        <v>0</v>
      </c>
      <c r="W4" s="79">
        <f>'Sectoral Plan 20'!$G6</f>
        <v>0</v>
      </c>
      <c r="X4" s="79">
        <f>'Sectoral Plan 21'!$G6</f>
        <v>0</v>
      </c>
      <c r="Y4" s="79">
        <f>'Sectoral Plan 22'!$G6</f>
        <v>0</v>
      </c>
      <c r="Z4" s="79">
        <f>'Sectoral Plan 23'!$G6</f>
        <v>0</v>
      </c>
      <c r="AA4" s="79">
        <f>'Sectoral Plan 24'!$G6</f>
        <v>0</v>
      </c>
      <c r="AB4" s="79">
        <f>'Sectoral Plan 25'!$G6</f>
        <v>0</v>
      </c>
      <c r="AC4" s="79">
        <f>'Sectoral Plan 26'!$G6</f>
        <v>0</v>
      </c>
      <c r="AD4" s="79">
        <f>'Sectoral Plan 27'!$G6</f>
        <v>0</v>
      </c>
      <c r="AE4" s="79">
        <f>'Sectoral Plan 28'!$G6</f>
        <v>0</v>
      </c>
      <c r="AF4" s="79">
        <f>'Sectoral Plan 29'!$G6</f>
        <v>0</v>
      </c>
      <c r="AG4" s="80">
        <f>'Sectoral Plan 30'!$G6</f>
        <v>0</v>
      </c>
      <c r="AH4" s="89">
        <f t="shared" si="2"/>
        <v>1</v>
      </c>
      <c r="AI4" s="90">
        <f t="shared" si="3"/>
        <v>1</v>
      </c>
      <c r="AJ4" s="90">
        <f>IF($AK4=0,SUM($AH4:$AI4),'developer sheet'!$D$9)</f>
        <v>2</v>
      </c>
      <c r="AK4" s="90">
        <f>'Long Term Vision'!C6</f>
        <v>0</v>
      </c>
      <c r="AL4" s="90">
        <f t="shared" si="0"/>
        <v>1</v>
      </c>
      <c r="AM4" s="90">
        <f t="shared" si="1"/>
        <v>0</v>
      </c>
      <c r="AN4" s="88" t="str">
        <f>IF($AK4="NO",'developer sheet'!$D$9,IF(AND($AJ4&lt;&gt;'developer sheet'!$D$9,$AJ4&lt;&gt;0),IF($AH4&gt;0,"T",IF($AI4&gt;0,"P")),'developer sheet'!$D$10))</f>
        <v>T</v>
      </c>
      <c r="AO4" s="103"/>
    </row>
    <row r="5" spans="1:41" x14ac:dyDescent="0.25">
      <c r="A5" s="19">
        <v>1.4</v>
      </c>
      <c r="B5" s="78" t="str">
        <f>'Long Term Vision'!I7</f>
        <v>P</v>
      </c>
      <c r="C5" s="79">
        <f>'Mid-term Plan'!G7</f>
        <v>0</v>
      </c>
      <c r="D5" s="79">
        <f>'Sectoral Plan 1'!$G7</f>
        <v>0</v>
      </c>
      <c r="E5" s="79">
        <f>'Sectoral Plan 2'!$G7</f>
        <v>0</v>
      </c>
      <c r="F5" s="79">
        <f>'Sectoral Plan 3'!$G7</f>
        <v>0</v>
      </c>
      <c r="G5" s="79" t="str">
        <f>'Sectoral Plan 4'!$G7</f>
        <v>P</v>
      </c>
      <c r="H5" s="79">
        <f>'Sectoral Plan 5'!$G7</f>
        <v>0</v>
      </c>
      <c r="I5" s="79">
        <f>'Sectoral Plan 6'!$G7</f>
        <v>0</v>
      </c>
      <c r="J5" s="79">
        <f>'Sectoral Plan 7'!$G7</f>
        <v>0</v>
      </c>
      <c r="K5" s="79">
        <f>'Sectoral Plan 8'!$G7</f>
        <v>0</v>
      </c>
      <c r="L5" s="79" t="str">
        <f>'Sectoral Plan 9'!$G7</f>
        <v>P</v>
      </c>
      <c r="M5" s="79">
        <f>'Sectoral Plan 10'!$G7</f>
        <v>0</v>
      </c>
      <c r="N5" s="79">
        <f>'Sectoral Plan 11'!$G7</f>
        <v>0</v>
      </c>
      <c r="O5" s="79">
        <f>'Sectoral Plan 12'!$G7</f>
        <v>0</v>
      </c>
      <c r="P5" s="79">
        <f>'Sectoral Plan 13'!$G7</f>
        <v>0</v>
      </c>
      <c r="Q5" s="79">
        <f>'Sectoral Plan 14'!$G7</f>
        <v>0</v>
      </c>
      <c r="R5" s="79">
        <f>'Sectoral Plan 15'!$G7</f>
        <v>0</v>
      </c>
      <c r="S5" s="79">
        <f>'Sectoral Plan 16'!$G7</f>
        <v>0</v>
      </c>
      <c r="T5" s="79">
        <f>'Sectoral Plan 17'!$G7</f>
        <v>0</v>
      </c>
      <c r="U5" s="79">
        <f>'Sectoral Plan 18'!$G7</f>
        <v>0</v>
      </c>
      <c r="V5" s="79">
        <f>'Sectoral Plan 19'!$G7</f>
        <v>0</v>
      </c>
      <c r="W5" s="79">
        <f>'Sectoral Plan 20'!$G7</f>
        <v>0</v>
      </c>
      <c r="X5" s="79">
        <f>'Sectoral Plan 21'!$G7</f>
        <v>0</v>
      </c>
      <c r="Y5" s="79">
        <f>'Sectoral Plan 22'!$G7</f>
        <v>0</v>
      </c>
      <c r="Z5" s="79">
        <f>'Sectoral Plan 23'!$G7</f>
        <v>0</v>
      </c>
      <c r="AA5" s="79">
        <f>'Sectoral Plan 24'!$G7</f>
        <v>0</v>
      </c>
      <c r="AB5" s="79">
        <f>'Sectoral Plan 25'!$G7</f>
        <v>0</v>
      </c>
      <c r="AC5" s="79">
        <f>'Sectoral Plan 26'!$G7</f>
        <v>0</v>
      </c>
      <c r="AD5" s="79">
        <f>'Sectoral Plan 27'!$G7</f>
        <v>0</v>
      </c>
      <c r="AE5" s="79">
        <f>'Sectoral Plan 28'!$G7</f>
        <v>0</v>
      </c>
      <c r="AF5" s="79">
        <f>'Sectoral Plan 29'!$G7</f>
        <v>0</v>
      </c>
      <c r="AG5" s="80">
        <f>'Sectoral Plan 30'!$G7</f>
        <v>0</v>
      </c>
      <c r="AH5" s="89">
        <f t="shared" si="2"/>
        <v>0</v>
      </c>
      <c r="AI5" s="90">
        <f t="shared" si="3"/>
        <v>3</v>
      </c>
      <c r="AJ5" s="90">
        <f>IF($AK5=0,SUM($AH5:$AI5),'developer sheet'!$D$9)</f>
        <v>3</v>
      </c>
      <c r="AK5" s="90">
        <f>'Long Term Vision'!C7</f>
        <v>0</v>
      </c>
      <c r="AL5" s="90">
        <f t="shared" si="0"/>
        <v>1</v>
      </c>
      <c r="AM5" s="90">
        <f t="shared" si="1"/>
        <v>0</v>
      </c>
      <c r="AN5" s="88" t="str">
        <f>IF($AK5="NO",'developer sheet'!$D$9,IF(AND($AJ5&lt;&gt;'developer sheet'!$D$9,$AJ5&lt;&gt;0),IF($AH5&gt;0,"T",IF($AI5&gt;0,"P")),'developer sheet'!$D$10))</f>
        <v>P</v>
      </c>
      <c r="AO5" s="103"/>
    </row>
    <row r="6" spans="1:41" x14ac:dyDescent="0.25">
      <c r="A6" s="19">
        <v>1.5</v>
      </c>
      <c r="B6" s="78">
        <f>'Long Term Vision'!I8</f>
        <v>0</v>
      </c>
      <c r="C6" s="79" t="str">
        <f>'Mid-term Plan'!G8</f>
        <v>P</v>
      </c>
      <c r="D6" s="79">
        <f>'Sectoral Plan 1'!$G8</f>
        <v>0</v>
      </c>
      <c r="E6" s="79">
        <f>'Sectoral Plan 2'!$G8</f>
        <v>0</v>
      </c>
      <c r="F6" s="79">
        <f>'Sectoral Plan 3'!$G8</f>
        <v>0</v>
      </c>
      <c r="G6" s="79">
        <f>'Sectoral Plan 4'!$G8</f>
        <v>0</v>
      </c>
      <c r="H6" s="79">
        <f>'Sectoral Plan 5'!$G8</f>
        <v>0</v>
      </c>
      <c r="I6" s="79">
        <f>'Sectoral Plan 6'!$G8</f>
        <v>0</v>
      </c>
      <c r="J6" s="79">
        <f>'Sectoral Plan 7'!$G8</f>
        <v>0</v>
      </c>
      <c r="K6" s="79">
        <f>'Sectoral Plan 8'!$G8</f>
        <v>0</v>
      </c>
      <c r="L6" s="79" t="str">
        <f>'Sectoral Plan 9'!$G8</f>
        <v>P</v>
      </c>
      <c r="M6" s="79">
        <f>'Sectoral Plan 10'!$G8</f>
        <v>0</v>
      </c>
      <c r="N6" s="79">
        <f>'Sectoral Plan 11'!$G8</f>
        <v>0</v>
      </c>
      <c r="O6" s="79">
        <f>'Sectoral Plan 12'!$G8</f>
        <v>0</v>
      </c>
      <c r="P6" s="79">
        <f>'Sectoral Plan 13'!$G8</f>
        <v>0</v>
      </c>
      <c r="Q6" s="79">
        <f>'Sectoral Plan 14'!$G8</f>
        <v>0</v>
      </c>
      <c r="R6" s="79">
        <f>'Sectoral Plan 15'!$G8</f>
        <v>0</v>
      </c>
      <c r="S6" s="79">
        <f>'Sectoral Plan 16'!$G8</f>
        <v>0</v>
      </c>
      <c r="T6" s="79">
        <f>'Sectoral Plan 17'!$G8</f>
        <v>0</v>
      </c>
      <c r="U6" s="79">
        <f>'Sectoral Plan 18'!$G8</f>
        <v>0</v>
      </c>
      <c r="V6" s="79">
        <f>'Sectoral Plan 19'!$G8</f>
        <v>0</v>
      </c>
      <c r="W6" s="79">
        <f>'Sectoral Plan 20'!$G8</f>
        <v>0</v>
      </c>
      <c r="X6" s="79">
        <f>'Sectoral Plan 21'!$G8</f>
        <v>0</v>
      </c>
      <c r="Y6" s="79">
        <f>'Sectoral Plan 22'!$G8</f>
        <v>0</v>
      </c>
      <c r="Z6" s="79">
        <f>'Sectoral Plan 23'!$G8</f>
        <v>0</v>
      </c>
      <c r="AA6" s="79">
        <f>'Sectoral Plan 24'!$G8</f>
        <v>0</v>
      </c>
      <c r="AB6" s="79">
        <f>'Sectoral Plan 25'!$G8</f>
        <v>0</v>
      </c>
      <c r="AC6" s="79">
        <f>'Sectoral Plan 26'!$G8</f>
        <v>0</v>
      </c>
      <c r="AD6" s="79">
        <f>'Sectoral Plan 27'!$G8</f>
        <v>0</v>
      </c>
      <c r="AE6" s="79">
        <f>'Sectoral Plan 28'!$G8</f>
        <v>0</v>
      </c>
      <c r="AF6" s="79">
        <f>'Sectoral Plan 29'!$G8</f>
        <v>0</v>
      </c>
      <c r="AG6" s="80">
        <f>'Sectoral Plan 30'!$G8</f>
        <v>0</v>
      </c>
      <c r="AH6" s="89">
        <f t="shared" si="2"/>
        <v>0</v>
      </c>
      <c r="AI6" s="90">
        <f t="shared" si="3"/>
        <v>2</v>
      </c>
      <c r="AJ6" s="90">
        <f>IF($AK6=0,SUM($AH6:$AI6),'developer sheet'!$D$9)</f>
        <v>2</v>
      </c>
      <c r="AK6" s="90">
        <f>'Long Term Vision'!C8</f>
        <v>0</v>
      </c>
      <c r="AL6" s="90">
        <f t="shared" si="0"/>
        <v>1</v>
      </c>
      <c r="AM6" s="90">
        <f t="shared" si="1"/>
        <v>0</v>
      </c>
      <c r="AN6" s="88" t="str">
        <f>IF($AK6="NO",'developer sheet'!$D$9,IF(AND($AJ6&lt;&gt;'developer sheet'!$D$9,$AJ6&lt;&gt;0),IF($AH6&gt;0,"T",IF($AI6&gt;0,"P")),'developer sheet'!$D$10))</f>
        <v>P</v>
      </c>
      <c r="AO6" s="103"/>
    </row>
    <row r="7" spans="1:41" x14ac:dyDescent="0.25">
      <c r="A7" s="19">
        <v>2.1</v>
      </c>
      <c r="B7" s="78" t="str">
        <f>'Long Term Vision'!I10</f>
        <v>P</v>
      </c>
      <c r="C7" s="79" t="str">
        <f>'Mid-term Plan'!G10</f>
        <v>P</v>
      </c>
      <c r="D7" s="79">
        <f>'Sectoral Plan 1'!$G10</f>
        <v>0</v>
      </c>
      <c r="E7" s="79">
        <f>'Sectoral Plan 2'!$G10</f>
        <v>0</v>
      </c>
      <c r="F7" s="79">
        <f>'Sectoral Plan 3'!$G10</f>
        <v>0</v>
      </c>
      <c r="G7" s="79">
        <f>'Sectoral Plan 4'!$G10</f>
        <v>0</v>
      </c>
      <c r="H7" s="79">
        <f>'Sectoral Plan 5'!$G10</f>
        <v>0</v>
      </c>
      <c r="I7" s="79">
        <f>'Sectoral Plan 6'!$G10</f>
        <v>0</v>
      </c>
      <c r="J7" s="79">
        <f>'Sectoral Plan 7'!$G10</f>
        <v>0</v>
      </c>
      <c r="K7" s="79">
        <f>'Sectoral Plan 8'!$G10</f>
        <v>0</v>
      </c>
      <c r="L7" s="79">
        <f>'Sectoral Plan 9'!$G10</f>
        <v>0</v>
      </c>
      <c r="M7" s="79">
        <f>'Sectoral Plan 10'!$G10</f>
        <v>0</v>
      </c>
      <c r="N7" s="79">
        <f>'Sectoral Plan 11'!$G10</f>
        <v>0</v>
      </c>
      <c r="O7" s="79">
        <f>'Sectoral Plan 12'!$G10</f>
        <v>0</v>
      </c>
      <c r="P7" s="79">
        <f>'Sectoral Plan 13'!$G10</f>
        <v>0</v>
      </c>
      <c r="Q7" s="79">
        <f>'Sectoral Plan 14'!$G10</f>
        <v>0</v>
      </c>
      <c r="R7" s="79">
        <f>'Sectoral Plan 15'!$G10</f>
        <v>0</v>
      </c>
      <c r="S7" s="79">
        <f>'Sectoral Plan 16'!$G10</f>
        <v>0</v>
      </c>
      <c r="T7" s="79">
        <f>'Sectoral Plan 17'!$G10</f>
        <v>0</v>
      </c>
      <c r="U7" s="79">
        <f>'Sectoral Plan 18'!$G10</f>
        <v>0</v>
      </c>
      <c r="V7" s="79">
        <f>'Sectoral Plan 19'!$G10</f>
        <v>0</v>
      </c>
      <c r="W7" s="79">
        <f>'Sectoral Plan 20'!$G10</f>
        <v>0</v>
      </c>
      <c r="X7" s="79">
        <f>'Sectoral Plan 21'!$G10</f>
        <v>0</v>
      </c>
      <c r="Y7" s="79">
        <f>'Sectoral Plan 22'!$G10</f>
        <v>0</v>
      </c>
      <c r="Z7" s="79">
        <f>'Sectoral Plan 23'!$G10</f>
        <v>0</v>
      </c>
      <c r="AA7" s="79">
        <f>'Sectoral Plan 24'!$G10</f>
        <v>0</v>
      </c>
      <c r="AB7" s="79">
        <f>'Sectoral Plan 25'!$G10</f>
        <v>0</v>
      </c>
      <c r="AC7" s="79">
        <f>'Sectoral Plan 26'!$G10</f>
        <v>0</v>
      </c>
      <c r="AD7" s="79">
        <f>'Sectoral Plan 27'!$G10</f>
        <v>0</v>
      </c>
      <c r="AE7" s="79">
        <f>'Sectoral Plan 28'!$G10</f>
        <v>0</v>
      </c>
      <c r="AF7" s="79">
        <f>'Sectoral Plan 29'!$G10</f>
        <v>0</v>
      </c>
      <c r="AG7" s="80">
        <f>'Sectoral Plan 30'!$G10</f>
        <v>0</v>
      </c>
      <c r="AH7" s="89">
        <f t="shared" si="2"/>
        <v>0</v>
      </c>
      <c r="AI7" s="90">
        <f t="shared" si="3"/>
        <v>2</v>
      </c>
      <c r="AJ7" s="90">
        <f>IF($AK7=0,SUM($AH7:$AI7),'developer sheet'!$D$9)</f>
        <v>2</v>
      </c>
      <c r="AK7" s="90">
        <f>'Long Term Vision'!C10</f>
        <v>0</v>
      </c>
      <c r="AL7" s="90">
        <f t="shared" si="0"/>
        <v>1</v>
      </c>
      <c r="AM7" s="90">
        <f t="shared" si="1"/>
        <v>0</v>
      </c>
      <c r="AN7" s="88" t="str">
        <f>IF($AK7="NO",'developer sheet'!$D$9,IF(AND($AJ7&lt;&gt;'developer sheet'!$D$9,$AJ7&lt;&gt;0),IF($AH7&gt;0,"T",IF($AI7&gt;0,"P")),'developer sheet'!$D$10))</f>
        <v>P</v>
      </c>
      <c r="AO7" s="103"/>
    </row>
    <row r="8" spans="1:41" x14ac:dyDescent="0.25">
      <c r="A8" s="19">
        <v>2.2000000000000002</v>
      </c>
      <c r="B8" s="78">
        <f>'Long Term Vision'!I11</f>
        <v>0</v>
      </c>
      <c r="C8" s="79" t="str">
        <f>'Mid-term Plan'!G11</f>
        <v>P</v>
      </c>
      <c r="D8" s="79">
        <f>'Sectoral Plan 1'!$G11</f>
        <v>0</v>
      </c>
      <c r="E8" s="79">
        <f>'Sectoral Plan 2'!$G11</f>
        <v>0</v>
      </c>
      <c r="F8" s="79">
        <f>'Sectoral Plan 3'!$G11</f>
        <v>0</v>
      </c>
      <c r="G8" s="79">
        <f>'Sectoral Plan 4'!$G11</f>
        <v>0</v>
      </c>
      <c r="H8" s="79">
        <f>'Sectoral Plan 5'!$G11</f>
        <v>0</v>
      </c>
      <c r="I8" s="79">
        <f>'Sectoral Plan 6'!$G11</f>
        <v>0</v>
      </c>
      <c r="J8" s="79">
        <f>'Sectoral Plan 7'!$G11</f>
        <v>0</v>
      </c>
      <c r="K8" s="79">
        <f>'Sectoral Plan 8'!$G11</f>
        <v>0</v>
      </c>
      <c r="L8" s="79">
        <f>'Sectoral Plan 9'!$G11</f>
        <v>0</v>
      </c>
      <c r="M8" s="79">
        <f>'Sectoral Plan 10'!$G11</f>
        <v>0</v>
      </c>
      <c r="N8" s="79">
        <f>'Sectoral Plan 11'!$G11</f>
        <v>0</v>
      </c>
      <c r="O8" s="79">
        <f>'Sectoral Plan 12'!$G11</f>
        <v>0</v>
      </c>
      <c r="P8" s="79">
        <f>'Sectoral Plan 13'!$G11</f>
        <v>0</v>
      </c>
      <c r="Q8" s="79">
        <f>'Sectoral Plan 14'!$G11</f>
        <v>0</v>
      </c>
      <c r="R8" s="79">
        <f>'Sectoral Plan 15'!$G11</f>
        <v>0</v>
      </c>
      <c r="S8" s="79">
        <f>'Sectoral Plan 16'!$G11</f>
        <v>0</v>
      </c>
      <c r="T8" s="79">
        <f>'Sectoral Plan 17'!$G11</f>
        <v>0</v>
      </c>
      <c r="U8" s="79">
        <f>'Sectoral Plan 18'!$G11</f>
        <v>0</v>
      </c>
      <c r="V8" s="79">
        <f>'Sectoral Plan 19'!$G11</f>
        <v>0</v>
      </c>
      <c r="W8" s="79">
        <f>'Sectoral Plan 20'!$G11</f>
        <v>0</v>
      </c>
      <c r="X8" s="79">
        <f>'Sectoral Plan 21'!$G11</f>
        <v>0</v>
      </c>
      <c r="Y8" s="79">
        <f>'Sectoral Plan 22'!$G11</f>
        <v>0</v>
      </c>
      <c r="Z8" s="79">
        <f>'Sectoral Plan 23'!$G11</f>
        <v>0</v>
      </c>
      <c r="AA8" s="79">
        <f>'Sectoral Plan 24'!$G11</f>
        <v>0</v>
      </c>
      <c r="AB8" s="79">
        <f>'Sectoral Plan 25'!$G11</f>
        <v>0</v>
      </c>
      <c r="AC8" s="79">
        <f>'Sectoral Plan 26'!$G11</f>
        <v>0</v>
      </c>
      <c r="AD8" s="79">
        <f>'Sectoral Plan 27'!$G11</f>
        <v>0</v>
      </c>
      <c r="AE8" s="79">
        <f>'Sectoral Plan 28'!$G11</f>
        <v>0</v>
      </c>
      <c r="AF8" s="79">
        <f>'Sectoral Plan 29'!$G11</f>
        <v>0</v>
      </c>
      <c r="AG8" s="80">
        <f>'Sectoral Plan 30'!$G11</f>
        <v>0</v>
      </c>
      <c r="AH8" s="89">
        <f t="shared" si="2"/>
        <v>0</v>
      </c>
      <c r="AI8" s="90">
        <f t="shared" si="3"/>
        <v>1</v>
      </c>
      <c r="AJ8" s="90">
        <f>IF($AK8=0,SUM($AH8:$AI8),'developer sheet'!$D$9)</f>
        <v>1</v>
      </c>
      <c r="AK8" s="90">
        <f>'Long Term Vision'!C11</f>
        <v>0</v>
      </c>
      <c r="AL8" s="90">
        <f t="shared" si="0"/>
        <v>1</v>
      </c>
      <c r="AM8" s="90">
        <f t="shared" si="1"/>
        <v>0</v>
      </c>
      <c r="AN8" s="88" t="str">
        <f>IF($AK8="NO",'developer sheet'!$D$9,IF(AND($AJ8&lt;&gt;'developer sheet'!$D$9,$AJ8&lt;&gt;0),IF($AH8&gt;0,"T",IF($AI8&gt;0,"P")),'developer sheet'!$D$10))</f>
        <v>P</v>
      </c>
      <c r="AO8" s="103"/>
    </row>
    <row r="9" spans="1:41" x14ac:dyDescent="0.25">
      <c r="A9" s="19">
        <v>2.2999999999999998</v>
      </c>
      <c r="B9" s="78">
        <f>'Long Term Vision'!I12</f>
        <v>0</v>
      </c>
      <c r="C9" s="79" t="str">
        <f>'Mid-term Plan'!G12</f>
        <v>T</v>
      </c>
      <c r="D9" s="79">
        <f>'Sectoral Plan 1'!$G12</f>
        <v>0</v>
      </c>
      <c r="E9" s="79">
        <f>'Sectoral Plan 2'!$G12</f>
        <v>0</v>
      </c>
      <c r="F9" s="79">
        <f>'Sectoral Plan 3'!$G12</f>
        <v>0</v>
      </c>
      <c r="G9" s="79">
        <f>'Sectoral Plan 4'!$G12</f>
        <v>0</v>
      </c>
      <c r="H9" s="79">
        <f>'Sectoral Plan 5'!$G12</f>
        <v>0</v>
      </c>
      <c r="I9" s="79">
        <f>'Sectoral Plan 6'!$G12</f>
        <v>0</v>
      </c>
      <c r="J9" s="79">
        <f>'Sectoral Plan 7'!$G12</f>
        <v>0</v>
      </c>
      <c r="K9" s="79">
        <f>'Sectoral Plan 8'!$G12</f>
        <v>0</v>
      </c>
      <c r="L9" s="79" t="str">
        <f>'Sectoral Plan 9'!$G12</f>
        <v>P</v>
      </c>
      <c r="M9" s="79">
        <f>'Sectoral Plan 10'!$G12</f>
        <v>0</v>
      </c>
      <c r="N9" s="79">
        <f>'Sectoral Plan 11'!$G12</f>
        <v>0</v>
      </c>
      <c r="O9" s="79">
        <f>'Sectoral Plan 12'!$G12</f>
        <v>0</v>
      </c>
      <c r="P9" s="79" t="str">
        <f>'Sectoral Plan 13'!$G12</f>
        <v>P</v>
      </c>
      <c r="Q9" s="79" t="str">
        <f>'Sectoral Plan 14'!$G12</f>
        <v>P</v>
      </c>
      <c r="R9" s="79">
        <f>'Sectoral Plan 15'!$G12</f>
        <v>0</v>
      </c>
      <c r="S9" s="79">
        <f>'Sectoral Plan 16'!$G12</f>
        <v>0</v>
      </c>
      <c r="T9" s="79">
        <f>'Sectoral Plan 17'!$G12</f>
        <v>0</v>
      </c>
      <c r="U9" s="79">
        <f>'Sectoral Plan 18'!$G12</f>
        <v>0</v>
      </c>
      <c r="V9" s="79">
        <f>'Sectoral Plan 19'!$G12</f>
        <v>0</v>
      </c>
      <c r="W9" s="79">
        <f>'Sectoral Plan 20'!$G12</f>
        <v>0</v>
      </c>
      <c r="X9" s="79">
        <f>'Sectoral Plan 21'!$G12</f>
        <v>0</v>
      </c>
      <c r="Y9" s="79">
        <f>'Sectoral Plan 22'!$G12</f>
        <v>0</v>
      </c>
      <c r="Z9" s="79">
        <f>'Sectoral Plan 23'!$G12</f>
        <v>0</v>
      </c>
      <c r="AA9" s="79">
        <f>'Sectoral Plan 24'!$G12</f>
        <v>0</v>
      </c>
      <c r="AB9" s="79">
        <f>'Sectoral Plan 25'!$G12</f>
        <v>0</v>
      </c>
      <c r="AC9" s="79">
        <f>'Sectoral Plan 26'!$G12</f>
        <v>0</v>
      </c>
      <c r="AD9" s="79">
        <f>'Sectoral Plan 27'!$G12</f>
        <v>0</v>
      </c>
      <c r="AE9" s="79">
        <f>'Sectoral Plan 28'!$G12</f>
        <v>0</v>
      </c>
      <c r="AF9" s="79">
        <f>'Sectoral Plan 29'!$G12</f>
        <v>0</v>
      </c>
      <c r="AG9" s="80">
        <f>'Sectoral Plan 30'!$G12</f>
        <v>0</v>
      </c>
      <c r="AH9" s="89">
        <f t="shared" si="2"/>
        <v>1</v>
      </c>
      <c r="AI9" s="90">
        <f t="shared" si="3"/>
        <v>3</v>
      </c>
      <c r="AJ9" s="90">
        <f>IF($AK9=0,SUM($AH9:$AI9),'developer sheet'!$D$9)</f>
        <v>4</v>
      </c>
      <c r="AK9" s="90">
        <f>'Long Term Vision'!C12</f>
        <v>0</v>
      </c>
      <c r="AL9" s="90">
        <f t="shared" si="0"/>
        <v>1</v>
      </c>
      <c r="AM9" s="90">
        <f t="shared" si="1"/>
        <v>0</v>
      </c>
      <c r="AN9" s="88" t="str">
        <f>IF($AK9="NO",'developer sheet'!$D$9,IF(AND($AJ9&lt;&gt;'developer sheet'!$D$9,$AJ9&lt;&gt;0),IF($AH9&gt;0,"T",IF($AI9&gt;0,"P")),'developer sheet'!$D$10))</f>
        <v>T</v>
      </c>
      <c r="AO9" s="103"/>
    </row>
    <row r="10" spans="1:41" x14ac:dyDescent="0.25">
      <c r="A10" s="19">
        <v>2.4</v>
      </c>
      <c r="B10" s="78">
        <f>'Long Term Vision'!I13</f>
        <v>0</v>
      </c>
      <c r="C10" s="79" t="str">
        <f>'Mid-term Plan'!G13</f>
        <v>P</v>
      </c>
      <c r="D10" s="79">
        <f>'Sectoral Plan 1'!$G13</f>
        <v>0</v>
      </c>
      <c r="E10" s="79">
        <f>'Sectoral Plan 2'!$G13</f>
        <v>0</v>
      </c>
      <c r="F10" s="79">
        <f>'Sectoral Plan 3'!$G13</f>
        <v>0</v>
      </c>
      <c r="G10" s="79">
        <f>'Sectoral Plan 4'!$G13</f>
        <v>0</v>
      </c>
      <c r="H10" s="79">
        <f>'Sectoral Plan 5'!$G13</f>
        <v>0</v>
      </c>
      <c r="I10" s="79">
        <f>'Sectoral Plan 6'!$G13</f>
        <v>0</v>
      </c>
      <c r="J10" s="79">
        <f>'Sectoral Plan 7'!$G13</f>
        <v>0</v>
      </c>
      <c r="K10" s="79">
        <f>'Sectoral Plan 8'!$G13</f>
        <v>0</v>
      </c>
      <c r="L10" s="79" t="str">
        <f>'Sectoral Plan 9'!$G13</f>
        <v>P</v>
      </c>
      <c r="M10" s="79">
        <f>'Sectoral Plan 10'!$G13</f>
        <v>0</v>
      </c>
      <c r="N10" s="79">
        <f>'Sectoral Plan 11'!$G13</f>
        <v>0</v>
      </c>
      <c r="O10" s="79">
        <f>'Sectoral Plan 12'!$G13</f>
        <v>0</v>
      </c>
      <c r="P10" s="79" t="str">
        <f>'Sectoral Plan 13'!$G13</f>
        <v>P</v>
      </c>
      <c r="Q10" s="79" t="str">
        <f>'Sectoral Plan 14'!$G13</f>
        <v>P</v>
      </c>
      <c r="R10" s="79">
        <f>'Sectoral Plan 15'!$G13</f>
        <v>0</v>
      </c>
      <c r="S10" s="79">
        <f>'Sectoral Plan 16'!$G13</f>
        <v>0</v>
      </c>
      <c r="T10" s="79">
        <f>'Sectoral Plan 17'!$G13</f>
        <v>0</v>
      </c>
      <c r="U10" s="79">
        <f>'Sectoral Plan 18'!$G13</f>
        <v>0</v>
      </c>
      <c r="V10" s="79">
        <f>'Sectoral Plan 19'!$G13</f>
        <v>0</v>
      </c>
      <c r="W10" s="79">
        <f>'Sectoral Plan 20'!$G13</f>
        <v>0</v>
      </c>
      <c r="X10" s="79">
        <f>'Sectoral Plan 21'!$G13</f>
        <v>0</v>
      </c>
      <c r="Y10" s="79">
        <f>'Sectoral Plan 22'!$G13</f>
        <v>0</v>
      </c>
      <c r="Z10" s="79">
        <f>'Sectoral Plan 23'!$G13</f>
        <v>0</v>
      </c>
      <c r="AA10" s="79">
        <f>'Sectoral Plan 24'!$G13</f>
        <v>0</v>
      </c>
      <c r="AB10" s="79">
        <f>'Sectoral Plan 25'!$G13</f>
        <v>0</v>
      </c>
      <c r="AC10" s="79">
        <f>'Sectoral Plan 26'!$G13</f>
        <v>0</v>
      </c>
      <c r="AD10" s="79">
        <f>'Sectoral Plan 27'!$G13</f>
        <v>0</v>
      </c>
      <c r="AE10" s="79">
        <f>'Sectoral Plan 28'!$G13</f>
        <v>0</v>
      </c>
      <c r="AF10" s="79">
        <f>'Sectoral Plan 29'!$G13</f>
        <v>0</v>
      </c>
      <c r="AG10" s="80">
        <f>'Sectoral Plan 30'!$G13</f>
        <v>0</v>
      </c>
      <c r="AH10" s="89">
        <f t="shared" si="2"/>
        <v>0</v>
      </c>
      <c r="AI10" s="90">
        <f t="shared" si="3"/>
        <v>4</v>
      </c>
      <c r="AJ10" s="90">
        <f>IF($AK10=0,SUM($AH10:$AI10),'developer sheet'!$D$9)</f>
        <v>4</v>
      </c>
      <c r="AK10" s="90">
        <f>'Long Term Vision'!C13</f>
        <v>0</v>
      </c>
      <c r="AL10" s="90">
        <f t="shared" si="0"/>
        <v>1</v>
      </c>
      <c r="AM10" s="90">
        <f t="shared" si="1"/>
        <v>0</v>
      </c>
      <c r="AN10" s="88" t="str">
        <f>IF($AK10="NO",'developer sheet'!$D$9,IF(AND($AJ10&lt;&gt;'developer sheet'!$D$9,$AJ10&lt;&gt;0),IF($AH10&gt;0,"T",IF($AI10&gt;0,"P")),'developer sheet'!$D$10))</f>
        <v>P</v>
      </c>
      <c r="AO10" s="103"/>
    </row>
    <row r="11" spans="1:41" x14ac:dyDescent="0.25">
      <c r="A11" s="19">
        <v>2.5</v>
      </c>
      <c r="B11" s="78">
        <f>'Long Term Vision'!I14</f>
        <v>0</v>
      </c>
      <c r="C11" s="79">
        <f>'Mid-term Plan'!G14</f>
        <v>0</v>
      </c>
      <c r="D11" s="79">
        <f>'Sectoral Plan 1'!$G14</f>
        <v>0</v>
      </c>
      <c r="E11" s="79">
        <f>'Sectoral Plan 2'!$G14</f>
        <v>0</v>
      </c>
      <c r="F11" s="79">
        <f>'Sectoral Plan 3'!$G14</f>
        <v>0</v>
      </c>
      <c r="G11" s="79">
        <f>'Sectoral Plan 4'!$G14</f>
        <v>0</v>
      </c>
      <c r="H11" s="79">
        <f>'Sectoral Plan 5'!$G14</f>
        <v>0</v>
      </c>
      <c r="I11" s="79">
        <f>'Sectoral Plan 6'!$G14</f>
        <v>0</v>
      </c>
      <c r="J11" s="79">
        <f>'Sectoral Plan 7'!$G14</f>
        <v>0</v>
      </c>
      <c r="K11" s="79">
        <f>'Sectoral Plan 8'!$G14</f>
        <v>0</v>
      </c>
      <c r="L11" s="79" t="str">
        <f>'Sectoral Plan 9'!$G14</f>
        <v>P</v>
      </c>
      <c r="M11" s="79">
        <f>'Sectoral Plan 10'!$G14</f>
        <v>0</v>
      </c>
      <c r="N11" s="79">
        <f>'Sectoral Plan 11'!$G14</f>
        <v>0</v>
      </c>
      <c r="O11" s="79">
        <f>'Sectoral Plan 12'!$G14</f>
        <v>0</v>
      </c>
      <c r="P11" s="79">
        <f>'Sectoral Plan 13'!$G14</f>
        <v>0</v>
      </c>
      <c r="Q11" s="79">
        <f>'Sectoral Plan 14'!$G14</f>
        <v>0</v>
      </c>
      <c r="R11" s="79">
        <f>'Sectoral Plan 15'!$G14</f>
        <v>0</v>
      </c>
      <c r="S11" s="79">
        <f>'Sectoral Plan 16'!$G14</f>
        <v>0</v>
      </c>
      <c r="T11" s="79">
        <f>'Sectoral Plan 17'!$G14</f>
        <v>0</v>
      </c>
      <c r="U11" s="79">
        <f>'Sectoral Plan 18'!$G14</f>
        <v>0</v>
      </c>
      <c r="V11" s="79">
        <f>'Sectoral Plan 19'!$G14</f>
        <v>0</v>
      </c>
      <c r="W11" s="79">
        <f>'Sectoral Plan 20'!$G14</f>
        <v>0</v>
      </c>
      <c r="X11" s="79">
        <f>'Sectoral Plan 21'!$G14</f>
        <v>0</v>
      </c>
      <c r="Y11" s="79">
        <f>'Sectoral Plan 22'!$G14</f>
        <v>0</v>
      </c>
      <c r="Z11" s="79">
        <f>'Sectoral Plan 23'!$G14</f>
        <v>0</v>
      </c>
      <c r="AA11" s="79">
        <f>'Sectoral Plan 24'!$G14</f>
        <v>0</v>
      </c>
      <c r="AB11" s="79">
        <f>'Sectoral Plan 25'!$G14</f>
        <v>0</v>
      </c>
      <c r="AC11" s="79">
        <f>'Sectoral Plan 26'!$G14</f>
        <v>0</v>
      </c>
      <c r="AD11" s="79">
        <f>'Sectoral Plan 27'!$G14</f>
        <v>0</v>
      </c>
      <c r="AE11" s="79">
        <f>'Sectoral Plan 28'!$G14</f>
        <v>0</v>
      </c>
      <c r="AF11" s="79">
        <f>'Sectoral Plan 29'!$G14</f>
        <v>0</v>
      </c>
      <c r="AG11" s="80">
        <f>'Sectoral Plan 30'!$G14</f>
        <v>0</v>
      </c>
      <c r="AH11" s="89">
        <f t="shared" si="2"/>
        <v>0</v>
      </c>
      <c r="AI11" s="90">
        <f t="shared" si="3"/>
        <v>1</v>
      </c>
      <c r="AJ11" s="90">
        <f>IF($AK11=0,SUM($AH11:$AI11),'developer sheet'!$D$9)</f>
        <v>1</v>
      </c>
      <c r="AK11" s="90">
        <f>'Long Term Vision'!C14</f>
        <v>0</v>
      </c>
      <c r="AL11" s="90">
        <f t="shared" si="0"/>
        <v>1</v>
      </c>
      <c r="AM11" s="90">
        <f t="shared" si="1"/>
        <v>0</v>
      </c>
      <c r="AN11" s="88" t="str">
        <f>IF($AK11="NO",'developer sheet'!$D$9,IF(AND($AJ11&lt;&gt;'developer sheet'!$D$9,$AJ11&lt;&gt;0),IF($AH11&gt;0,"T",IF($AI11&gt;0,"P")),'developer sheet'!$D$10))</f>
        <v>P</v>
      </c>
      <c r="AO11" s="103"/>
    </row>
    <row r="12" spans="1:41" x14ac:dyDescent="0.25">
      <c r="A12" s="19">
        <v>3.1</v>
      </c>
      <c r="B12" s="78">
        <f>'Long Term Vision'!I16</f>
        <v>0</v>
      </c>
      <c r="C12" s="79">
        <f>'Mid-term Plan'!G16</f>
        <v>0</v>
      </c>
      <c r="D12" s="79">
        <f>'Sectoral Plan 1'!$G16</f>
        <v>0</v>
      </c>
      <c r="E12" s="79">
        <f>'Sectoral Plan 2'!$G16</f>
        <v>0</v>
      </c>
      <c r="F12" s="79">
        <f>'Sectoral Plan 3'!$G16</f>
        <v>0</v>
      </c>
      <c r="G12" s="79">
        <f>'Sectoral Plan 4'!$G16</f>
        <v>0</v>
      </c>
      <c r="H12" s="79">
        <f>'Sectoral Plan 5'!$G16</f>
        <v>0</v>
      </c>
      <c r="I12" s="79">
        <f>'Sectoral Plan 6'!$G16</f>
        <v>0</v>
      </c>
      <c r="J12" s="79">
        <f>'Sectoral Plan 7'!$G16</f>
        <v>0</v>
      </c>
      <c r="K12" s="79">
        <f>'Sectoral Plan 8'!$G16</f>
        <v>0</v>
      </c>
      <c r="L12" s="79">
        <f>'Sectoral Plan 9'!$G16</f>
        <v>0</v>
      </c>
      <c r="M12" s="79">
        <f>'Sectoral Plan 10'!$G16</f>
        <v>0</v>
      </c>
      <c r="N12" s="79">
        <f>'Sectoral Plan 11'!$G16</f>
        <v>0</v>
      </c>
      <c r="O12" s="79">
        <f>'Sectoral Plan 12'!$G16</f>
        <v>0</v>
      </c>
      <c r="P12" s="79">
        <f>'Sectoral Plan 13'!$G16</f>
        <v>0</v>
      </c>
      <c r="Q12" s="79">
        <f>'Sectoral Plan 14'!$G16</f>
        <v>0</v>
      </c>
      <c r="R12" s="79">
        <f>'Sectoral Plan 15'!$G16</f>
        <v>0</v>
      </c>
      <c r="S12" s="79">
        <f>'Sectoral Plan 16'!$G16</f>
        <v>0</v>
      </c>
      <c r="T12" s="79">
        <f>'Sectoral Plan 17'!$G16</f>
        <v>0</v>
      </c>
      <c r="U12" s="79">
        <f>'Sectoral Plan 18'!$G16</f>
        <v>0</v>
      </c>
      <c r="V12" s="79">
        <f>'Sectoral Plan 19'!$G16</f>
        <v>0</v>
      </c>
      <c r="W12" s="79">
        <f>'Sectoral Plan 20'!$G16</f>
        <v>0</v>
      </c>
      <c r="X12" s="79">
        <f>'Sectoral Plan 21'!$G16</f>
        <v>0</v>
      </c>
      <c r="Y12" s="79">
        <f>'Sectoral Plan 22'!$G16</f>
        <v>0</v>
      </c>
      <c r="Z12" s="79">
        <f>'Sectoral Plan 23'!$G16</f>
        <v>0</v>
      </c>
      <c r="AA12" s="79">
        <f>'Sectoral Plan 24'!$G16</f>
        <v>0</v>
      </c>
      <c r="AB12" s="79">
        <f>'Sectoral Plan 25'!$G16</f>
        <v>0</v>
      </c>
      <c r="AC12" s="79">
        <f>'Sectoral Plan 26'!$G16</f>
        <v>0</v>
      </c>
      <c r="AD12" s="79">
        <f>'Sectoral Plan 27'!$G16</f>
        <v>0</v>
      </c>
      <c r="AE12" s="79">
        <f>'Sectoral Plan 28'!$G16</f>
        <v>0</v>
      </c>
      <c r="AF12" s="79">
        <f>'Sectoral Plan 29'!$G16</f>
        <v>0</v>
      </c>
      <c r="AG12" s="80">
        <f>'Sectoral Plan 30'!$G16</f>
        <v>0</v>
      </c>
      <c r="AH12" s="89">
        <f t="shared" si="2"/>
        <v>0</v>
      </c>
      <c r="AI12" s="90">
        <f t="shared" si="3"/>
        <v>0</v>
      </c>
      <c r="AJ12" s="90">
        <f>IF($AK12=0,SUM($AH12:$AI12),'developer sheet'!$D$9)</f>
        <v>0</v>
      </c>
      <c r="AK12" s="90">
        <f>'Long Term Vision'!C16</f>
        <v>0</v>
      </c>
      <c r="AL12" s="90">
        <f t="shared" si="0"/>
        <v>0</v>
      </c>
      <c r="AM12" s="90">
        <f t="shared" si="1"/>
        <v>1</v>
      </c>
      <c r="AN12" s="88" t="str">
        <f>IF($AK12="NO",'developer sheet'!$D$9,IF(AND($AJ12&lt;&gt;'developer sheet'!$D$9,$AJ12&lt;&gt;0),IF($AH12&gt;0,"T",IF($AI12&gt;0,"P")),'developer sheet'!$D$10))</f>
        <v>none</v>
      </c>
      <c r="AO12" s="103"/>
    </row>
    <row r="13" spans="1:41" x14ac:dyDescent="0.25">
      <c r="A13" s="19">
        <v>3.2</v>
      </c>
      <c r="B13" s="78">
        <f>'Long Term Vision'!I17</f>
        <v>0</v>
      </c>
      <c r="C13" s="79">
        <f>'Mid-term Plan'!G17</f>
        <v>0</v>
      </c>
      <c r="D13" s="79">
        <f>'Sectoral Plan 1'!$G17</f>
        <v>0</v>
      </c>
      <c r="E13" s="79">
        <f>'Sectoral Plan 2'!$G17</f>
        <v>0</v>
      </c>
      <c r="F13" s="79">
        <f>'Sectoral Plan 3'!$G17</f>
        <v>0</v>
      </c>
      <c r="G13" s="79">
        <f>'Sectoral Plan 4'!$G17</f>
        <v>0</v>
      </c>
      <c r="H13" s="79">
        <f>'Sectoral Plan 5'!$G17</f>
        <v>0</v>
      </c>
      <c r="I13" s="79">
        <f>'Sectoral Plan 6'!$G17</f>
        <v>0</v>
      </c>
      <c r="J13" s="79">
        <f>'Sectoral Plan 7'!$G17</f>
        <v>0</v>
      </c>
      <c r="K13" s="79">
        <f>'Sectoral Plan 8'!$G17</f>
        <v>0</v>
      </c>
      <c r="L13" s="79">
        <f>'Sectoral Plan 9'!$G17</f>
        <v>0</v>
      </c>
      <c r="M13" s="79">
        <f>'Sectoral Plan 10'!$G17</f>
        <v>0</v>
      </c>
      <c r="N13" s="79">
        <f>'Sectoral Plan 11'!$G17</f>
        <v>0</v>
      </c>
      <c r="O13" s="79">
        <f>'Sectoral Plan 12'!$G17</f>
        <v>0</v>
      </c>
      <c r="P13" s="79">
        <f>'Sectoral Plan 13'!$G17</f>
        <v>0</v>
      </c>
      <c r="Q13" s="79">
        <f>'Sectoral Plan 14'!$G17</f>
        <v>0</v>
      </c>
      <c r="R13" s="79">
        <f>'Sectoral Plan 15'!$G17</f>
        <v>0</v>
      </c>
      <c r="S13" s="79">
        <f>'Sectoral Plan 16'!$G17</f>
        <v>0</v>
      </c>
      <c r="T13" s="79">
        <f>'Sectoral Plan 17'!$G17</f>
        <v>0</v>
      </c>
      <c r="U13" s="79">
        <f>'Sectoral Plan 18'!$G17</f>
        <v>0</v>
      </c>
      <c r="V13" s="79">
        <f>'Sectoral Plan 19'!$G17</f>
        <v>0</v>
      </c>
      <c r="W13" s="79">
        <f>'Sectoral Plan 20'!$G17</f>
        <v>0</v>
      </c>
      <c r="X13" s="79">
        <f>'Sectoral Plan 21'!$G17</f>
        <v>0</v>
      </c>
      <c r="Y13" s="79">
        <f>'Sectoral Plan 22'!$G17</f>
        <v>0</v>
      </c>
      <c r="Z13" s="79">
        <f>'Sectoral Plan 23'!$G17</f>
        <v>0</v>
      </c>
      <c r="AA13" s="79">
        <f>'Sectoral Plan 24'!$G17</f>
        <v>0</v>
      </c>
      <c r="AB13" s="79">
        <f>'Sectoral Plan 25'!$G17</f>
        <v>0</v>
      </c>
      <c r="AC13" s="79">
        <f>'Sectoral Plan 26'!$G17</f>
        <v>0</v>
      </c>
      <c r="AD13" s="79">
        <f>'Sectoral Plan 27'!$G17</f>
        <v>0</v>
      </c>
      <c r="AE13" s="79">
        <f>'Sectoral Plan 28'!$G17</f>
        <v>0</v>
      </c>
      <c r="AF13" s="79">
        <f>'Sectoral Plan 29'!$G17</f>
        <v>0</v>
      </c>
      <c r="AG13" s="80">
        <f>'Sectoral Plan 30'!$G17</f>
        <v>0</v>
      </c>
      <c r="AH13" s="89">
        <f t="shared" si="2"/>
        <v>0</v>
      </c>
      <c r="AI13" s="90">
        <f t="shared" si="3"/>
        <v>0</v>
      </c>
      <c r="AJ13" s="90">
        <f>IF($AK13=0,SUM($AH13:$AI13),'developer sheet'!$D$9)</f>
        <v>0</v>
      </c>
      <c r="AK13" s="90">
        <f>'Long Term Vision'!C17</f>
        <v>0</v>
      </c>
      <c r="AL13" s="90">
        <f t="shared" si="0"/>
        <v>0</v>
      </c>
      <c r="AM13" s="90">
        <f t="shared" si="1"/>
        <v>1</v>
      </c>
      <c r="AN13" s="88" t="str">
        <f>IF($AK13="NO",'developer sheet'!$D$9,IF(AND($AJ13&lt;&gt;'developer sheet'!$D$9,$AJ13&lt;&gt;0),IF($AH13&gt;0,"T",IF($AI13&gt;0,"P")),'developer sheet'!$D$10))</f>
        <v>none</v>
      </c>
      <c r="AO13" s="103"/>
    </row>
    <row r="14" spans="1:41" x14ac:dyDescent="0.25">
      <c r="A14" s="19">
        <v>3.3</v>
      </c>
      <c r="B14" s="78" t="str">
        <f>'Long Term Vision'!I18</f>
        <v>P</v>
      </c>
      <c r="C14" s="79" t="str">
        <f>'Mid-term Plan'!G18</f>
        <v>T</v>
      </c>
      <c r="D14" s="79">
        <f>'Sectoral Plan 1'!$G18</f>
        <v>0</v>
      </c>
      <c r="E14" s="79">
        <f>'Sectoral Plan 2'!$G18</f>
        <v>0</v>
      </c>
      <c r="F14" s="79">
        <f>'Sectoral Plan 3'!$G18</f>
        <v>0</v>
      </c>
      <c r="G14" s="79">
        <f>'Sectoral Plan 4'!$G18</f>
        <v>0</v>
      </c>
      <c r="H14" s="79">
        <f>'Sectoral Plan 5'!$G18</f>
        <v>0</v>
      </c>
      <c r="I14" s="79">
        <f>'Sectoral Plan 6'!$G18</f>
        <v>0</v>
      </c>
      <c r="J14" s="79">
        <f>'Sectoral Plan 7'!$G18</f>
        <v>0</v>
      </c>
      <c r="K14" s="79">
        <f>'Sectoral Plan 8'!$G18</f>
        <v>0</v>
      </c>
      <c r="L14" s="79" t="str">
        <f>'Sectoral Plan 9'!$G18</f>
        <v>P</v>
      </c>
      <c r="M14" s="79">
        <f>'Sectoral Plan 10'!$G18</f>
        <v>0</v>
      </c>
      <c r="N14" s="79">
        <f>'Sectoral Plan 11'!$G18</f>
        <v>0</v>
      </c>
      <c r="O14" s="79">
        <f>'Sectoral Plan 12'!$G18</f>
        <v>0</v>
      </c>
      <c r="P14" s="79">
        <f>'Sectoral Plan 13'!$G18</f>
        <v>0</v>
      </c>
      <c r="Q14" s="79">
        <f>'Sectoral Plan 14'!$G18</f>
        <v>0</v>
      </c>
      <c r="R14" s="79">
        <f>'Sectoral Plan 15'!$G18</f>
        <v>0</v>
      </c>
      <c r="S14" s="79">
        <f>'Sectoral Plan 16'!$G18</f>
        <v>0</v>
      </c>
      <c r="T14" s="79">
        <f>'Sectoral Plan 17'!$G18</f>
        <v>0</v>
      </c>
      <c r="U14" s="79">
        <f>'Sectoral Plan 18'!$G18</f>
        <v>0</v>
      </c>
      <c r="V14" s="79">
        <f>'Sectoral Plan 19'!$G18</f>
        <v>0</v>
      </c>
      <c r="W14" s="79">
        <f>'Sectoral Plan 20'!$G18</f>
        <v>0</v>
      </c>
      <c r="X14" s="79">
        <f>'Sectoral Plan 21'!$G18</f>
        <v>0</v>
      </c>
      <c r="Y14" s="79">
        <f>'Sectoral Plan 22'!$G18</f>
        <v>0</v>
      </c>
      <c r="Z14" s="79">
        <f>'Sectoral Plan 23'!$G18</f>
        <v>0</v>
      </c>
      <c r="AA14" s="79">
        <f>'Sectoral Plan 24'!$G18</f>
        <v>0</v>
      </c>
      <c r="AB14" s="79">
        <f>'Sectoral Plan 25'!$G18</f>
        <v>0</v>
      </c>
      <c r="AC14" s="79">
        <f>'Sectoral Plan 26'!$G18</f>
        <v>0</v>
      </c>
      <c r="AD14" s="79">
        <f>'Sectoral Plan 27'!$G18</f>
        <v>0</v>
      </c>
      <c r="AE14" s="79">
        <f>'Sectoral Plan 28'!$G18</f>
        <v>0</v>
      </c>
      <c r="AF14" s="79">
        <f>'Sectoral Plan 29'!$G18</f>
        <v>0</v>
      </c>
      <c r="AG14" s="80">
        <f>'Sectoral Plan 30'!$G18</f>
        <v>0</v>
      </c>
      <c r="AH14" s="89">
        <f t="shared" si="2"/>
        <v>1</v>
      </c>
      <c r="AI14" s="90">
        <f t="shared" si="3"/>
        <v>2</v>
      </c>
      <c r="AJ14" s="90">
        <f>IF($AK14=0,SUM($AH14:$AI14),'developer sheet'!$D$9)</f>
        <v>3</v>
      </c>
      <c r="AK14" s="90">
        <f>'Long Term Vision'!C18</f>
        <v>0</v>
      </c>
      <c r="AL14" s="90">
        <f t="shared" si="0"/>
        <v>1</v>
      </c>
      <c r="AM14" s="90">
        <f t="shared" si="1"/>
        <v>0</v>
      </c>
      <c r="AN14" s="88" t="str">
        <f>IF($AK14="NO",'developer sheet'!$D$9,IF(AND($AJ14&lt;&gt;'developer sheet'!$D$9,$AJ14&lt;&gt;0),IF($AH14&gt;0,"T",IF($AI14&gt;0,"P")),'developer sheet'!$D$10))</f>
        <v>T</v>
      </c>
      <c r="AO14" s="103"/>
    </row>
    <row r="15" spans="1:41" x14ac:dyDescent="0.25">
      <c r="A15" s="19">
        <v>3.4</v>
      </c>
      <c r="B15" s="78" t="str">
        <f>'Long Term Vision'!I19</f>
        <v>T</v>
      </c>
      <c r="C15" s="79" t="str">
        <f>'Mid-term Plan'!G19</f>
        <v>T</v>
      </c>
      <c r="D15" s="79">
        <f>'Sectoral Plan 1'!$G19</f>
        <v>0</v>
      </c>
      <c r="E15" s="79">
        <f>'Sectoral Plan 2'!$G19</f>
        <v>0</v>
      </c>
      <c r="F15" s="79">
        <f>'Sectoral Plan 3'!$G19</f>
        <v>0</v>
      </c>
      <c r="G15" s="79" t="str">
        <f>'Sectoral Plan 4'!$G19</f>
        <v>P</v>
      </c>
      <c r="H15" s="79">
        <f>'Sectoral Plan 5'!$G19</f>
        <v>0</v>
      </c>
      <c r="I15" s="79">
        <f>'Sectoral Plan 6'!$G19</f>
        <v>0</v>
      </c>
      <c r="J15" s="79">
        <f>'Sectoral Plan 7'!$G19</f>
        <v>0</v>
      </c>
      <c r="K15" s="79">
        <f>'Sectoral Plan 8'!$G19</f>
        <v>0</v>
      </c>
      <c r="L15" s="79" t="str">
        <f>'Sectoral Plan 9'!$G19</f>
        <v>P</v>
      </c>
      <c r="M15" s="79">
        <f>'Sectoral Plan 10'!$G19</f>
        <v>0</v>
      </c>
      <c r="N15" s="79">
        <f>'Sectoral Plan 11'!$G19</f>
        <v>0</v>
      </c>
      <c r="O15" s="79">
        <f>'Sectoral Plan 12'!$G19</f>
        <v>0</v>
      </c>
      <c r="P15" s="79" t="str">
        <f>'Sectoral Plan 13'!$G19</f>
        <v>P</v>
      </c>
      <c r="Q15" s="79">
        <f>'Sectoral Plan 14'!$G19</f>
        <v>0</v>
      </c>
      <c r="R15" s="79">
        <f>'Sectoral Plan 15'!$G19</f>
        <v>0</v>
      </c>
      <c r="S15" s="79">
        <f>'Sectoral Plan 16'!$G19</f>
        <v>0</v>
      </c>
      <c r="T15" s="79">
        <f>'Sectoral Plan 17'!$G19</f>
        <v>0</v>
      </c>
      <c r="U15" s="79">
        <f>'Sectoral Plan 18'!$G19</f>
        <v>0</v>
      </c>
      <c r="V15" s="79">
        <f>'Sectoral Plan 19'!$G19</f>
        <v>0</v>
      </c>
      <c r="W15" s="79">
        <f>'Sectoral Plan 20'!$G19</f>
        <v>0</v>
      </c>
      <c r="X15" s="79">
        <f>'Sectoral Plan 21'!$G19</f>
        <v>0</v>
      </c>
      <c r="Y15" s="79">
        <f>'Sectoral Plan 22'!$G19</f>
        <v>0</v>
      </c>
      <c r="Z15" s="79">
        <f>'Sectoral Plan 23'!$G19</f>
        <v>0</v>
      </c>
      <c r="AA15" s="79">
        <f>'Sectoral Plan 24'!$G19</f>
        <v>0</v>
      </c>
      <c r="AB15" s="79">
        <f>'Sectoral Plan 25'!$G19</f>
        <v>0</v>
      </c>
      <c r="AC15" s="79">
        <f>'Sectoral Plan 26'!$G19</f>
        <v>0</v>
      </c>
      <c r="AD15" s="79">
        <f>'Sectoral Plan 27'!$G19</f>
        <v>0</v>
      </c>
      <c r="AE15" s="79">
        <f>'Sectoral Plan 28'!$G19</f>
        <v>0</v>
      </c>
      <c r="AF15" s="79">
        <f>'Sectoral Plan 29'!$G19</f>
        <v>0</v>
      </c>
      <c r="AG15" s="80">
        <f>'Sectoral Plan 30'!$G19</f>
        <v>0</v>
      </c>
      <c r="AH15" s="89">
        <f t="shared" si="2"/>
        <v>2</v>
      </c>
      <c r="AI15" s="90">
        <f t="shared" si="3"/>
        <v>3</v>
      </c>
      <c r="AJ15" s="90">
        <f>IF($AK15=0,SUM($AH15:$AI15),'developer sheet'!$D$9)</f>
        <v>5</v>
      </c>
      <c r="AK15" s="90">
        <f>'Long Term Vision'!C19</f>
        <v>0</v>
      </c>
      <c r="AL15" s="90">
        <f t="shared" si="0"/>
        <v>1</v>
      </c>
      <c r="AM15" s="90">
        <f t="shared" si="1"/>
        <v>0</v>
      </c>
      <c r="AN15" s="88" t="str">
        <f>IF($AK15="NO",'developer sheet'!$D$9,IF(AND($AJ15&lt;&gt;'developer sheet'!$D$9,$AJ15&lt;&gt;0),IF($AH15&gt;0,"T",IF($AI15&gt;0,"P")),'developer sheet'!$D$10))</f>
        <v>T</v>
      </c>
      <c r="AO15" s="103"/>
    </row>
    <row r="16" spans="1:41" x14ac:dyDescent="0.25">
      <c r="A16" s="19">
        <v>3.5</v>
      </c>
      <c r="B16" s="78">
        <f>'Long Term Vision'!I20</f>
        <v>0</v>
      </c>
      <c r="C16" s="79">
        <f>'Mid-term Plan'!G20</f>
        <v>0</v>
      </c>
      <c r="D16" s="79">
        <f>'Sectoral Plan 1'!$G20</f>
        <v>0</v>
      </c>
      <c r="E16" s="79">
        <f>'Sectoral Plan 2'!$G20</f>
        <v>0</v>
      </c>
      <c r="F16" s="79">
        <f>'Sectoral Plan 3'!$G20</f>
        <v>0</v>
      </c>
      <c r="G16" s="79">
        <f>'Sectoral Plan 4'!$G20</f>
        <v>0</v>
      </c>
      <c r="H16" s="79">
        <f>'Sectoral Plan 5'!$G20</f>
        <v>0</v>
      </c>
      <c r="I16" s="79">
        <f>'Sectoral Plan 6'!$G20</f>
        <v>0</v>
      </c>
      <c r="J16" s="79">
        <f>'Sectoral Plan 7'!$G20</f>
        <v>0</v>
      </c>
      <c r="K16" s="79">
        <f>'Sectoral Plan 8'!$G20</f>
        <v>0</v>
      </c>
      <c r="L16" s="79" t="str">
        <f>'Sectoral Plan 9'!$G20</f>
        <v>P</v>
      </c>
      <c r="M16" s="79">
        <f>'Sectoral Plan 10'!$G20</f>
        <v>0</v>
      </c>
      <c r="N16" s="79">
        <f>'Sectoral Plan 11'!$G20</f>
        <v>0</v>
      </c>
      <c r="O16" s="79">
        <f>'Sectoral Plan 12'!$G20</f>
        <v>0</v>
      </c>
      <c r="P16" s="79">
        <f>'Sectoral Plan 13'!$G20</f>
        <v>0</v>
      </c>
      <c r="Q16" s="79">
        <f>'Sectoral Plan 14'!$G20</f>
        <v>0</v>
      </c>
      <c r="R16" s="79">
        <f>'Sectoral Plan 15'!$G20</f>
        <v>0</v>
      </c>
      <c r="S16" s="79">
        <f>'Sectoral Plan 16'!$G20</f>
        <v>0</v>
      </c>
      <c r="T16" s="79">
        <f>'Sectoral Plan 17'!$G20</f>
        <v>0</v>
      </c>
      <c r="U16" s="79">
        <f>'Sectoral Plan 18'!$G20</f>
        <v>0</v>
      </c>
      <c r="V16" s="79">
        <f>'Sectoral Plan 19'!$G20</f>
        <v>0</v>
      </c>
      <c r="W16" s="79">
        <f>'Sectoral Plan 20'!$G20</f>
        <v>0</v>
      </c>
      <c r="X16" s="79">
        <f>'Sectoral Plan 21'!$G20</f>
        <v>0</v>
      </c>
      <c r="Y16" s="79">
        <f>'Sectoral Plan 22'!$G20</f>
        <v>0</v>
      </c>
      <c r="Z16" s="79">
        <f>'Sectoral Plan 23'!$G20</f>
        <v>0</v>
      </c>
      <c r="AA16" s="79">
        <f>'Sectoral Plan 24'!$G20</f>
        <v>0</v>
      </c>
      <c r="AB16" s="79">
        <f>'Sectoral Plan 25'!$G20</f>
        <v>0</v>
      </c>
      <c r="AC16" s="79">
        <f>'Sectoral Plan 26'!$G20</f>
        <v>0</v>
      </c>
      <c r="AD16" s="79">
        <f>'Sectoral Plan 27'!$G20</f>
        <v>0</v>
      </c>
      <c r="AE16" s="79">
        <f>'Sectoral Plan 28'!$G20</f>
        <v>0</v>
      </c>
      <c r="AF16" s="79">
        <f>'Sectoral Plan 29'!$G20</f>
        <v>0</v>
      </c>
      <c r="AG16" s="80">
        <f>'Sectoral Plan 30'!$G20</f>
        <v>0</v>
      </c>
      <c r="AH16" s="89">
        <f t="shared" si="2"/>
        <v>0</v>
      </c>
      <c r="AI16" s="90">
        <f t="shared" si="3"/>
        <v>1</v>
      </c>
      <c r="AJ16" s="90">
        <f>IF($AK16=0,SUM($AH16:$AI16),'developer sheet'!$D$9)</f>
        <v>1</v>
      </c>
      <c r="AK16" s="90">
        <f>'Long Term Vision'!C20</f>
        <v>0</v>
      </c>
      <c r="AL16" s="90">
        <f t="shared" si="0"/>
        <v>1</v>
      </c>
      <c r="AM16" s="90">
        <f t="shared" si="1"/>
        <v>0</v>
      </c>
      <c r="AN16" s="88" t="str">
        <f>IF($AK16="NO",'developer sheet'!$D$9,IF(AND($AJ16&lt;&gt;'developer sheet'!$D$9,$AJ16&lt;&gt;0),IF($AH16&gt;0,"T",IF($AI16&gt;0,"P")),'developer sheet'!$D$10))</f>
        <v>P</v>
      </c>
      <c r="AO16" s="103"/>
    </row>
    <row r="17" spans="1:41" x14ac:dyDescent="0.25">
      <c r="A17" s="19">
        <v>3.6</v>
      </c>
      <c r="B17" s="78" t="str">
        <f>'Long Term Vision'!I21</f>
        <v>T</v>
      </c>
      <c r="C17" s="79">
        <f>'Mid-term Plan'!G21</f>
        <v>0</v>
      </c>
      <c r="D17" s="79">
        <f>'Sectoral Plan 1'!$G21</f>
        <v>0</v>
      </c>
      <c r="E17" s="79">
        <f>'Sectoral Plan 2'!$G21</f>
        <v>0</v>
      </c>
      <c r="F17" s="79">
        <f>'Sectoral Plan 3'!$G21</f>
        <v>0</v>
      </c>
      <c r="G17" s="79">
        <f>'Sectoral Plan 4'!$G21</f>
        <v>0</v>
      </c>
      <c r="H17" s="79">
        <f>'Sectoral Plan 5'!$G21</f>
        <v>0</v>
      </c>
      <c r="I17" s="79">
        <f>'Sectoral Plan 6'!$G21</f>
        <v>0</v>
      </c>
      <c r="J17" s="79">
        <f>'Sectoral Plan 7'!$G21</f>
        <v>0</v>
      </c>
      <c r="K17" s="79">
        <f>'Sectoral Plan 8'!$G21</f>
        <v>0</v>
      </c>
      <c r="L17" s="79">
        <f>'Sectoral Plan 9'!$G21</f>
        <v>0</v>
      </c>
      <c r="M17" s="79">
        <f>'Sectoral Plan 10'!$G21</f>
        <v>0</v>
      </c>
      <c r="N17" s="79">
        <f>'Sectoral Plan 11'!$G21</f>
        <v>0</v>
      </c>
      <c r="O17" s="79">
        <f>'Sectoral Plan 12'!$G21</f>
        <v>0</v>
      </c>
      <c r="P17" s="79">
        <f>'Sectoral Plan 13'!$G21</f>
        <v>0</v>
      </c>
      <c r="Q17" s="79">
        <f>'Sectoral Plan 14'!$G21</f>
        <v>0</v>
      </c>
      <c r="R17" s="79">
        <f>'Sectoral Plan 15'!$G21</f>
        <v>0</v>
      </c>
      <c r="S17" s="79">
        <f>'Sectoral Plan 16'!$G21</f>
        <v>0</v>
      </c>
      <c r="T17" s="79">
        <f>'Sectoral Plan 17'!$G21</f>
        <v>0</v>
      </c>
      <c r="U17" s="79">
        <f>'Sectoral Plan 18'!$G21</f>
        <v>0</v>
      </c>
      <c r="V17" s="79">
        <f>'Sectoral Plan 19'!$G21</f>
        <v>0</v>
      </c>
      <c r="W17" s="79">
        <f>'Sectoral Plan 20'!$G21</f>
        <v>0</v>
      </c>
      <c r="X17" s="79">
        <f>'Sectoral Plan 21'!$G21</f>
        <v>0</v>
      </c>
      <c r="Y17" s="79">
        <f>'Sectoral Plan 22'!$G21</f>
        <v>0</v>
      </c>
      <c r="Z17" s="79">
        <f>'Sectoral Plan 23'!$G21</f>
        <v>0</v>
      </c>
      <c r="AA17" s="79">
        <f>'Sectoral Plan 24'!$G21</f>
        <v>0</v>
      </c>
      <c r="AB17" s="79">
        <f>'Sectoral Plan 25'!$G21</f>
        <v>0</v>
      </c>
      <c r="AC17" s="79">
        <f>'Sectoral Plan 26'!$G21</f>
        <v>0</v>
      </c>
      <c r="AD17" s="79">
        <f>'Sectoral Plan 27'!$G21</f>
        <v>0</v>
      </c>
      <c r="AE17" s="79">
        <f>'Sectoral Plan 28'!$G21</f>
        <v>0</v>
      </c>
      <c r="AF17" s="79">
        <f>'Sectoral Plan 29'!$G21</f>
        <v>0</v>
      </c>
      <c r="AG17" s="80">
        <f>'Sectoral Plan 30'!$G21</f>
        <v>0</v>
      </c>
      <c r="AH17" s="89">
        <f t="shared" si="2"/>
        <v>1</v>
      </c>
      <c r="AI17" s="90">
        <f t="shared" si="3"/>
        <v>0</v>
      </c>
      <c r="AJ17" s="90">
        <f>IF($AK17=0,SUM($AH17:$AI17),'developer sheet'!$D$9)</f>
        <v>1</v>
      </c>
      <c r="AK17" s="90">
        <f>'Long Term Vision'!C21</f>
        <v>0</v>
      </c>
      <c r="AL17" s="90">
        <f t="shared" si="0"/>
        <v>1</v>
      </c>
      <c r="AM17" s="90">
        <f t="shared" si="1"/>
        <v>0</v>
      </c>
      <c r="AN17" s="88" t="str">
        <f>IF($AK17="NO",'developer sheet'!$D$9,IF(AND($AJ17&lt;&gt;'developer sheet'!$D$9,$AJ17&lt;&gt;0),IF($AH17&gt;0,"T",IF($AI17&gt;0,"P")),'developer sheet'!$D$10))</f>
        <v>T</v>
      </c>
      <c r="AO17" s="103"/>
    </row>
    <row r="18" spans="1:41" x14ac:dyDescent="0.25">
      <c r="A18" s="19">
        <v>3.7</v>
      </c>
      <c r="B18" s="78">
        <f>'Long Term Vision'!I22</f>
        <v>0</v>
      </c>
      <c r="C18" s="79">
        <f>'Mid-term Plan'!G22</f>
        <v>0</v>
      </c>
      <c r="D18" s="79">
        <f>'Sectoral Plan 1'!$G22</f>
        <v>0</v>
      </c>
      <c r="E18" s="79">
        <f>'Sectoral Plan 2'!$G22</f>
        <v>0</v>
      </c>
      <c r="F18" s="79">
        <f>'Sectoral Plan 3'!$G22</f>
        <v>0</v>
      </c>
      <c r="G18" s="79">
        <f>'Sectoral Plan 4'!$G22</f>
        <v>0</v>
      </c>
      <c r="H18" s="79">
        <f>'Sectoral Plan 5'!$G22</f>
        <v>0</v>
      </c>
      <c r="I18" s="79">
        <f>'Sectoral Plan 6'!$G22</f>
        <v>0</v>
      </c>
      <c r="J18" s="79">
        <f>'Sectoral Plan 7'!$G22</f>
        <v>0</v>
      </c>
      <c r="K18" s="79">
        <f>'Sectoral Plan 8'!$G22</f>
        <v>0</v>
      </c>
      <c r="L18" s="79" t="str">
        <f>'Sectoral Plan 9'!$G22</f>
        <v>P</v>
      </c>
      <c r="M18" s="79">
        <f>'Sectoral Plan 10'!$G22</f>
        <v>0</v>
      </c>
      <c r="N18" s="79">
        <f>'Sectoral Plan 11'!$G22</f>
        <v>0</v>
      </c>
      <c r="O18" s="79">
        <f>'Sectoral Plan 12'!$G22</f>
        <v>0</v>
      </c>
      <c r="P18" s="79">
        <f>'Sectoral Plan 13'!$G22</f>
        <v>0</v>
      </c>
      <c r="Q18" s="79">
        <f>'Sectoral Plan 14'!$G22</f>
        <v>0</v>
      </c>
      <c r="R18" s="79">
        <f>'Sectoral Plan 15'!$G22</f>
        <v>0</v>
      </c>
      <c r="S18" s="79">
        <f>'Sectoral Plan 16'!$G22</f>
        <v>0</v>
      </c>
      <c r="T18" s="79">
        <f>'Sectoral Plan 17'!$G22</f>
        <v>0</v>
      </c>
      <c r="U18" s="79">
        <f>'Sectoral Plan 18'!$G22</f>
        <v>0</v>
      </c>
      <c r="V18" s="79">
        <f>'Sectoral Plan 19'!$G22</f>
        <v>0</v>
      </c>
      <c r="W18" s="79">
        <f>'Sectoral Plan 20'!$G22</f>
        <v>0</v>
      </c>
      <c r="X18" s="79">
        <f>'Sectoral Plan 21'!$G22</f>
        <v>0</v>
      </c>
      <c r="Y18" s="79">
        <f>'Sectoral Plan 22'!$G22</f>
        <v>0</v>
      </c>
      <c r="Z18" s="79">
        <f>'Sectoral Plan 23'!$G22</f>
        <v>0</v>
      </c>
      <c r="AA18" s="79">
        <f>'Sectoral Plan 24'!$G22</f>
        <v>0</v>
      </c>
      <c r="AB18" s="79">
        <f>'Sectoral Plan 25'!$G22</f>
        <v>0</v>
      </c>
      <c r="AC18" s="79">
        <f>'Sectoral Plan 26'!$G22</f>
        <v>0</v>
      </c>
      <c r="AD18" s="79">
        <f>'Sectoral Plan 27'!$G22</f>
        <v>0</v>
      </c>
      <c r="AE18" s="79">
        <f>'Sectoral Plan 28'!$G22</f>
        <v>0</v>
      </c>
      <c r="AF18" s="79">
        <f>'Sectoral Plan 29'!$G22</f>
        <v>0</v>
      </c>
      <c r="AG18" s="80">
        <f>'Sectoral Plan 30'!$G22</f>
        <v>0</v>
      </c>
      <c r="AH18" s="89">
        <f t="shared" si="2"/>
        <v>0</v>
      </c>
      <c r="AI18" s="90">
        <f t="shared" si="3"/>
        <v>1</v>
      </c>
      <c r="AJ18" s="90">
        <f>IF($AK18=0,SUM($AH18:$AI18),'developer sheet'!$D$9)</f>
        <v>1</v>
      </c>
      <c r="AK18" s="90">
        <f>'Long Term Vision'!C22</f>
        <v>0</v>
      </c>
      <c r="AL18" s="90">
        <f t="shared" si="0"/>
        <v>1</v>
      </c>
      <c r="AM18" s="90">
        <f t="shared" si="1"/>
        <v>0</v>
      </c>
      <c r="AN18" s="88" t="str">
        <f>IF($AK18="NO",'developer sheet'!$D$9,IF(AND($AJ18&lt;&gt;'developer sheet'!$D$9,$AJ18&lt;&gt;0),IF($AH18&gt;0,"T",IF($AI18&gt;0,"P")),'developer sheet'!$D$10))</f>
        <v>P</v>
      </c>
      <c r="AO18" s="103"/>
    </row>
    <row r="19" spans="1:41" x14ac:dyDescent="0.25">
      <c r="A19" s="19">
        <v>3.8</v>
      </c>
      <c r="B19" s="78" t="str">
        <f>'Long Term Vision'!I23</f>
        <v>T</v>
      </c>
      <c r="C19" s="79" t="str">
        <f>'Mid-term Plan'!G23</f>
        <v>T</v>
      </c>
      <c r="D19" s="79">
        <f>'Sectoral Plan 1'!$G23</f>
        <v>0</v>
      </c>
      <c r="E19" s="79">
        <f>'Sectoral Plan 2'!$G23</f>
        <v>0</v>
      </c>
      <c r="F19" s="79">
        <f>'Sectoral Plan 3'!$G23</f>
        <v>0</v>
      </c>
      <c r="G19" s="79">
        <f>'Sectoral Plan 4'!$G23</f>
        <v>0</v>
      </c>
      <c r="H19" s="79">
        <f>'Sectoral Plan 5'!$G23</f>
        <v>0</v>
      </c>
      <c r="I19" s="79">
        <f>'Sectoral Plan 6'!$G23</f>
        <v>0</v>
      </c>
      <c r="J19" s="79">
        <f>'Sectoral Plan 7'!$G23</f>
        <v>0</v>
      </c>
      <c r="K19" s="79">
        <f>'Sectoral Plan 8'!$G23</f>
        <v>0</v>
      </c>
      <c r="L19" s="79" t="str">
        <f>'Sectoral Plan 9'!$G23</f>
        <v>P</v>
      </c>
      <c r="M19" s="79">
        <f>'Sectoral Plan 10'!$G23</f>
        <v>0</v>
      </c>
      <c r="N19" s="79">
        <f>'Sectoral Plan 11'!$G23</f>
        <v>0</v>
      </c>
      <c r="O19" s="79">
        <f>'Sectoral Plan 12'!$G23</f>
        <v>0</v>
      </c>
      <c r="P19" s="79">
        <f>'Sectoral Plan 13'!$G23</f>
        <v>0</v>
      </c>
      <c r="Q19" s="79">
        <f>'Sectoral Plan 14'!$G23</f>
        <v>0</v>
      </c>
      <c r="R19" s="79">
        <f>'Sectoral Plan 15'!$G23</f>
        <v>0</v>
      </c>
      <c r="S19" s="79">
        <f>'Sectoral Plan 16'!$G23</f>
        <v>0</v>
      </c>
      <c r="T19" s="79">
        <f>'Sectoral Plan 17'!$G23</f>
        <v>0</v>
      </c>
      <c r="U19" s="79">
        <f>'Sectoral Plan 18'!$G23</f>
        <v>0</v>
      </c>
      <c r="V19" s="79">
        <f>'Sectoral Plan 19'!$G23</f>
        <v>0</v>
      </c>
      <c r="W19" s="79">
        <f>'Sectoral Plan 20'!$G23</f>
        <v>0</v>
      </c>
      <c r="X19" s="79">
        <f>'Sectoral Plan 21'!$G23</f>
        <v>0</v>
      </c>
      <c r="Y19" s="79">
        <f>'Sectoral Plan 22'!$G23</f>
        <v>0</v>
      </c>
      <c r="Z19" s="79">
        <f>'Sectoral Plan 23'!$G23</f>
        <v>0</v>
      </c>
      <c r="AA19" s="79">
        <f>'Sectoral Plan 24'!$G23</f>
        <v>0</v>
      </c>
      <c r="AB19" s="79">
        <f>'Sectoral Plan 25'!$G23</f>
        <v>0</v>
      </c>
      <c r="AC19" s="79">
        <f>'Sectoral Plan 26'!$G23</f>
        <v>0</v>
      </c>
      <c r="AD19" s="79">
        <f>'Sectoral Plan 27'!$G23</f>
        <v>0</v>
      </c>
      <c r="AE19" s="79">
        <f>'Sectoral Plan 28'!$G23</f>
        <v>0</v>
      </c>
      <c r="AF19" s="79">
        <f>'Sectoral Plan 29'!$G23</f>
        <v>0</v>
      </c>
      <c r="AG19" s="80">
        <f>'Sectoral Plan 30'!$G23</f>
        <v>0</v>
      </c>
      <c r="AH19" s="89">
        <f t="shared" si="2"/>
        <v>2</v>
      </c>
      <c r="AI19" s="90">
        <f t="shared" si="3"/>
        <v>1</v>
      </c>
      <c r="AJ19" s="90">
        <f>IF($AK19=0,SUM($AH19:$AI19),'developer sheet'!$D$9)</f>
        <v>3</v>
      </c>
      <c r="AK19" s="90">
        <f>'Long Term Vision'!C23</f>
        <v>0</v>
      </c>
      <c r="AL19" s="90">
        <f t="shared" si="0"/>
        <v>1</v>
      </c>
      <c r="AM19" s="90">
        <f t="shared" si="1"/>
        <v>0</v>
      </c>
      <c r="AN19" s="88" t="str">
        <f>IF($AK19="NO",'developer sheet'!$D$9,IF(AND($AJ19&lt;&gt;'developer sheet'!$D$9,$AJ19&lt;&gt;0),IF($AH19&gt;0,"T",IF($AI19&gt;0,"P")),'developer sheet'!$D$10))</f>
        <v>T</v>
      </c>
      <c r="AO19" s="103"/>
    </row>
    <row r="20" spans="1:41" x14ac:dyDescent="0.25">
      <c r="A20" s="19">
        <v>3.9</v>
      </c>
      <c r="B20" s="78">
        <f>'Long Term Vision'!I24</f>
        <v>0</v>
      </c>
      <c r="C20" s="79">
        <f>'Mid-term Plan'!G24</f>
        <v>0</v>
      </c>
      <c r="D20" s="79">
        <f>'Sectoral Plan 1'!$G24</f>
        <v>0</v>
      </c>
      <c r="E20" s="79">
        <f>'Sectoral Plan 2'!$G24</f>
        <v>0</v>
      </c>
      <c r="F20" s="79">
        <f>'Sectoral Plan 3'!$G24</f>
        <v>0</v>
      </c>
      <c r="G20" s="79">
        <f>'Sectoral Plan 4'!$G24</f>
        <v>0</v>
      </c>
      <c r="H20" s="79">
        <f>'Sectoral Plan 5'!$G24</f>
        <v>0</v>
      </c>
      <c r="I20" s="79">
        <f>'Sectoral Plan 6'!$G24</f>
        <v>0</v>
      </c>
      <c r="J20" s="79">
        <f>'Sectoral Plan 7'!$G24</f>
        <v>0</v>
      </c>
      <c r="K20" s="79">
        <f>'Sectoral Plan 8'!$G24</f>
        <v>0</v>
      </c>
      <c r="L20" s="79">
        <f>'Sectoral Plan 9'!$G24</f>
        <v>0</v>
      </c>
      <c r="M20" s="79">
        <f>'Sectoral Plan 10'!$G24</f>
        <v>0</v>
      </c>
      <c r="N20" s="79">
        <f>'Sectoral Plan 11'!$G24</f>
        <v>0</v>
      </c>
      <c r="O20" s="79">
        <f>'Sectoral Plan 12'!$G24</f>
        <v>0</v>
      </c>
      <c r="P20" s="79" t="str">
        <f>'Sectoral Plan 13'!$G24</f>
        <v>P</v>
      </c>
      <c r="Q20" s="79">
        <f>'Sectoral Plan 14'!$G24</f>
        <v>0</v>
      </c>
      <c r="R20" s="79">
        <f>'Sectoral Plan 15'!$G24</f>
        <v>0</v>
      </c>
      <c r="S20" s="79">
        <f>'Sectoral Plan 16'!$G24</f>
        <v>0</v>
      </c>
      <c r="T20" s="79">
        <f>'Sectoral Plan 17'!$G24</f>
        <v>0</v>
      </c>
      <c r="U20" s="79">
        <f>'Sectoral Plan 18'!$G24</f>
        <v>0</v>
      </c>
      <c r="V20" s="79">
        <f>'Sectoral Plan 19'!$G24</f>
        <v>0</v>
      </c>
      <c r="W20" s="79">
        <f>'Sectoral Plan 20'!$G24</f>
        <v>0</v>
      </c>
      <c r="X20" s="79">
        <f>'Sectoral Plan 21'!$G24</f>
        <v>0</v>
      </c>
      <c r="Y20" s="79">
        <f>'Sectoral Plan 22'!$G24</f>
        <v>0</v>
      </c>
      <c r="Z20" s="79">
        <f>'Sectoral Plan 23'!$G24</f>
        <v>0</v>
      </c>
      <c r="AA20" s="79">
        <f>'Sectoral Plan 24'!$G24</f>
        <v>0</v>
      </c>
      <c r="AB20" s="79">
        <f>'Sectoral Plan 25'!$G24</f>
        <v>0</v>
      </c>
      <c r="AC20" s="79">
        <f>'Sectoral Plan 26'!$G24</f>
        <v>0</v>
      </c>
      <c r="AD20" s="79">
        <f>'Sectoral Plan 27'!$G24</f>
        <v>0</v>
      </c>
      <c r="AE20" s="79">
        <f>'Sectoral Plan 28'!$G24</f>
        <v>0</v>
      </c>
      <c r="AF20" s="79">
        <f>'Sectoral Plan 29'!$G24</f>
        <v>0</v>
      </c>
      <c r="AG20" s="80">
        <f>'Sectoral Plan 30'!$G24</f>
        <v>0</v>
      </c>
      <c r="AH20" s="89">
        <f t="shared" si="2"/>
        <v>0</v>
      </c>
      <c r="AI20" s="90">
        <f t="shared" si="3"/>
        <v>1</v>
      </c>
      <c r="AJ20" s="90">
        <f>IF($AK20=0,SUM($AH20:$AI20),'developer sheet'!$D$9)</f>
        <v>1</v>
      </c>
      <c r="AK20" s="90">
        <f>'Long Term Vision'!C24</f>
        <v>0</v>
      </c>
      <c r="AL20" s="90">
        <f t="shared" si="0"/>
        <v>1</v>
      </c>
      <c r="AM20" s="90">
        <f t="shared" si="1"/>
        <v>0</v>
      </c>
      <c r="AN20" s="88" t="str">
        <f>IF($AK20="NO",'developer sheet'!$D$9,IF(AND($AJ20&lt;&gt;'developer sheet'!$D$9,$AJ20&lt;&gt;0),IF($AH20&gt;0,"T",IF($AI20&gt;0,"P")),'developer sheet'!$D$10))</f>
        <v>P</v>
      </c>
      <c r="AO20" s="103"/>
    </row>
    <row r="21" spans="1:41" x14ac:dyDescent="0.25">
      <c r="A21" s="19">
        <v>4.0999999999999996</v>
      </c>
      <c r="B21" s="78" t="str">
        <f>'Long Term Vision'!I26</f>
        <v>P</v>
      </c>
      <c r="C21" s="79" t="str">
        <f>'Mid-term Plan'!G26</f>
        <v>P</v>
      </c>
      <c r="D21" s="79">
        <f>'Sectoral Plan 1'!$G26</f>
        <v>0</v>
      </c>
      <c r="E21" s="79">
        <f>'Sectoral Plan 2'!$G26</f>
        <v>0</v>
      </c>
      <c r="F21" s="79">
        <f>'Sectoral Plan 3'!$G26</f>
        <v>0</v>
      </c>
      <c r="G21" s="79">
        <f>'Sectoral Plan 4'!$G26</f>
        <v>0</v>
      </c>
      <c r="H21" s="79">
        <f>'Sectoral Plan 5'!$G26</f>
        <v>0</v>
      </c>
      <c r="I21" s="79">
        <f>'Sectoral Plan 6'!$G26</f>
        <v>0</v>
      </c>
      <c r="J21" s="79">
        <f>'Sectoral Plan 7'!$G26</f>
        <v>0</v>
      </c>
      <c r="K21" s="79">
        <f>'Sectoral Plan 8'!$G26</f>
        <v>0</v>
      </c>
      <c r="L21" s="79" t="str">
        <f>'Sectoral Plan 9'!$G26</f>
        <v>T</v>
      </c>
      <c r="M21" s="79">
        <f>'Sectoral Plan 10'!$G26</f>
        <v>0</v>
      </c>
      <c r="N21" s="79">
        <f>'Sectoral Plan 11'!$G26</f>
        <v>0</v>
      </c>
      <c r="O21" s="79">
        <f>'Sectoral Plan 12'!$G26</f>
        <v>0</v>
      </c>
      <c r="P21" s="79">
        <f>'Sectoral Plan 13'!$G26</f>
        <v>0</v>
      </c>
      <c r="Q21" s="79">
        <f>'Sectoral Plan 14'!$G26</f>
        <v>0</v>
      </c>
      <c r="R21" s="79">
        <f>'Sectoral Plan 15'!$G26</f>
        <v>0</v>
      </c>
      <c r="S21" s="79">
        <f>'Sectoral Plan 16'!$G26</f>
        <v>0</v>
      </c>
      <c r="T21" s="79">
        <f>'Sectoral Plan 17'!$G26</f>
        <v>0</v>
      </c>
      <c r="U21" s="79">
        <f>'Sectoral Plan 18'!$G26</f>
        <v>0</v>
      </c>
      <c r="V21" s="79">
        <f>'Sectoral Plan 19'!$G26</f>
        <v>0</v>
      </c>
      <c r="W21" s="79">
        <f>'Sectoral Plan 20'!$G26</f>
        <v>0</v>
      </c>
      <c r="X21" s="79">
        <f>'Sectoral Plan 21'!$G26</f>
        <v>0</v>
      </c>
      <c r="Y21" s="79">
        <f>'Sectoral Plan 22'!$G26</f>
        <v>0</v>
      </c>
      <c r="Z21" s="79">
        <f>'Sectoral Plan 23'!$G26</f>
        <v>0</v>
      </c>
      <c r="AA21" s="79">
        <f>'Sectoral Plan 24'!$G26</f>
        <v>0</v>
      </c>
      <c r="AB21" s="79">
        <f>'Sectoral Plan 25'!$G26</f>
        <v>0</v>
      </c>
      <c r="AC21" s="79">
        <f>'Sectoral Plan 26'!$G26</f>
        <v>0</v>
      </c>
      <c r="AD21" s="79">
        <f>'Sectoral Plan 27'!$G26</f>
        <v>0</v>
      </c>
      <c r="AE21" s="79">
        <f>'Sectoral Plan 28'!$G26</f>
        <v>0</v>
      </c>
      <c r="AF21" s="79">
        <f>'Sectoral Plan 29'!$G26</f>
        <v>0</v>
      </c>
      <c r="AG21" s="80">
        <f>'Sectoral Plan 30'!$G26</f>
        <v>0</v>
      </c>
      <c r="AH21" s="89">
        <f t="shared" si="2"/>
        <v>1</v>
      </c>
      <c r="AI21" s="90">
        <f t="shared" si="3"/>
        <v>2</v>
      </c>
      <c r="AJ21" s="90">
        <f>IF($AK21=0,SUM($AH21:$AI21),'developer sheet'!$D$9)</f>
        <v>3</v>
      </c>
      <c r="AK21" s="90">
        <f>'Long Term Vision'!C26</f>
        <v>0</v>
      </c>
      <c r="AL21" s="90">
        <f t="shared" si="0"/>
        <v>1</v>
      </c>
      <c r="AM21" s="90">
        <f t="shared" si="1"/>
        <v>0</v>
      </c>
      <c r="AN21" s="88" t="str">
        <f>IF($AK21="NO",'developer sheet'!$D$9,IF(AND($AJ21&lt;&gt;'developer sheet'!$D$9,$AJ21&lt;&gt;0),IF($AH21&gt;0,"T",IF($AI21&gt;0,"P")),'developer sheet'!$D$10))</f>
        <v>T</v>
      </c>
      <c r="AO21" s="103"/>
    </row>
    <row r="22" spans="1:41" x14ac:dyDescent="0.25">
      <c r="A22" s="19">
        <v>4.2</v>
      </c>
      <c r="B22" s="78" t="str">
        <f>'Long Term Vision'!I27</f>
        <v>P</v>
      </c>
      <c r="C22" s="79" t="str">
        <f>'Mid-term Plan'!G27</f>
        <v>P</v>
      </c>
      <c r="D22" s="79">
        <f>'Sectoral Plan 1'!$G27</f>
        <v>0</v>
      </c>
      <c r="E22" s="79">
        <f>'Sectoral Plan 2'!$G27</f>
        <v>0</v>
      </c>
      <c r="F22" s="79">
        <f>'Sectoral Plan 3'!$G27</f>
        <v>0</v>
      </c>
      <c r="G22" s="79">
        <f>'Sectoral Plan 4'!$G27</f>
        <v>0</v>
      </c>
      <c r="H22" s="79">
        <f>'Sectoral Plan 5'!$G27</f>
        <v>0</v>
      </c>
      <c r="I22" s="79">
        <f>'Sectoral Plan 6'!$G27</f>
        <v>0</v>
      </c>
      <c r="J22" s="79">
        <f>'Sectoral Plan 7'!$G27</f>
        <v>0</v>
      </c>
      <c r="K22" s="79">
        <f>'Sectoral Plan 8'!$G27</f>
        <v>0</v>
      </c>
      <c r="L22" s="79" t="str">
        <f>'Sectoral Plan 9'!$G27</f>
        <v>P</v>
      </c>
      <c r="M22" s="79">
        <f>'Sectoral Plan 10'!$G27</f>
        <v>0</v>
      </c>
      <c r="N22" s="79">
        <f>'Sectoral Plan 11'!$G27</f>
        <v>0</v>
      </c>
      <c r="O22" s="79">
        <f>'Sectoral Plan 12'!$G27</f>
        <v>0</v>
      </c>
      <c r="P22" s="79">
        <f>'Sectoral Plan 13'!$G27</f>
        <v>0</v>
      </c>
      <c r="Q22" s="79">
        <f>'Sectoral Plan 14'!$G27</f>
        <v>0</v>
      </c>
      <c r="R22" s="79">
        <f>'Sectoral Plan 15'!$G27</f>
        <v>0</v>
      </c>
      <c r="S22" s="79">
        <f>'Sectoral Plan 16'!$G27</f>
        <v>0</v>
      </c>
      <c r="T22" s="79">
        <f>'Sectoral Plan 17'!$G27</f>
        <v>0</v>
      </c>
      <c r="U22" s="79">
        <f>'Sectoral Plan 18'!$G27</f>
        <v>0</v>
      </c>
      <c r="V22" s="79">
        <f>'Sectoral Plan 19'!$G27</f>
        <v>0</v>
      </c>
      <c r="W22" s="79">
        <f>'Sectoral Plan 20'!$G27</f>
        <v>0</v>
      </c>
      <c r="X22" s="79">
        <f>'Sectoral Plan 21'!$G27</f>
        <v>0</v>
      </c>
      <c r="Y22" s="79">
        <f>'Sectoral Plan 22'!$G27</f>
        <v>0</v>
      </c>
      <c r="Z22" s="79">
        <f>'Sectoral Plan 23'!$G27</f>
        <v>0</v>
      </c>
      <c r="AA22" s="79">
        <f>'Sectoral Plan 24'!$G27</f>
        <v>0</v>
      </c>
      <c r="AB22" s="79">
        <f>'Sectoral Plan 25'!$G27</f>
        <v>0</v>
      </c>
      <c r="AC22" s="79">
        <f>'Sectoral Plan 26'!$G27</f>
        <v>0</v>
      </c>
      <c r="AD22" s="79">
        <f>'Sectoral Plan 27'!$G27</f>
        <v>0</v>
      </c>
      <c r="AE22" s="79">
        <f>'Sectoral Plan 28'!$G27</f>
        <v>0</v>
      </c>
      <c r="AF22" s="79">
        <f>'Sectoral Plan 29'!$G27</f>
        <v>0</v>
      </c>
      <c r="AG22" s="80">
        <f>'Sectoral Plan 30'!$G27</f>
        <v>0</v>
      </c>
      <c r="AH22" s="89">
        <f t="shared" si="2"/>
        <v>0</v>
      </c>
      <c r="AI22" s="90">
        <f t="shared" si="3"/>
        <v>3</v>
      </c>
      <c r="AJ22" s="90">
        <f>IF($AK22=0,SUM($AH22:$AI22),'developer sheet'!$D$9)</f>
        <v>3</v>
      </c>
      <c r="AK22" s="90">
        <f>'Long Term Vision'!C27</f>
        <v>0</v>
      </c>
      <c r="AL22" s="90">
        <f t="shared" si="0"/>
        <v>1</v>
      </c>
      <c r="AM22" s="90">
        <f t="shared" si="1"/>
        <v>0</v>
      </c>
      <c r="AN22" s="88" t="str">
        <f>IF($AK22="NO",'developer sheet'!$D$9,IF(AND($AJ22&lt;&gt;'developer sheet'!$D$9,$AJ22&lt;&gt;0),IF($AH22&gt;0,"T",IF($AI22&gt;0,"P")),'developer sheet'!$D$10))</f>
        <v>P</v>
      </c>
      <c r="AO22" s="103"/>
    </row>
    <row r="23" spans="1:41" x14ac:dyDescent="0.25">
      <c r="A23" s="19">
        <v>4.3</v>
      </c>
      <c r="B23" s="78" t="str">
        <f>'Long Term Vision'!I28</f>
        <v>P</v>
      </c>
      <c r="C23" s="79" t="str">
        <f>'Mid-term Plan'!G28</f>
        <v>T</v>
      </c>
      <c r="D23" s="79">
        <f>'Sectoral Plan 1'!$G28</f>
        <v>0</v>
      </c>
      <c r="E23" s="79">
        <f>'Sectoral Plan 2'!$G28</f>
        <v>0</v>
      </c>
      <c r="F23" s="79">
        <f>'Sectoral Plan 3'!$G28</f>
        <v>0</v>
      </c>
      <c r="G23" s="79">
        <f>'Sectoral Plan 4'!$G28</f>
        <v>0</v>
      </c>
      <c r="H23" s="79">
        <f>'Sectoral Plan 5'!$G28</f>
        <v>0</v>
      </c>
      <c r="I23" s="79">
        <f>'Sectoral Plan 6'!$G28</f>
        <v>0</v>
      </c>
      <c r="J23" s="79">
        <f>'Sectoral Plan 7'!$G28</f>
        <v>0</v>
      </c>
      <c r="K23" s="79">
        <f>'Sectoral Plan 8'!$G28</f>
        <v>0</v>
      </c>
      <c r="L23" s="79" t="str">
        <f>'Sectoral Plan 9'!$G28</f>
        <v>P</v>
      </c>
      <c r="M23" s="79">
        <f>'Sectoral Plan 10'!$G28</f>
        <v>0</v>
      </c>
      <c r="N23" s="79">
        <f>'Sectoral Plan 11'!$G28</f>
        <v>0</v>
      </c>
      <c r="O23" s="79">
        <f>'Sectoral Plan 12'!$G28</f>
        <v>0</v>
      </c>
      <c r="P23" s="79">
        <f>'Sectoral Plan 13'!$G28</f>
        <v>0</v>
      </c>
      <c r="Q23" s="79">
        <f>'Sectoral Plan 14'!$G28</f>
        <v>0</v>
      </c>
      <c r="R23" s="79">
        <f>'Sectoral Plan 15'!$G28</f>
        <v>0</v>
      </c>
      <c r="S23" s="79">
        <f>'Sectoral Plan 16'!$G28</f>
        <v>0</v>
      </c>
      <c r="T23" s="79">
        <f>'Sectoral Plan 17'!$G28</f>
        <v>0</v>
      </c>
      <c r="U23" s="79">
        <f>'Sectoral Plan 18'!$G28</f>
        <v>0</v>
      </c>
      <c r="V23" s="79">
        <f>'Sectoral Plan 19'!$G28</f>
        <v>0</v>
      </c>
      <c r="W23" s="79">
        <f>'Sectoral Plan 20'!$G28</f>
        <v>0</v>
      </c>
      <c r="X23" s="79">
        <f>'Sectoral Plan 21'!$G28</f>
        <v>0</v>
      </c>
      <c r="Y23" s="79">
        <f>'Sectoral Plan 22'!$G28</f>
        <v>0</v>
      </c>
      <c r="Z23" s="79">
        <f>'Sectoral Plan 23'!$G28</f>
        <v>0</v>
      </c>
      <c r="AA23" s="79">
        <f>'Sectoral Plan 24'!$G28</f>
        <v>0</v>
      </c>
      <c r="AB23" s="79">
        <f>'Sectoral Plan 25'!$G28</f>
        <v>0</v>
      </c>
      <c r="AC23" s="79">
        <f>'Sectoral Plan 26'!$G28</f>
        <v>0</v>
      </c>
      <c r="AD23" s="79">
        <f>'Sectoral Plan 27'!$G28</f>
        <v>0</v>
      </c>
      <c r="AE23" s="79">
        <f>'Sectoral Plan 28'!$G28</f>
        <v>0</v>
      </c>
      <c r="AF23" s="79">
        <f>'Sectoral Plan 29'!$G28</f>
        <v>0</v>
      </c>
      <c r="AG23" s="80">
        <f>'Sectoral Plan 30'!$G28</f>
        <v>0</v>
      </c>
      <c r="AH23" s="89">
        <f t="shared" si="2"/>
        <v>1</v>
      </c>
      <c r="AI23" s="90">
        <f t="shared" si="3"/>
        <v>2</v>
      </c>
      <c r="AJ23" s="90">
        <f>IF($AK23=0,SUM($AH23:$AI23),'developer sheet'!$D$9)</f>
        <v>3</v>
      </c>
      <c r="AK23" s="90">
        <f>'Long Term Vision'!C28</f>
        <v>0</v>
      </c>
      <c r="AL23" s="90">
        <f t="shared" si="0"/>
        <v>1</v>
      </c>
      <c r="AM23" s="90">
        <f t="shared" si="1"/>
        <v>0</v>
      </c>
      <c r="AN23" s="88" t="str">
        <f>IF($AK23="NO",'developer sheet'!$D$9,IF(AND($AJ23&lt;&gt;'developer sheet'!$D$9,$AJ23&lt;&gt;0),IF($AH23&gt;0,"T",IF($AI23&gt;0,"P")),'developer sheet'!$D$10))</f>
        <v>T</v>
      </c>
      <c r="AO23" s="103"/>
    </row>
    <row r="24" spans="1:41" x14ac:dyDescent="0.25">
      <c r="A24" s="19">
        <v>4.4000000000000004</v>
      </c>
      <c r="B24" s="78" t="str">
        <f>'Long Term Vision'!I29</f>
        <v>T</v>
      </c>
      <c r="C24" s="79" t="str">
        <f>'Mid-term Plan'!G29</f>
        <v>T</v>
      </c>
      <c r="D24" s="79">
        <f>'Sectoral Plan 1'!$G29</f>
        <v>0</v>
      </c>
      <c r="E24" s="79">
        <f>'Sectoral Plan 2'!$G29</f>
        <v>0</v>
      </c>
      <c r="F24" s="79" t="str">
        <f>'Sectoral Plan 3'!$G29</f>
        <v>P</v>
      </c>
      <c r="G24" s="79" t="str">
        <f>'Sectoral Plan 4'!$G29</f>
        <v>P</v>
      </c>
      <c r="H24" s="79">
        <f>'Sectoral Plan 5'!$G29</f>
        <v>0</v>
      </c>
      <c r="I24" s="79">
        <f>'Sectoral Plan 6'!$G29</f>
        <v>0</v>
      </c>
      <c r="J24" s="79">
        <f>'Sectoral Plan 7'!$G29</f>
        <v>0</v>
      </c>
      <c r="K24" s="79">
        <f>'Sectoral Plan 8'!$G29</f>
        <v>0</v>
      </c>
      <c r="L24" s="79" t="str">
        <f>'Sectoral Plan 9'!$G29</f>
        <v>P</v>
      </c>
      <c r="M24" s="79">
        <f>'Sectoral Plan 10'!$G29</f>
        <v>0</v>
      </c>
      <c r="N24" s="79">
        <f>'Sectoral Plan 11'!$G29</f>
        <v>0</v>
      </c>
      <c r="O24" s="79">
        <f>'Sectoral Plan 12'!$G29</f>
        <v>0</v>
      </c>
      <c r="P24" s="79">
        <f>'Sectoral Plan 13'!$G29</f>
        <v>0</v>
      </c>
      <c r="Q24" s="79">
        <f>'Sectoral Plan 14'!$G29</f>
        <v>0</v>
      </c>
      <c r="R24" s="79">
        <f>'Sectoral Plan 15'!$G29</f>
        <v>0</v>
      </c>
      <c r="S24" s="79">
        <f>'Sectoral Plan 16'!$G29</f>
        <v>0</v>
      </c>
      <c r="T24" s="79">
        <f>'Sectoral Plan 17'!$G29</f>
        <v>0</v>
      </c>
      <c r="U24" s="79">
        <f>'Sectoral Plan 18'!$G29</f>
        <v>0</v>
      </c>
      <c r="V24" s="79">
        <f>'Sectoral Plan 19'!$G29</f>
        <v>0</v>
      </c>
      <c r="W24" s="79">
        <f>'Sectoral Plan 20'!$G29</f>
        <v>0</v>
      </c>
      <c r="X24" s="79">
        <f>'Sectoral Plan 21'!$G29</f>
        <v>0</v>
      </c>
      <c r="Y24" s="79">
        <f>'Sectoral Plan 22'!$G29</f>
        <v>0</v>
      </c>
      <c r="Z24" s="79">
        <f>'Sectoral Plan 23'!$G29</f>
        <v>0</v>
      </c>
      <c r="AA24" s="79">
        <f>'Sectoral Plan 24'!$G29</f>
        <v>0</v>
      </c>
      <c r="AB24" s="79">
        <f>'Sectoral Plan 25'!$G29</f>
        <v>0</v>
      </c>
      <c r="AC24" s="79">
        <f>'Sectoral Plan 26'!$G29</f>
        <v>0</v>
      </c>
      <c r="AD24" s="79">
        <f>'Sectoral Plan 27'!$G29</f>
        <v>0</v>
      </c>
      <c r="AE24" s="79">
        <f>'Sectoral Plan 28'!$G29</f>
        <v>0</v>
      </c>
      <c r="AF24" s="79">
        <f>'Sectoral Plan 29'!$G29</f>
        <v>0</v>
      </c>
      <c r="AG24" s="80">
        <f>'Sectoral Plan 30'!$G29</f>
        <v>0</v>
      </c>
      <c r="AH24" s="89">
        <f t="shared" si="2"/>
        <v>2</v>
      </c>
      <c r="AI24" s="90">
        <f t="shared" si="3"/>
        <v>3</v>
      </c>
      <c r="AJ24" s="90">
        <f>IF($AK24=0,SUM($AH24:$AI24),'developer sheet'!$D$9)</f>
        <v>5</v>
      </c>
      <c r="AK24" s="90">
        <f>'Long Term Vision'!C29</f>
        <v>0</v>
      </c>
      <c r="AL24" s="90">
        <f t="shared" si="0"/>
        <v>1</v>
      </c>
      <c r="AM24" s="90">
        <f t="shared" si="1"/>
        <v>0</v>
      </c>
      <c r="AN24" s="88" t="str">
        <f>IF($AK24="NO",'developer sheet'!$D$9,IF(AND($AJ24&lt;&gt;'developer sheet'!$D$9,$AJ24&lt;&gt;0),IF($AH24&gt;0,"T",IF($AI24&gt;0,"P")),'developer sheet'!$D$10))</f>
        <v>T</v>
      </c>
      <c r="AO24" s="103"/>
    </row>
    <row r="25" spans="1:41" x14ac:dyDescent="0.25">
      <c r="A25" s="19">
        <v>4.5</v>
      </c>
      <c r="B25" s="78">
        <f>'Long Term Vision'!I30</f>
        <v>0</v>
      </c>
      <c r="C25" s="79" t="str">
        <f>'Mid-term Plan'!G30</f>
        <v>P</v>
      </c>
      <c r="D25" s="79">
        <f>'Sectoral Plan 1'!$G30</f>
        <v>0</v>
      </c>
      <c r="E25" s="79">
        <f>'Sectoral Plan 2'!$G30</f>
        <v>0</v>
      </c>
      <c r="F25" s="79">
        <f>'Sectoral Plan 3'!$G30</f>
        <v>0</v>
      </c>
      <c r="G25" s="79">
        <f>'Sectoral Plan 4'!$G30</f>
        <v>0</v>
      </c>
      <c r="H25" s="79">
        <f>'Sectoral Plan 5'!$G30</f>
        <v>0</v>
      </c>
      <c r="I25" s="79">
        <f>'Sectoral Plan 6'!$G30</f>
        <v>0</v>
      </c>
      <c r="J25" s="79">
        <f>'Sectoral Plan 7'!$G30</f>
        <v>0</v>
      </c>
      <c r="K25" s="79">
        <f>'Sectoral Plan 8'!$G30</f>
        <v>0</v>
      </c>
      <c r="L25" s="79">
        <f>'Sectoral Plan 9'!$G30</f>
        <v>0</v>
      </c>
      <c r="M25" s="79">
        <f>'Sectoral Plan 10'!$G30</f>
        <v>0</v>
      </c>
      <c r="N25" s="79">
        <f>'Sectoral Plan 11'!$G30</f>
        <v>0</v>
      </c>
      <c r="O25" s="79">
        <f>'Sectoral Plan 12'!$G30</f>
        <v>0</v>
      </c>
      <c r="P25" s="79">
        <f>'Sectoral Plan 13'!$G30</f>
        <v>0</v>
      </c>
      <c r="Q25" s="79">
        <f>'Sectoral Plan 14'!$G30</f>
        <v>0</v>
      </c>
      <c r="R25" s="79">
        <f>'Sectoral Plan 15'!$G30</f>
        <v>0</v>
      </c>
      <c r="S25" s="79">
        <f>'Sectoral Plan 16'!$G30</f>
        <v>0</v>
      </c>
      <c r="T25" s="79">
        <f>'Sectoral Plan 17'!$G30</f>
        <v>0</v>
      </c>
      <c r="U25" s="79">
        <f>'Sectoral Plan 18'!$G30</f>
        <v>0</v>
      </c>
      <c r="V25" s="79">
        <f>'Sectoral Plan 19'!$G30</f>
        <v>0</v>
      </c>
      <c r="W25" s="79">
        <f>'Sectoral Plan 20'!$G30</f>
        <v>0</v>
      </c>
      <c r="X25" s="79">
        <f>'Sectoral Plan 21'!$G30</f>
        <v>0</v>
      </c>
      <c r="Y25" s="79">
        <f>'Sectoral Plan 22'!$G30</f>
        <v>0</v>
      </c>
      <c r="Z25" s="79">
        <f>'Sectoral Plan 23'!$G30</f>
        <v>0</v>
      </c>
      <c r="AA25" s="79">
        <f>'Sectoral Plan 24'!$G30</f>
        <v>0</v>
      </c>
      <c r="AB25" s="79">
        <f>'Sectoral Plan 25'!$G30</f>
        <v>0</v>
      </c>
      <c r="AC25" s="79">
        <f>'Sectoral Plan 26'!$G30</f>
        <v>0</v>
      </c>
      <c r="AD25" s="79">
        <f>'Sectoral Plan 27'!$G30</f>
        <v>0</v>
      </c>
      <c r="AE25" s="79">
        <f>'Sectoral Plan 28'!$G30</f>
        <v>0</v>
      </c>
      <c r="AF25" s="79">
        <f>'Sectoral Plan 29'!$G30</f>
        <v>0</v>
      </c>
      <c r="AG25" s="80">
        <f>'Sectoral Plan 30'!$G30</f>
        <v>0</v>
      </c>
      <c r="AH25" s="89">
        <f t="shared" si="2"/>
        <v>0</v>
      </c>
      <c r="AI25" s="90">
        <f t="shared" si="3"/>
        <v>1</v>
      </c>
      <c r="AJ25" s="90">
        <f>IF($AK25=0,SUM($AH25:$AI25),'developer sheet'!$D$9)</f>
        <v>1</v>
      </c>
      <c r="AK25" s="90">
        <f>'Long Term Vision'!C30</f>
        <v>0</v>
      </c>
      <c r="AL25" s="90">
        <f t="shared" si="0"/>
        <v>1</v>
      </c>
      <c r="AM25" s="90">
        <f t="shared" si="1"/>
        <v>0</v>
      </c>
      <c r="AN25" s="88" t="str">
        <f>IF($AK25="NO",'developer sheet'!$D$9,IF(AND($AJ25&lt;&gt;'developer sheet'!$D$9,$AJ25&lt;&gt;0),IF($AH25&gt;0,"T",IF($AI25&gt;0,"P")),'developer sheet'!$D$10))</f>
        <v>P</v>
      </c>
      <c r="AO25" s="103"/>
    </row>
    <row r="26" spans="1:41" x14ac:dyDescent="0.25">
      <c r="A26" s="19">
        <v>4.5999999999999996</v>
      </c>
      <c r="B26" s="78">
        <f>'Long Term Vision'!I31</f>
        <v>0</v>
      </c>
      <c r="C26" s="79">
        <f>'Mid-term Plan'!G31</f>
        <v>0</v>
      </c>
      <c r="D26" s="79">
        <f>'Sectoral Plan 1'!$G31</f>
        <v>0</v>
      </c>
      <c r="E26" s="79">
        <f>'Sectoral Plan 2'!$G31</f>
        <v>0</v>
      </c>
      <c r="F26" s="79">
        <f>'Sectoral Plan 3'!$G31</f>
        <v>0</v>
      </c>
      <c r="G26" s="79">
        <f>'Sectoral Plan 4'!$G31</f>
        <v>0</v>
      </c>
      <c r="H26" s="79">
        <f>'Sectoral Plan 5'!$G31</f>
        <v>0</v>
      </c>
      <c r="I26" s="79">
        <f>'Sectoral Plan 6'!$G31</f>
        <v>0</v>
      </c>
      <c r="J26" s="79">
        <f>'Sectoral Plan 7'!$G31</f>
        <v>0</v>
      </c>
      <c r="K26" s="79">
        <f>'Sectoral Plan 8'!$G31</f>
        <v>0</v>
      </c>
      <c r="L26" s="79" t="str">
        <f>'Sectoral Plan 9'!$G31</f>
        <v>P</v>
      </c>
      <c r="M26" s="79">
        <f>'Sectoral Plan 10'!$G31</f>
        <v>0</v>
      </c>
      <c r="N26" s="79">
        <f>'Sectoral Plan 11'!$G31</f>
        <v>0</v>
      </c>
      <c r="O26" s="79">
        <f>'Sectoral Plan 12'!$G31</f>
        <v>0</v>
      </c>
      <c r="P26" s="79">
        <f>'Sectoral Plan 13'!$G31</f>
        <v>0</v>
      </c>
      <c r="Q26" s="79">
        <f>'Sectoral Plan 14'!$G31</f>
        <v>0</v>
      </c>
      <c r="R26" s="79">
        <f>'Sectoral Plan 15'!$G31</f>
        <v>0</v>
      </c>
      <c r="S26" s="79">
        <f>'Sectoral Plan 16'!$G31</f>
        <v>0</v>
      </c>
      <c r="T26" s="79">
        <f>'Sectoral Plan 17'!$G31</f>
        <v>0</v>
      </c>
      <c r="U26" s="79">
        <f>'Sectoral Plan 18'!$G31</f>
        <v>0</v>
      </c>
      <c r="V26" s="79">
        <f>'Sectoral Plan 19'!$G31</f>
        <v>0</v>
      </c>
      <c r="W26" s="79">
        <f>'Sectoral Plan 20'!$G31</f>
        <v>0</v>
      </c>
      <c r="X26" s="79">
        <f>'Sectoral Plan 21'!$G31</f>
        <v>0</v>
      </c>
      <c r="Y26" s="79">
        <f>'Sectoral Plan 22'!$G31</f>
        <v>0</v>
      </c>
      <c r="Z26" s="79">
        <f>'Sectoral Plan 23'!$G31</f>
        <v>0</v>
      </c>
      <c r="AA26" s="79">
        <f>'Sectoral Plan 24'!$G31</f>
        <v>0</v>
      </c>
      <c r="AB26" s="79">
        <f>'Sectoral Plan 25'!$G31</f>
        <v>0</v>
      </c>
      <c r="AC26" s="79">
        <f>'Sectoral Plan 26'!$G31</f>
        <v>0</v>
      </c>
      <c r="AD26" s="79">
        <f>'Sectoral Plan 27'!$G31</f>
        <v>0</v>
      </c>
      <c r="AE26" s="79">
        <f>'Sectoral Plan 28'!$G31</f>
        <v>0</v>
      </c>
      <c r="AF26" s="79">
        <f>'Sectoral Plan 29'!$G31</f>
        <v>0</v>
      </c>
      <c r="AG26" s="80">
        <f>'Sectoral Plan 30'!$G31</f>
        <v>0</v>
      </c>
      <c r="AH26" s="89">
        <f t="shared" si="2"/>
        <v>0</v>
      </c>
      <c r="AI26" s="90">
        <f t="shared" si="3"/>
        <v>1</v>
      </c>
      <c r="AJ26" s="90">
        <f>IF($AK26=0,SUM($AH26:$AI26),'developer sheet'!$D$9)</f>
        <v>1</v>
      </c>
      <c r="AK26" s="90">
        <f>'Long Term Vision'!C31</f>
        <v>0</v>
      </c>
      <c r="AL26" s="90">
        <f t="shared" si="0"/>
        <v>1</v>
      </c>
      <c r="AM26" s="90">
        <f t="shared" si="1"/>
        <v>0</v>
      </c>
      <c r="AN26" s="88" t="str">
        <f>IF($AK26="NO",'developer sheet'!$D$9,IF(AND($AJ26&lt;&gt;'developer sheet'!$D$9,$AJ26&lt;&gt;0),IF($AH26&gt;0,"T",IF($AI26&gt;0,"P")),'developer sheet'!$D$10))</f>
        <v>P</v>
      </c>
      <c r="AO26" s="103"/>
    </row>
    <row r="27" spans="1:41" x14ac:dyDescent="0.25">
      <c r="A27" s="19">
        <v>4.7</v>
      </c>
      <c r="B27" s="78">
        <f>'Long Term Vision'!I32</f>
        <v>0</v>
      </c>
      <c r="C27" s="79" t="str">
        <f>'Mid-term Plan'!G32</f>
        <v>P</v>
      </c>
      <c r="D27" s="79">
        <f>'Sectoral Plan 1'!$G32</f>
        <v>0</v>
      </c>
      <c r="E27" s="79">
        <f>'Sectoral Plan 2'!$G32</f>
        <v>0</v>
      </c>
      <c r="F27" s="79" t="str">
        <f>'Sectoral Plan 3'!$G32</f>
        <v>P</v>
      </c>
      <c r="G27" s="79">
        <f>'Sectoral Plan 4'!$G32</f>
        <v>0</v>
      </c>
      <c r="H27" s="79">
        <f>'Sectoral Plan 5'!$G32</f>
        <v>0</v>
      </c>
      <c r="I27" s="79">
        <f>'Sectoral Plan 6'!$G32</f>
        <v>0</v>
      </c>
      <c r="J27" s="79">
        <f>'Sectoral Plan 7'!$G32</f>
        <v>0</v>
      </c>
      <c r="K27" s="79">
        <f>'Sectoral Plan 8'!$G32</f>
        <v>0</v>
      </c>
      <c r="L27" s="79" t="str">
        <f>'Sectoral Plan 9'!$G32</f>
        <v>P</v>
      </c>
      <c r="M27" s="79">
        <f>'Sectoral Plan 10'!$G32</f>
        <v>0</v>
      </c>
      <c r="N27" s="79">
        <f>'Sectoral Plan 11'!$G32</f>
        <v>0</v>
      </c>
      <c r="O27" s="79">
        <f>'Sectoral Plan 12'!$G32</f>
        <v>0</v>
      </c>
      <c r="P27" s="79" t="str">
        <f>'Sectoral Plan 13'!$G32</f>
        <v>P</v>
      </c>
      <c r="Q27" s="79" t="str">
        <f>'Sectoral Plan 14'!$G32</f>
        <v>P</v>
      </c>
      <c r="R27" s="79">
        <f>'Sectoral Plan 15'!$G32</f>
        <v>0</v>
      </c>
      <c r="S27" s="79">
        <f>'Sectoral Plan 16'!$G32</f>
        <v>0</v>
      </c>
      <c r="T27" s="79">
        <f>'Sectoral Plan 17'!$G32</f>
        <v>0</v>
      </c>
      <c r="U27" s="79">
        <f>'Sectoral Plan 18'!$G32</f>
        <v>0</v>
      </c>
      <c r="V27" s="79">
        <f>'Sectoral Plan 19'!$G32</f>
        <v>0</v>
      </c>
      <c r="W27" s="79">
        <f>'Sectoral Plan 20'!$G32</f>
        <v>0</v>
      </c>
      <c r="X27" s="79">
        <f>'Sectoral Plan 21'!$G32</f>
        <v>0</v>
      </c>
      <c r="Y27" s="79">
        <f>'Sectoral Plan 22'!$G32</f>
        <v>0</v>
      </c>
      <c r="Z27" s="79">
        <f>'Sectoral Plan 23'!$G32</f>
        <v>0</v>
      </c>
      <c r="AA27" s="79">
        <f>'Sectoral Plan 24'!$G32</f>
        <v>0</v>
      </c>
      <c r="AB27" s="79">
        <f>'Sectoral Plan 25'!$G32</f>
        <v>0</v>
      </c>
      <c r="AC27" s="79">
        <f>'Sectoral Plan 26'!$G32</f>
        <v>0</v>
      </c>
      <c r="AD27" s="79">
        <f>'Sectoral Plan 27'!$G32</f>
        <v>0</v>
      </c>
      <c r="AE27" s="79">
        <f>'Sectoral Plan 28'!$G32</f>
        <v>0</v>
      </c>
      <c r="AF27" s="79">
        <f>'Sectoral Plan 29'!$G32</f>
        <v>0</v>
      </c>
      <c r="AG27" s="80">
        <f>'Sectoral Plan 30'!$G32</f>
        <v>0</v>
      </c>
      <c r="AH27" s="89">
        <f t="shared" si="2"/>
        <v>0</v>
      </c>
      <c r="AI27" s="90">
        <f t="shared" si="3"/>
        <v>5</v>
      </c>
      <c r="AJ27" s="90">
        <f>IF($AK27=0,SUM($AH27:$AI27),'developer sheet'!$D$9)</f>
        <v>5</v>
      </c>
      <c r="AK27" s="90">
        <f>'Long Term Vision'!C32</f>
        <v>0</v>
      </c>
      <c r="AL27" s="90">
        <f t="shared" si="0"/>
        <v>1</v>
      </c>
      <c r="AM27" s="90">
        <f t="shared" si="1"/>
        <v>0</v>
      </c>
      <c r="AN27" s="88" t="str">
        <f>IF($AK27="NO",'developer sheet'!$D$9,IF(AND($AJ27&lt;&gt;'developer sheet'!$D$9,$AJ27&lt;&gt;0),IF($AH27&gt;0,"T",IF($AI27&gt;0,"P")),'developer sheet'!$D$10))</f>
        <v>P</v>
      </c>
      <c r="AO27" s="103"/>
    </row>
    <row r="28" spans="1:41" x14ac:dyDescent="0.25">
      <c r="A28" s="19">
        <v>5.0999999999999996</v>
      </c>
      <c r="B28" s="78">
        <f>'Long Term Vision'!I34</f>
        <v>0</v>
      </c>
      <c r="C28" s="79">
        <f>'Mid-term Plan'!G34</f>
        <v>0</v>
      </c>
      <c r="D28" s="79">
        <f>'Sectoral Plan 1'!$G34</f>
        <v>0</v>
      </c>
      <c r="E28" s="79">
        <f>'Sectoral Plan 2'!$G34</f>
        <v>0</v>
      </c>
      <c r="F28" s="79">
        <f>'Sectoral Plan 3'!$G34</f>
        <v>0</v>
      </c>
      <c r="G28" s="79">
        <f>'Sectoral Plan 4'!$G34</f>
        <v>0</v>
      </c>
      <c r="H28" s="79">
        <f>'Sectoral Plan 5'!$G34</f>
        <v>0</v>
      </c>
      <c r="I28" s="79">
        <f>'Sectoral Plan 6'!$G34</f>
        <v>0</v>
      </c>
      <c r="J28" s="79">
        <f>'Sectoral Plan 7'!$G34</f>
        <v>0</v>
      </c>
      <c r="K28" s="79">
        <f>'Sectoral Plan 8'!$G34</f>
        <v>0</v>
      </c>
      <c r="L28" s="79">
        <f>'Sectoral Plan 9'!$G34</f>
        <v>0</v>
      </c>
      <c r="M28" s="79">
        <f>'Sectoral Plan 10'!$G34</f>
        <v>0</v>
      </c>
      <c r="N28" s="79">
        <f>'Sectoral Plan 11'!$G34</f>
        <v>0</v>
      </c>
      <c r="O28" s="79">
        <f>'Sectoral Plan 12'!$G34</f>
        <v>0</v>
      </c>
      <c r="P28" s="79">
        <f>'Sectoral Plan 13'!$G34</f>
        <v>0</v>
      </c>
      <c r="Q28" s="79">
        <f>'Sectoral Plan 14'!$G34</f>
        <v>0</v>
      </c>
      <c r="R28" s="79">
        <f>'Sectoral Plan 15'!$G34</f>
        <v>0</v>
      </c>
      <c r="S28" s="79">
        <f>'Sectoral Plan 16'!$G34</f>
        <v>0</v>
      </c>
      <c r="T28" s="79">
        <f>'Sectoral Plan 17'!$G34</f>
        <v>0</v>
      </c>
      <c r="U28" s="79">
        <f>'Sectoral Plan 18'!$G34</f>
        <v>0</v>
      </c>
      <c r="V28" s="79">
        <f>'Sectoral Plan 19'!$G34</f>
        <v>0</v>
      </c>
      <c r="W28" s="79">
        <f>'Sectoral Plan 20'!$G34</f>
        <v>0</v>
      </c>
      <c r="X28" s="79">
        <f>'Sectoral Plan 21'!$G34</f>
        <v>0</v>
      </c>
      <c r="Y28" s="79">
        <f>'Sectoral Plan 22'!$G34</f>
        <v>0</v>
      </c>
      <c r="Z28" s="79">
        <f>'Sectoral Plan 23'!$G34</f>
        <v>0</v>
      </c>
      <c r="AA28" s="79">
        <f>'Sectoral Plan 24'!$G34</f>
        <v>0</v>
      </c>
      <c r="AB28" s="79">
        <f>'Sectoral Plan 25'!$G34</f>
        <v>0</v>
      </c>
      <c r="AC28" s="79">
        <f>'Sectoral Plan 26'!$G34</f>
        <v>0</v>
      </c>
      <c r="AD28" s="79">
        <f>'Sectoral Plan 27'!$G34</f>
        <v>0</v>
      </c>
      <c r="AE28" s="79">
        <f>'Sectoral Plan 28'!$G34</f>
        <v>0</v>
      </c>
      <c r="AF28" s="79">
        <f>'Sectoral Plan 29'!$G34</f>
        <v>0</v>
      </c>
      <c r="AG28" s="80">
        <f>'Sectoral Plan 30'!$G34</f>
        <v>0</v>
      </c>
      <c r="AH28" s="89">
        <f t="shared" si="2"/>
        <v>0</v>
      </c>
      <c r="AI28" s="90">
        <f t="shared" si="3"/>
        <v>0</v>
      </c>
      <c r="AJ28" s="90">
        <f>IF($AK28=0,SUM($AH28:$AI28),'developer sheet'!$D$9)</f>
        <v>0</v>
      </c>
      <c r="AK28" s="90">
        <f>'Long Term Vision'!C34</f>
        <v>0</v>
      </c>
      <c r="AL28" s="90">
        <f t="shared" si="0"/>
        <v>0</v>
      </c>
      <c r="AM28" s="90">
        <f t="shared" si="1"/>
        <v>1</v>
      </c>
      <c r="AN28" s="88" t="str">
        <f>IF($AK28="NO",'developer sheet'!$D$9,IF(AND($AJ28&lt;&gt;'developer sheet'!$D$9,$AJ28&lt;&gt;0),IF($AH28&gt;0,"T",IF($AI28&gt;0,"P")),'developer sheet'!$D$10))</f>
        <v>none</v>
      </c>
      <c r="AO28" s="103"/>
    </row>
    <row r="29" spans="1:41" x14ac:dyDescent="0.25">
      <c r="A29" s="19">
        <v>5.2</v>
      </c>
      <c r="B29" s="78" t="str">
        <f>'Long Term Vision'!I35</f>
        <v>P</v>
      </c>
      <c r="C29" s="79">
        <f>'Mid-term Plan'!G35</f>
        <v>0</v>
      </c>
      <c r="D29" s="79">
        <f>'Sectoral Plan 1'!$G35</f>
        <v>0</v>
      </c>
      <c r="E29" s="79">
        <f>'Sectoral Plan 2'!$G35</f>
        <v>0</v>
      </c>
      <c r="F29" s="79">
        <f>'Sectoral Plan 3'!$G35</f>
        <v>0</v>
      </c>
      <c r="G29" s="79">
        <f>'Sectoral Plan 4'!$G35</f>
        <v>0</v>
      </c>
      <c r="H29" s="79">
        <f>'Sectoral Plan 5'!$G35</f>
        <v>0</v>
      </c>
      <c r="I29" s="79">
        <f>'Sectoral Plan 6'!$G35</f>
        <v>0</v>
      </c>
      <c r="J29" s="79">
        <f>'Sectoral Plan 7'!$G35</f>
        <v>0</v>
      </c>
      <c r="K29" s="79">
        <f>'Sectoral Plan 8'!$G35</f>
        <v>0</v>
      </c>
      <c r="L29" s="79" t="str">
        <f>'Sectoral Plan 9'!$G35</f>
        <v>P</v>
      </c>
      <c r="M29" s="79">
        <f>'Sectoral Plan 10'!$G35</f>
        <v>0</v>
      </c>
      <c r="N29" s="79">
        <f>'Sectoral Plan 11'!$G35</f>
        <v>0</v>
      </c>
      <c r="O29" s="79">
        <f>'Sectoral Plan 12'!$G35</f>
        <v>0</v>
      </c>
      <c r="P29" s="79">
        <f>'Sectoral Plan 13'!$G35</f>
        <v>0</v>
      </c>
      <c r="Q29" s="79">
        <f>'Sectoral Plan 14'!$G35</f>
        <v>0</v>
      </c>
      <c r="R29" s="79">
        <f>'Sectoral Plan 15'!$G35</f>
        <v>0</v>
      </c>
      <c r="S29" s="79">
        <f>'Sectoral Plan 16'!$G35</f>
        <v>0</v>
      </c>
      <c r="T29" s="79">
        <f>'Sectoral Plan 17'!$G35</f>
        <v>0</v>
      </c>
      <c r="U29" s="79">
        <f>'Sectoral Plan 18'!$G35</f>
        <v>0</v>
      </c>
      <c r="V29" s="79">
        <f>'Sectoral Plan 19'!$G35</f>
        <v>0</v>
      </c>
      <c r="W29" s="79">
        <f>'Sectoral Plan 20'!$G35</f>
        <v>0</v>
      </c>
      <c r="X29" s="79">
        <f>'Sectoral Plan 21'!$G35</f>
        <v>0</v>
      </c>
      <c r="Y29" s="79">
        <f>'Sectoral Plan 22'!$G35</f>
        <v>0</v>
      </c>
      <c r="Z29" s="79">
        <f>'Sectoral Plan 23'!$G35</f>
        <v>0</v>
      </c>
      <c r="AA29" s="79">
        <f>'Sectoral Plan 24'!$G35</f>
        <v>0</v>
      </c>
      <c r="AB29" s="79">
        <f>'Sectoral Plan 25'!$G35</f>
        <v>0</v>
      </c>
      <c r="AC29" s="79">
        <f>'Sectoral Plan 26'!$G35</f>
        <v>0</v>
      </c>
      <c r="AD29" s="79">
        <f>'Sectoral Plan 27'!$G35</f>
        <v>0</v>
      </c>
      <c r="AE29" s="79">
        <f>'Sectoral Plan 28'!$G35</f>
        <v>0</v>
      </c>
      <c r="AF29" s="79">
        <f>'Sectoral Plan 29'!$G35</f>
        <v>0</v>
      </c>
      <c r="AG29" s="80">
        <f>'Sectoral Plan 30'!$G35</f>
        <v>0</v>
      </c>
      <c r="AH29" s="89">
        <f t="shared" si="2"/>
        <v>0</v>
      </c>
      <c r="AI29" s="90">
        <f t="shared" si="3"/>
        <v>2</v>
      </c>
      <c r="AJ29" s="90">
        <f>IF($AK29=0,SUM($AH29:$AI29),'developer sheet'!$D$9)</f>
        <v>2</v>
      </c>
      <c r="AK29" s="90">
        <f>'Long Term Vision'!C35</f>
        <v>0</v>
      </c>
      <c r="AL29" s="90">
        <f t="shared" si="0"/>
        <v>1</v>
      </c>
      <c r="AM29" s="90">
        <f t="shared" si="1"/>
        <v>0</v>
      </c>
      <c r="AN29" s="88" t="str">
        <f>IF($AK29="NO",'developer sheet'!$D$9,IF(AND($AJ29&lt;&gt;'developer sheet'!$D$9,$AJ29&lt;&gt;0),IF($AH29&gt;0,"T",IF($AI29&gt;0,"P")),'developer sheet'!$D$10))</f>
        <v>P</v>
      </c>
      <c r="AO29" s="103"/>
    </row>
    <row r="30" spans="1:41" x14ac:dyDescent="0.25">
      <c r="A30" s="19">
        <v>5.3</v>
      </c>
      <c r="B30" s="78">
        <f>'Long Term Vision'!I36</f>
        <v>0</v>
      </c>
      <c r="C30" s="79">
        <f>'Mid-term Plan'!G36</f>
        <v>0</v>
      </c>
      <c r="D30" s="79">
        <f>'Sectoral Plan 1'!$G36</f>
        <v>0</v>
      </c>
      <c r="E30" s="79">
        <f>'Sectoral Plan 2'!$G36</f>
        <v>0</v>
      </c>
      <c r="F30" s="79">
        <f>'Sectoral Plan 3'!$G36</f>
        <v>0</v>
      </c>
      <c r="G30" s="79">
        <f>'Sectoral Plan 4'!$G36</f>
        <v>0</v>
      </c>
      <c r="H30" s="79">
        <f>'Sectoral Plan 5'!$G36</f>
        <v>0</v>
      </c>
      <c r="I30" s="79">
        <f>'Sectoral Plan 6'!$G36</f>
        <v>0</v>
      </c>
      <c r="J30" s="79">
        <f>'Sectoral Plan 7'!$G36</f>
        <v>0</v>
      </c>
      <c r="K30" s="79">
        <f>'Sectoral Plan 8'!$G36</f>
        <v>0</v>
      </c>
      <c r="L30" s="79">
        <f>'Sectoral Plan 9'!$G36</f>
        <v>0</v>
      </c>
      <c r="M30" s="79">
        <f>'Sectoral Plan 10'!$G36</f>
        <v>0</v>
      </c>
      <c r="N30" s="79">
        <f>'Sectoral Plan 11'!$G36</f>
        <v>0</v>
      </c>
      <c r="O30" s="79">
        <f>'Sectoral Plan 12'!$G36</f>
        <v>0</v>
      </c>
      <c r="P30" s="79">
        <f>'Sectoral Plan 13'!$G36</f>
        <v>0</v>
      </c>
      <c r="Q30" s="79">
        <f>'Sectoral Plan 14'!$G36</f>
        <v>0</v>
      </c>
      <c r="R30" s="79">
        <f>'Sectoral Plan 15'!$G36</f>
        <v>0</v>
      </c>
      <c r="S30" s="79">
        <f>'Sectoral Plan 16'!$G36</f>
        <v>0</v>
      </c>
      <c r="T30" s="79">
        <f>'Sectoral Plan 17'!$G36</f>
        <v>0</v>
      </c>
      <c r="U30" s="79">
        <f>'Sectoral Plan 18'!$G36</f>
        <v>0</v>
      </c>
      <c r="V30" s="79">
        <f>'Sectoral Plan 19'!$G36</f>
        <v>0</v>
      </c>
      <c r="W30" s="79">
        <f>'Sectoral Plan 20'!$G36</f>
        <v>0</v>
      </c>
      <c r="X30" s="79">
        <f>'Sectoral Plan 21'!$G36</f>
        <v>0</v>
      </c>
      <c r="Y30" s="79">
        <f>'Sectoral Plan 22'!$G36</f>
        <v>0</v>
      </c>
      <c r="Z30" s="79">
        <f>'Sectoral Plan 23'!$G36</f>
        <v>0</v>
      </c>
      <c r="AA30" s="79">
        <f>'Sectoral Plan 24'!$G36</f>
        <v>0</v>
      </c>
      <c r="AB30" s="79">
        <f>'Sectoral Plan 25'!$G36</f>
        <v>0</v>
      </c>
      <c r="AC30" s="79">
        <f>'Sectoral Plan 26'!$G36</f>
        <v>0</v>
      </c>
      <c r="AD30" s="79">
        <f>'Sectoral Plan 27'!$G36</f>
        <v>0</v>
      </c>
      <c r="AE30" s="79">
        <f>'Sectoral Plan 28'!$G36</f>
        <v>0</v>
      </c>
      <c r="AF30" s="79">
        <f>'Sectoral Plan 29'!$G36</f>
        <v>0</v>
      </c>
      <c r="AG30" s="80">
        <f>'Sectoral Plan 30'!$G36</f>
        <v>0</v>
      </c>
      <c r="AH30" s="89">
        <f t="shared" si="2"/>
        <v>0</v>
      </c>
      <c r="AI30" s="90">
        <f t="shared" si="3"/>
        <v>0</v>
      </c>
      <c r="AJ30" s="90" t="str">
        <f>IF($AK30=0,SUM($AH30:$AI30),'developer sheet'!$D$9)</f>
        <v>N/A</v>
      </c>
      <c r="AK30" s="90" t="str">
        <f>'Long Term Vision'!C36</f>
        <v>NO</v>
      </c>
      <c r="AL30" s="90">
        <f t="shared" si="0"/>
        <v>0</v>
      </c>
      <c r="AM30" s="90">
        <f t="shared" si="1"/>
        <v>0</v>
      </c>
      <c r="AN30" s="88" t="str">
        <f>IF($AK30="NO",'developer sheet'!$D$9,IF(AND($AJ30&lt;&gt;'developer sheet'!$D$9,$AJ30&lt;&gt;0),IF($AH30&gt;0,"T",IF($AI30&gt;0,"P")),'developer sheet'!$D$10))</f>
        <v>N/A</v>
      </c>
      <c r="AO30" s="103"/>
    </row>
    <row r="31" spans="1:41" x14ac:dyDescent="0.25">
      <c r="A31" s="19">
        <v>5.4</v>
      </c>
      <c r="B31" s="78" t="str">
        <f>'Long Term Vision'!I37</f>
        <v>P</v>
      </c>
      <c r="C31" s="79">
        <f>'Mid-term Plan'!G37</f>
        <v>0</v>
      </c>
      <c r="D31" s="79">
        <f>'Sectoral Plan 1'!$G37</f>
        <v>0</v>
      </c>
      <c r="E31" s="79">
        <f>'Sectoral Plan 2'!$G37</f>
        <v>0</v>
      </c>
      <c r="F31" s="79">
        <f>'Sectoral Plan 3'!$G37</f>
        <v>0</v>
      </c>
      <c r="G31" s="79">
        <f>'Sectoral Plan 4'!$G37</f>
        <v>0</v>
      </c>
      <c r="H31" s="79">
        <f>'Sectoral Plan 5'!$G37</f>
        <v>0</v>
      </c>
      <c r="I31" s="79">
        <f>'Sectoral Plan 6'!$G37</f>
        <v>0</v>
      </c>
      <c r="J31" s="79">
        <f>'Sectoral Plan 7'!$G37</f>
        <v>0</v>
      </c>
      <c r="K31" s="79">
        <f>'Sectoral Plan 8'!$G37</f>
        <v>0</v>
      </c>
      <c r="L31" s="79">
        <f>'Sectoral Plan 9'!$G37</f>
        <v>0</v>
      </c>
      <c r="M31" s="79">
        <f>'Sectoral Plan 10'!$G37</f>
        <v>0</v>
      </c>
      <c r="N31" s="79">
        <f>'Sectoral Plan 11'!$G37</f>
        <v>0</v>
      </c>
      <c r="O31" s="79">
        <f>'Sectoral Plan 12'!$G37</f>
        <v>0</v>
      </c>
      <c r="P31" s="79">
        <f>'Sectoral Plan 13'!$G37</f>
        <v>0</v>
      </c>
      <c r="Q31" s="79">
        <f>'Sectoral Plan 14'!$G37</f>
        <v>0</v>
      </c>
      <c r="R31" s="79">
        <f>'Sectoral Plan 15'!$G37</f>
        <v>0</v>
      </c>
      <c r="S31" s="79">
        <f>'Sectoral Plan 16'!$G37</f>
        <v>0</v>
      </c>
      <c r="T31" s="79">
        <f>'Sectoral Plan 17'!$G37</f>
        <v>0</v>
      </c>
      <c r="U31" s="79">
        <f>'Sectoral Plan 18'!$G37</f>
        <v>0</v>
      </c>
      <c r="V31" s="79">
        <f>'Sectoral Plan 19'!$G37</f>
        <v>0</v>
      </c>
      <c r="W31" s="79">
        <f>'Sectoral Plan 20'!$G37</f>
        <v>0</v>
      </c>
      <c r="X31" s="79">
        <f>'Sectoral Plan 21'!$G37</f>
        <v>0</v>
      </c>
      <c r="Y31" s="79">
        <f>'Sectoral Plan 22'!$G37</f>
        <v>0</v>
      </c>
      <c r="Z31" s="79">
        <f>'Sectoral Plan 23'!$G37</f>
        <v>0</v>
      </c>
      <c r="AA31" s="79">
        <f>'Sectoral Plan 24'!$G37</f>
        <v>0</v>
      </c>
      <c r="AB31" s="79">
        <f>'Sectoral Plan 25'!$G37</f>
        <v>0</v>
      </c>
      <c r="AC31" s="79">
        <f>'Sectoral Plan 26'!$G37</f>
        <v>0</v>
      </c>
      <c r="AD31" s="79">
        <f>'Sectoral Plan 27'!$G37</f>
        <v>0</v>
      </c>
      <c r="AE31" s="79">
        <f>'Sectoral Plan 28'!$G37</f>
        <v>0</v>
      </c>
      <c r="AF31" s="79">
        <f>'Sectoral Plan 29'!$G37</f>
        <v>0</v>
      </c>
      <c r="AG31" s="80">
        <f>'Sectoral Plan 30'!$G37</f>
        <v>0</v>
      </c>
      <c r="AH31" s="89">
        <f t="shared" si="2"/>
        <v>0</v>
      </c>
      <c r="AI31" s="90">
        <f t="shared" si="3"/>
        <v>1</v>
      </c>
      <c r="AJ31" s="90">
        <f>IF($AK31=0,SUM($AH31:$AI31),'developer sheet'!$D$9)</f>
        <v>1</v>
      </c>
      <c r="AK31" s="90">
        <f>'Long Term Vision'!C37</f>
        <v>0</v>
      </c>
      <c r="AL31" s="90">
        <f t="shared" si="0"/>
        <v>1</v>
      </c>
      <c r="AM31" s="90">
        <f t="shared" si="1"/>
        <v>0</v>
      </c>
      <c r="AN31" s="88" t="str">
        <f>IF($AK31="NO",'developer sheet'!$D$9,IF(AND($AJ31&lt;&gt;'developer sheet'!$D$9,$AJ31&lt;&gt;0),IF($AH31&gt;0,"T",IF($AI31&gt;0,"P")),'developer sheet'!$D$10))</f>
        <v>P</v>
      </c>
      <c r="AO31" s="103"/>
    </row>
    <row r="32" spans="1:41" x14ac:dyDescent="0.25">
      <c r="A32" s="19">
        <v>5.5</v>
      </c>
      <c r="B32" s="78">
        <f>'Long Term Vision'!I38</f>
        <v>0</v>
      </c>
      <c r="C32" s="79">
        <f>'Mid-term Plan'!G38</f>
        <v>0</v>
      </c>
      <c r="D32" s="79">
        <f>'Sectoral Plan 1'!$G38</f>
        <v>0</v>
      </c>
      <c r="E32" s="79">
        <f>'Sectoral Plan 2'!$G38</f>
        <v>0</v>
      </c>
      <c r="F32" s="79">
        <f>'Sectoral Plan 3'!$G38</f>
        <v>0</v>
      </c>
      <c r="G32" s="79">
        <f>'Sectoral Plan 4'!$G38</f>
        <v>0</v>
      </c>
      <c r="H32" s="79">
        <f>'Sectoral Plan 5'!$G38</f>
        <v>0</v>
      </c>
      <c r="I32" s="79">
        <f>'Sectoral Plan 6'!$G38</f>
        <v>0</v>
      </c>
      <c r="J32" s="79">
        <f>'Sectoral Plan 7'!$G38</f>
        <v>0</v>
      </c>
      <c r="K32" s="79">
        <f>'Sectoral Plan 8'!$G38</f>
        <v>0</v>
      </c>
      <c r="L32" s="79">
        <f>'Sectoral Plan 9'!$G38</f>
        <v>0</v>
      </c>
      <c r="M32" s="79">
        <f>'Sectoral Plan 10'!$G38</f>
        <v>0</v>
      </c>
      <c r="N32" s="79">
        <f>'Sectoral Plan 11'!$G38</f>
        <v>0</v>
      </c>
      <c r="O32" s="79">
        <f>'Sectoral Plan 12'!$G38</f>
        <v>0</v>
      </c>
      <c r="P32" s="79">
        <f>'Sectoral Plan 13'!$G38</f>
        <v>0</v>
      </c>
      <c r="Q32" s="79">
        <f>'Sectoral Plan 14'!$G38</f>
        <v>0</v>
      </c>
      <c r="R32" s="79">
        <f>'Sectoral Plan 15'!$G38</f>
        <v>0</v>
      </c>
      <c r="S32" s="79">
        <f>'Sectoral Plan 16'!$G38</f>
        <v>0</v>
      </c>
      <c r="T32" s="79">
        <f>'Sectoral Plan 17'!$G38</f>
        <v>0</v>
      </c>
      <c r="U32" s="79">
        <f>'Sectoral Plan 18'!$G38</f>
        <v>0</v>
      </c>
      <c r="V32" s="79">
        <f>'Sectoral Plan 19'!$G38</f>
        <v>0</v>
      </c>
      <c r="W32" s="79">
        <f>'Sectoral Plan 20'!$G38</f>
        <v>0</v>
      </c>
      <c r="X32" s="79">
        <f>'Sectoral Plan 21'!$G38</f>
        <v>0</v>
      </c>
      <c r="Y32" s="79">
        <f>'Sectoral Plan 22'!$G38</f>
        <v>0</v>
      </c>
      <c r="Z32" s="79">
        <f>'Sectoral Plan 23'!$G38</f>
        <v>0</v>
      </c>
      <c r="AA32" s="79">
        <f>'Sectoral Plan 24'!$G38</f>
        <v>0</v>
      </c>
      <c r="AB32" s="79">
        <f>'Sectoral Plan 25'!$G38</f>
        <v>0</v>
      </c>
      <c r="AC32" s="79">
        <f>'Sectoral Plan 26'!$G38</f>
        <v>0</v>
      </c>
      <c r="AD32" s="79">
        <f>'Sectoral Plan 27'!$G38</f>
        <v>0</v>
      </c>
      <c r="AE32" s="79">
        <f>'Sectoral Plan 28'!$G38</f>
        <v>0</v>
      </c>
      <c r="AF32" s="79">
        <f>'Sectoral Plan 29'!$G38</f>
        <v>0</v>
      </c>
      <c r="AG32" s="80">
        <f>'Sectoral Plan 30'!$G38</f>
        <v>0</v>
      </c>
      <c r="AH32" s="89">
        <f t="shared" si="2"/>
        <v>0</v>
      </c>
      <c r="AI32" s="90">
        <f t="shared" si="3"/>
        <v>0</v>
      </c>
      <c r="AJ32" s="90">
        <f>IF($AK32=0,SUM($AH32:$AI32),'developer sheet'!$D$9)</f>
        <v>0</v>
      </c>
      <c r="AK32" s="90">
        <f>'Long Term Vision'!C38</f>
        <v>0</v>
      </c>
      <c r="AL32" s="90">
        <f t="shared" si="0"/>
        <v>0</v>
      </c>
      <c r="AM32" s="90">
        <f t="shared" si="1"/>
        <v>1</v>
      </c>
      <c r="AN32" s="88" t="str">
        <f>IF($AK32="NO",'developer sheet'!$D$9,IF(AND($AJ32&lt;&gt;'developer sheet'!$D$9,$AJ32&lt;&gt;0),IF($AH32&gt;0,"T",IF($AI32&gt;0,"P")),'developer sheet'!$D$10))</f>
        <v>none</v>
      </c>
      <c r="AO32" s="103"/>
    </row>
    <row r="33" spans="1:41" x14ac:dyDescent="0.25">
      <c r="A33" s="19">
        <v>5.6</v>
      </c>
      <c r="B33" s="78">
        <f>'Long Term Vision'!I39</f>
        <v>0</v>
      </c>
      <c r="C33" s="79">
        <f>'Mid-term Plan'!G39</f>
        <v>0</v>
      </c>
      <c r="D33" s="79">
        <f>'Sectoral Plan 1'!$G39</f>
        <v>0</v>
      </c>
      <c r="E33" s="79">
        <f>'Sectoral Plan 2'!$G39</f>
        <v>0</v>
      </c>
      <c r="F33" s="79">
        <f>'Sectoral Plan 3'!$G39</f>
        <v>0</v>
      </c>
      <c r="G33" s="79">
        <f>'Sectoral Plan 4'!$G39</f>
        <v>0</v>
      </c>
      <c r="H33" s="79">
        <f>'Sectoral Plan 5'!$G39</f>
        <v>0</v>
      </c>
      <c r="I33" s="79">
        <f>'Sectoral Plan 6'!$G39</f>
        <v>0</v>
      </c>
      <c r="J33" s="79">
        <f>'Sectoral Plan 7'!$G39</f>
        <v>0</v>
      </c>
      <c r="K33" s="79">
        <f>'Sectoral Plan 8'!$G39</f>
        <v>0</v>
      </c>
      <c r="L33" s="79">
        <f>'Sectoral Plan 9'!$G39</f>
        <v>0</v>
      </c>
      <c r="M33" s="79">
        <f>'Sectoral Plan 10'!$G39</f>
        <v>0</v>
      </c>
      <c r="N33" s="79">
        <f>'Sectoral Plan 11'!$G39</f>
        <v>0</v>
      </c>
      <c r="O33" s="79">
        <f>'Sectoral Plan 12'!$G39</f>
        <v>0</v>
      </c>
      <c r="P33" s="79">
        <f>'Sectoral Plan 13'!$G39</f>
        <v>0</v>
      </c>
      <c r="Q33" s="79">
        <f>'Sectoral Plan 14'!$G39</f>
        <v>0</v>
      </c>
      <c r="R33" s="79">
        <f>'Sectoral Plan 15'!$G39</f>
        <v>0</v>
      </c>
      <c r="S33" s="79">
        <f>'Sectoral Plan 16'!$G39</f>
        <v>0</v>
      </c>
      <c r="T33" s="79">
        <f>'Sectoral Plan 17'!$G39</f>
        <v>0</v>
      </c>
      <c r="U33" s="79">
        <f>'Sectoral Plan 18'!$G39</f>
        <v>0</v>
      </c>
      <c r="V33" s="79">
        <f>'Sectoral Plan 19'!$G39</f>
        <v>0</v>
      </c>
      <c r="W33" s="79">
        <f>'Sectoral Plan 20'!$G39</f>
        <v>0</v>
      </c>
      <c r="X33" s="79">
        <f>'Sectoral Plan 21'!$G39</f>
        <v>0</v>
      </c>
      <c r="Y33" s="79">
        <f>'Sectoral Plan 22'!$G39</f>
        <v>0</v>
      </c>
      <c r="Z33" s="79">
        <f>'Sectoral Plan 23'!$G39</f>
        <v>0</v>
      </c>
      <c r="AA33" s="79">
        <f>'Sectoral Plan 24'!$G39</f>
        <v>0</v>
      </c>
      <c r="AB33" s="79">
        <f>'Sectoral Plan 25'!$G39</f>
        <v>0</v>
      </c>
      <c r="AC33" s="79">
        <f>'Sectoral Plan 26'!$G39</f>
        <v>0</v>
      </c>
      <c r="AD33" s="79">
        <f>'Sectoral Plan 27'!$G39</f>
        <v>0</v>
      </c>
      <c r="AE33" s="79">
        <f>'Sectoral Plan 28'!$G39</f>
        <v>0</v>
      </c>
      <c r="AF33" s="79">
        <f>'Sectoral Plan 29'!$G39</f>
        <v>0</v>
      </c>
      <c r="AG33" s="80">
        <f>'Sectoral Plan 30'!$G39</f>
        <v>0</v>
      </c>
      <c r="AH33" s="89">
        <f t="shared" si="2"/>
        <v>0</v>
      </c>
      <c r="AI33" s="90">
        <f t="shared" si="3"/>
        <v>0</v>
      </c>
      <c r="AJ33" s="90">
        <f>IF($AK33=0,SUM($AH33:$AI33),'developer sheet'!$D$9)</f>
        <v>0</v>
      </c>
      <c r="AK33" s="90">
        <f>'Long Term Vision'!C39</f>
        <v>0</v>
      </c>
      <c r="AL33" s="90">
        <f t="shared" si="0"/>
        <v>0</v>
      </c>
      <c r="AM33" s="90">
        <f t="shared" si="1"/>
        <v>1</v>
      </c>
      <c r="AN33" s="88" t="str">
        <f>IF($AK33="NO",'developer sheet'!$D$9,IF(AND($AJ33&lt;&gt;'developer sheet'!$D$9,$AJ33&lt;&gt;0),IF($AH33&gt;0,"T",IF($AI33&gt;0,"P")),'developer sheet'!$D$10))</f>
        <v>none</v>
      </c>
      <c r="AO33" s="103"/>
    </row>
    <row r="34" spans="1:41" x14ac:dyDescent="0.25">
      <c r="A34" s="19">
        <v>6.1</v>
      </c>
      <c r="B34" s="78" t="str">
        <f>'Long Term Vision'!I41</f>
        <v>T</v>
      </c>
      <c r="C34" s="79" t="str">
        <f>'Mid-term Plan'!G41</f>
        <v>P</v>
      </c>
      <c r="D34" s="79">
        <f>'Sectoral Plan 1'!$G41</f>
        <v>0</v>
      </c>
      <c r="E34" s="79">
        <f>'Sectoral Plan 2'!$G41</f>
        <v>0</v>
      </c>
      <c r="F34" s="79">
        <f>'Sectoral Plan 3'!$G41</f>
        <v>0</v>
      </c>
      <c r="G34" s="79">
        <f>'Sectoral Plan 4'!$G41</f>
        <v>0</v>
      </c>
      <c r="H34" s="79">
        <f>'Sectoral Plan 5'!$G41</f>
        <v>0</v>
      </c>
      <c r="I34" s="79">
        <f>'Sectoral Plan 6'!$G41</f>
        <v>0</v>
      </c>
      <c r="J34" s="79">
        <f>'Sectoral Plan 7'!$G41</f>
        <v>0</v>
      </c>
      <c r="K34" s="79">
        <f>'Sectoral Plan 8'!$G41</f>
        <v>0</v>
      </c>
      <c r="L34" s="79" t="str">
        <f>'Sectoral Plan 9'!$G41</f>
        <v>P</v>
      </c>
      <c r="M34" s="79">
        <f>'Sectoral Plan 10'!$G41</f>
        <v>0</v>
      </c>
      <c r="N34" s="79">
        <f>'Sectoral Plan 11'!$G41</f>
        <v>0</v>
      </c>
      <c r="O34" s="79">
        <f>'Sectoral Plan 12'!$G41</f>
        <v>0</v>
      </c>
      <c r="P34" s="79">
        <f>'Sectoral Plan 13'!$G41</f>
        <v>0</v>
      </c>
      <c r="Q34" s="79">
        <f>'Sectoral Plan 14'!$G41</f>
        <v>0</v>
      </c>
      <c r="R34" s="79">
        <f>'Sectoral Plan 15'!$G41</f>
        <v>0</v>
      </c>
      <c r="S34" s="79">
        <f>'Sectoral Plan 16'!$G41</f>
        <v>0</v>
      </c>
      <c r="T34" s="79">
        <f>'Sectoral Plan 17'!$G41</f>
        <v>0</v>
      </c>
      <c r="U34" s="79">
        <f>'Sectoral Plan 18'!$G41</f>
        <v>0</v>
      </c>
      <c r="V34" s="79">
        <f>'Sectoral Plan 19'!$G41</f>
        <v>0</v>
      </c>
      <c r="W34" s="79">
        <f>'Sectoral Plan 20'!$G41</f>
        <v>0</v>
      </c>
      <c r="X34" s="79">
        <f>'Sectoral Plan 21'!$G41</f>
        <v>0</v>
      </c>
      <c r="Y34" s="79">
        <f>'Sectoral Plan 22'!$G41</f>
        <v>0</v>
      </c>
      <c r="Z34" s="79">
        <f>'Sectoral Plan 23'!$G41</f>
        <v>0</v>
      </c>
      <c r="AA34" s="79">
        <f>'Sectoral Plan 24'!$G41</f>
        <v>0</v>
      </c>
      <c r="AB34" s="79">
        <f>'Sectoral Plan 25'!$G41</f>
        <v>0</v>
      </c>
      <c r="AC34" s="79">
        <f>'Sectoral Plan 26'!$G41</f>
        <v>0</v>
      </c>
      <c r="AD34" s="79">
        <f>'Sectoral Plan 27'!$G41</f>
        <v>0</v>
      </c>
      <c r="AE34" s="79">
        <f>'Sectoral Plan 28'!$G41</f>
        <v>0</v>
      </c>
      <c r="AF34" s="79">
        <f>'Sectoral Plan 29'!$G41</f>
        <v>0</v>
      </c>
      <c r="AG34" s="80">
        <f>'Sectoral Plan 30'!$G41</f>
        <v>0</v>
      </c>
      <c r="AH34" s="89">
        <f t="shared" si="2"/>
        <v>1</v>
      </c>
      <c r="AI34" s="90">
        <f t="shared" si="3"/>
        <v>2</v>
      </c>
      <c r="AJ34" s="90">
        <f>IF($AK34=0,SUM($AH34:$AI34),'developer sheet'!$D$9)</f>
        <v>3</v>
      </c>
      <c r="AK34" s="90">
        <f>'Long Term Vision'!C41</f>
        <v>0</v>
      </c>
      <c r="AL34" s="90">
        <f t="shared" ref="AL34:AL65" si="4">IF(AND($AH34+$AI34&gt;0,$AK34=0),1,0)</f>
        <v>1</v>
      </c>
      <c r="AM34" s="90">
        <f t="shared" ref="AM34:AM65" si="5">IF(AND($AH34=0,$AI34=0,$AK34=0),1,0)</f>
        <v>0</v>
      </c>
      <c r="AN34" s="88" t="str">
        <f>IF($AK34="NO",'developer sheet'!$D$9,IF(AND($AJ34&lt;&gt;'developer sheet'!$D$9,$AJ34&lt;&gt;0),IF($AH34&gt;0,"T",IF($AI34&gt;0,"P")),'developer sheet'!$D$10))</f>
        <v>T</v>
      </c>
      <c r="AO34" s="103"/>
    </row>
    <row r="35" spans="1:41" x14ac:dyDescent="0.25">
      <c r="A35" s="19">
        <v>6.2</v>
      </c>
      <c r="B35" s="78" t="str">
        <f>'Long Term Vision'!I42</f>
        <v>T</v>
      </c>
      <c r="C35" s="79" t="str">
        <f>'Mid-term Plan'!G42</f>
        <v>P</v>
      </c>
      <c r="D35" s="79">
        <f>'Sectoral Plan 1'!$G42</f>
        <v>0</v>
      </c>
      <c r="E35" s="79">
        <f>'Sectoral Plan 2'!$G42</f>
        <v>0</v>
      </c>
      <c r="F35" s="79">
        <f>'Sectoral Plan 3'!$G42</f>
        <v>0</v>
      </c>
      <c r="G35" s="79">
        <f>'Sectoral Plan 4'!$G42</f>
        <v>0</v>
      </c>
      <c r="H35" s="79">
        <f>'Sectoral Plan 5'!$G42</f>
        <v>0</v>
      </c>
      <c r="I35" s="79">
        <f>'Sectoral Plan 6'!$G42</f>
        <v>0</v>
      </c>
      <c r="J35" s="79">
        <f>'Sectoral Plan 7'!$G42</f>
        <v>0</v>
      </c>
      <c r="K35" s="79">
        <f>'Sectoral Plan 8'!$G42</f>
        <v>0</v>
      </c>
      <c r="L35" s="79" t="str">
        <f>'Sectoral Plan 9'!$G42</f>
        <v>P</v>
      </c>
      <c r="M35" s="79">
        <f>'Sectoral Plan 10'!$G42</f>
        <v>0</v>
      </c>
      <c r="N35" s="79">
        <f>'Sectoral Plan 11'!$G42</f>
        <v>0</v>
      </c>
      <c r="O35" s="79">
        <f>'Sectoral Plan 12'!$G42</f>
        <v>0</v>
      </c>
      <c r="P35" s="79" t="str">
        <f>'Sectoral Plan 13'!$G42</f>
        <v>P</v>
      </c>
      <c r="Q35" s="79">
        <f>'Sectoral Plan 14'!$G42</f>
        <v>0</v>
      </c>
      <c r="R35" s="79">
        <f>'Sectoral Plan 15'!$G42</f>
        <v>0</v>
      </c>
      <c r="S35" s="79">
        <f>'Sectoral Plan 16'!$G42</f>
        <v>0</v>
      </c>
      <c r="T35" s="79">
        <f>'Sectoral Plan 17'!$G42</f>
        <v>0</v>
      </c>
      <c r="U35" s="79">
        <f>'Sectoral Plan 18'!$G42</f>
        <v>0</v>
      </c>
      <c r="V35" s="79">
        <f>'Sectoral Plan 19'!$G42</f>
        <v>0</v>
      </c>
      <c r="W35" s="79">
        <f>'Sectoral Plan 20'!$G42</f>
        <v>0</v>
      </c>
      <c r="X35" s="79">
        <f>'Sectoral Plan 21'!$G42</f>
        <v>0</v>
      </c>
      <c r="Y35" s="79">
        <f>'Sectoral Plan 22'!$G42</f>
        <v>0</v>
      </c>
      <c r="Z35" s="79">
        <f>'Sectoral Plan 23'!$G42</f>
        <v>0</v>
      </c>
      <c r="AA35" s="79">
        <f>'Sectoral Plan 24'!$G42</f>
        <v>0</v>
      </c>
      <c r="AB35" s="79">
        <f>'Sectoral Plan 25'!$G42</f>
        <v>0</v>
      </c>
      <c r="AC35" s="79">
        <f>'Sectoral Plan 26'!$G42</f>
        <v>0</v>
      </c>
      <c r="AD35" s="79">
        <f>'Sectoral Plan 27'!$G42</f>
        <v>0</v>
      </c>
      <c r="AE35" s="79">
        <f>'Sectoral Plan 28'!$G42</f>
        <v>0</v>
      </c>
      <c r="AF35" s="79">
        <f>'Sectoral Plan 29'!$G42</f>
        <v>0</v>
      </c>
      <c r="AG35" s="80">
        <f>'Sectoral Plan 30'!$G42</f>
        <v>0</v>
      </c>
      <c r="AH35" s="89">
        <f t="shared" si="2"/>
        <v>1</v>
      </c>
      <c r="AI35" s="90">
        <f t="shared" si="3"/>
        <v>3</v>
      </c>
      <c r="AJ35" s="90">
        <f>IF($AK35=0,SUM($AH35:$AI35),'developer sheet'!$D$9)</f>
        <v>4</v>
      </c>
      <c r="AK35" s="90">
        <f>'Long Term Vision'!C42</f>
        <v>0</v>
      </c>
      <c r="AL35" s="90">
        <f t="shared" si="4"/>
        <v>1</v>
      </c>
      <c r="AM35" s="90">
        <f t="shared" si="5"/>
        <v>0</v>
      </c>
      <c r="AN35" s="88" t="str">
        <f>IF($AK35="NO",'developer sheet'!$D$9,IF(AND($AJ35&lt;&gt;'developer sheet'!$D$9,$AJ35&lt;&gt;0),IF($AH35&gt;0,"T",IF($AI35&gt;0,"P")),'developer sheet'!$D$10))</f>
        <v>T</v>
      </c>
      <c r="AO35" s="103"/>
    </row>
    <row r="36" spans="1:41" x14ac:dyDescent="0.25">
      <c r="A36" s="19">
        <v>6.3</v>
      </c>
      <c r="B36" s="78" t="str">
        <f>'Long Term Vision'!I43</f>
        <v>P</v>
      </c>
      <c r="C36" s="79">
        <f>'Mid-term Plan'!G43</f>
        <v>0</v>
      </c>
      <c r="D36" s="79">
        <f>'Sectoral Plan 1'!$G43</f>
        <v>0</v>
      </c>
      <c r="E36" s="79">
        <f>'Sectoral Plan 2'!$G43</f>
        <v>0</v>
      </c>
      <c r="F36" s="79">
        <f>'Sectoral Plan 3'!$G43</f>
        <v>0</v>
      </c>
      <c r="G36" s="79">
        <f>'Sectoral Plan 4'!$G43</f>
        <v>0</v>
      </c>
      <c r="H36" s="79">
        <f>'Sectoral Plan 5'!$G43</f>
        <v>0</v>
      </c>
      <c r="I36" s="79">
        <f>'Sectoral Plan 6'!$G43</f>
        <v>0</v>
      </c>
      <c r="J36" s="79">
        <f>'Sectoral Plan 7'!$G43</f>
        <v>0</v>
      </c>
      <c r="K36" s="79">
        <f>'Sectoral Plan 8'!$G43</f>
        <v>0</v>
      </c>
      <c r="L36" s="79" t="str">
        <f>'Sectoral Plan 9'!$G43</f>
        <v>P</v>
      </c>
      <c r="M36" s="79">
        <f>'Sectoral Plan 10'!$G43</f>
        <v>0</v>
      </c>
      <c r="N36" s="79">
        <f>'Sectoral Plan 11'!$G43</f>
        <v>0</v>
      </c>
      <c r="O36" s="79">
        <f>'Sectoral Plan 12'!$G43</f>
        <v>0</v>
      </c>
      <c r="P36" s="79" t="str">
        <f>'Sectoral Plan 13'!$G43</f>
        <v>P</v>
      </c>
      <c r="Q36" s="79" t="str">
        <f>'Sectoral Plan 14'!$G43</f>
        <v>T</v>
      </c>
      <c r="R36" s="79">
        <f>'Sectoral Plan 15'!$G43</f>
        <v>0</v>
      </c>
      <c r="S36" s="79">
        <f>'Sectoral Plan 16'!$G43</f>
        <v>0</v>
      </c>
      <c r="T36" s="79">
        <f>'Sectoral Plan 17'!$G43</f>
        <v>0</v>
      </c>
      <c r="U36" s="79">
        <f>'Sectoral Plan 18'!$G43</f>
        <v>0</v>
      </c>
      <c r="V36" s="79">
        <f>'Sectoral Plan 19'!$G43</f>
        <v>0</v>
      </c>
      <c r="W36" s="79">
        <f>'Sectoral Plan 20'!$G43</f>
        <v>0</v>
      </c>
      <c r="X36" s="79">
        <f>'Sectoral Plan 21'!$G43</f>
        <v>0</v>
      </c>
      <c r="Y36" s="79">
        <f>'Sectoral Plan 22'!$G43</f>
        <v>0</v>
      </c>
      <c r="Z36" s="79">
        <f>'Sectoral Plan 23'!$G43</f>
        <v>0</v>
      </c>
      <c r="AA36" s="79">
        <f>'Sectoral Plan 24'!$G43</f>
        <v>0</v>
      </c>
      <c r="AB36" s="79">
        <f>'Sectoral Plan 25'!$G43</f>
        <v>0</v>
      </c>
      <c r="AC36" s="79">
        <f>'Sectoral Plan 26'!$G43</f>
        <v>0</v>
      </c>
      <c r="AD36" s="79">
        <f>'Sectoral Plan 27'!$G43</f>
        <v>0</v>
      </c>
      <c r="AE36" s="79">
        <f>'Sectoral Plan 28'!$G43</f>
        <v>0</v>
      </c>
      <c r="AF36" s="79">
        <f>'Sectoral Plan 29'!$G43</f>
        <v>0</v>
      </c>
      <c r="AG36" s="80">
        <f>'Sectoral Plan 30'!$G43</f>
        <v>0</v>
      </c>
      <c r="AH36" s="89">
        <f t="shared" si="2"/>
        <v>1</v>
      </c>
      <c r="AI36" s="90">
        <f t="shared" si="3"/>
        <v>3</v>
      </c>
      <c r="AJ36" s="90">
        <f>IF($AK36=0,SUM($AH36:$AI36),'developer sheet'!$D$9)</f>
        <v>4</v>
      </c>
      <c r="AK36" s="90">
        <f>'Long Term Vision'!C43</f>
        <v>0</v>
      </c>
      <c r="AL36" s="90">
        <f t="shared" si="4"/>
        <v>1</v>
      </c>
      <c r="AM36" s="90">
        <f t="shared" si="5"/>
        <v>0</v>
      </c>
      <c r="AN36" s="88" t="str">
        <f>IF($AK36="NO",'developer sheet'!$D$9,IF(AND($AJ36&lt;&gt;'developer sheet'!$D$9,$AJ36&lt;&gt;0),IF($AH36&gt;0,"T",IF($AI36&gt;0,"P")),'developer sheet'!$D$10))</f>
        <v>T</v>
      </c>
      <c r="AO36" s="103"/>
    </row>
    <row r="37" spans="1:41" x14ac:dyDescent="0.25">
      <c r="A37" s="19">
        <v>6.4</v>
      </c>
      <c r="B37" s="78">
        <f>'Long Term Vision'!I44</f>
        <v>0</v>
      </c>
      <c r="C37" s="79">
        <f>'Mid-term Plan'!G44</f>
        <v>0</v>
      </c>
      <c r="D37" s="79">
        <f>'Sectoral Plan 1'!$G44</f>
        <v>0</v>
      </c>
      <c r="E37" s="79">
        <f>'Sectoral Plan 2'!$G44</f>
        <v>0</v>
      </c>
      <c r="F37" s="79">
        <f>'Sectoral Plan 3'!$G44</f>
        <v>0</v>
      </c>
      <c r="G37" s="79">
        <f>'Sectoral Plan 4'!$G44</f>
        <v>0</v>
      </c>
      <c r="H37" s="79">
        <f>'Sectoral Plan 5'!$G44</f>
        <v>0</v>
      </c>
      <c r="I37" s="79">
        <f>'Sectoral Plan 6'!$G44</f>
        <v>0</v>
      </c>
      <c r="J37" s="79">
        <f>'Sectoral Plan 7'!$G44</f>
        <v>0</v>
      </c>
      <c r="K37" s="79">
        <f>'Sectoral Plan 8'!$G44</f>
        <v>0</v>
      </c>
      <c r="L37" s="79">
        <f>'Sectoral Plan 9'!$G44</f>
        <v>0</v>
      </c>
      <c r="M37" s="79">
        <f>'Sectoral Plan 10'!$G44</f>
        <v>0</v>
      </c>
      <c r="N37" s="79">
        <f>'Sectoral Plan 11'!$G44</f>
        <v>0</v>
      </c>
      <c r="O37" s="79">
        <f>'Sectoral Plan 12'!$G44</f>
        <v>0</v>
      </c>
      <c r="P37" s="79">
        <f>'Sectoral Plan 13'!$G44</f>
        <v>0</v>
      </c>
      <c r="Q37" s="79">
        <f>'Sectoral Plan 14'!$G44</f>
        <v>0</v>
      </c>
      <c r="R37" s="79">
        <f>'Sectoral Plan 15'!$G44</f>
        <v>0</v>
      </c>
      <c r="S37" s="79">
        <f>'Sectoral Plan 16'!$G44</f>
        <v>0</v>
      </c>
      <c r="T37" s="79">
        <f>'Sectoral Plan 17'!$G44</f>
        <v>0</v>
      </c>
      <c r="U37" s="79">
        <f>'Sectoral Plan 18'!$G44</f>
        <v>0</v>
      </c>
      <c r="V37" s="79">
        <f>'Sectoral Plan 19'!$G44</f>
        <v>0</v>
      </c>
      <c r="W37" s="79">
        <f>'Sectoral Plan 20'!$G44</f>
        <v>0</v>
      </c>
      <c r="X37" s="79">
        <f>'Sectoral Plan 21'!$G44</f>
        <v>0</v>
      </c>
      <c r="Y37" s="79">
        <f>'Sectoral Plan 22'!$G44</f>
        <v>0</v>
      </c>
      <c r="Z37" s="79">
        <f>'Sectoral Plan 23'!$G44</f>
        <v>0</v>
      </c>
      <c r="AA37" s="79">
        <f>'Sectoral Plan 24'!$G44</f>
        <v>0</v>
      </c>
      <c r="AB37" s="79">
        <f>'Sectoral Plan 25'!$G44</f>
        <v>0</v>
      </c>
      <c r="AC37" s="79">
        <f>'Sectoral Plan 26'!$G44</f>
        <v>0</v>
      </c>
      <c r="AD37" s="79">
        <f>'Sectoral Plan 27'!$G44</f>
        <v>0</v>
      </c>
      <c r="AE37" s="79">
        <f>'Sectoral Plan 28'!$G44</f>
        <v>0</v>
      </c>
      <c r="AF37" s="79">
        <f>'Sectoral Plan 29'!$G44</f>
        <v>0</v>
      </c>
      <c r="AG37" s="80">
        <f>'Sectoral Plan 30'!$G44</f>
        <v>0</v>
      </c>
      <c r="AH37" s="89">
        <f t="shared" si="2"/>
        <v>0</v>
      </c>
      <c r="AI37" s="90">
        <f t="shared" si="3"/>
        <v>0</v>
      </c>
      <c r="AJ37" s="90">
        <f>IF($AK37=0,SUM($AH37:$AI37),'developer sheet'!$D$9)</f>
        <v>0</v>
      </c>
      <c r="AK37" s="90">
        <f>'Long Term Vision'!C44</f>
        <v>0</v>
      </c>
      <c r="AL37" s="90">
        <f t="shared" si="4"/>
        <v>0</v>
      </c>
      <c r="AM37" s="90">
        <f t="shared" si="5"/>
        <v>1</v>
      </c>
      <c r="AN37" s="88" t="str">
        <f>IF($AK37="NO",'developer sheet'!$D$9,IF(AND($AJ37&lt;&gt;'developer sheet'!$D$9,$AJ37&lt;&gt;0),IF($AH37&gt;0,"T",IF($AI37&gt;0,"P")),'developer sheet'!$D$10))</f>
        <v>none</v>
      </c>
      <c r="AO37" s="103"/>
    </row>
    <row r="38" spans="1:41" x14ac:dyDescent="0.25">
      <c r="A38" s="19">
        <v>6.5</v>
      </c>
      <c r="B38" s="78" t="str">
        <f>'Long Term Vision'!I45</f>
        <v>T</v>
      </c>
      <c r="C38" s="79">
        <f>'Mid-term Plan'!G45</f>
        <v>0</v>
      </c>
      <c r="D38" s="79">
        <f>'Sectoral Plan 1'!$G45</f>
        <v>0</v>
      </c>
      <c r="E38" s="79">
        <f>'Sectoral Plan 2'!$G45</f>
        <v>0</v>
      </c>
      <c r="F38" s="79">
        <f>'Sectoral Plan 3'!$G45</f>
        <v>0</v>
      </c>
      <c r="G38" s="79">
        <f>'Sectoral Plan 4'!$G45</f>
        <v>0</v>
      </c>
      <c r="H38" s="79">
        <f>'Sectoral Plan 5'!$G45</f>
        <v>0</v>
      </c>
      <c r="I38" s="79">
        <f>'Sectoral Plan 6'!$G45</f>
        <v>0</v>
      </c>
      <c r="J38" s="79">
        <f>'Sectoral Plan 7'!$G45</f>
        <v>0</v>
      </c>
      <c r="K38" s="79">
        <f>'Sectoral Plan 8'!$G45</f>
        <v>0</v>
      </c>
      <c r="L38" s="79">
        <f>'Sectoral Plan 9'!$G45</f>
        <v>0</v>
      </c>
      <c r="M38" s="79">
        <f>'Sectoral Plan 10'!$G45</f>
        <v>0</v>
      </c>
      <c r="N38" s="79">
        <f>'Sectoral Plan 11'!$G45</f>
        <v>0</v>
      </c>
      <c r="O38" s="79">
        <f>'Sectoral Plan 12'!$G45</f>
        <v>0</v>
      </c>
      <c r="P38" s="79" t="str">
        <f>'Sectoral Plan 13'!$G45</f>
        <v>P</v>
      </c>
      <c r="Q38" s="79">
        <f>'Sectoral Plan 14'!$G45</f>
        <v>0</v>
      </c>
      <c r="R38" s="79">
        <f>'Sectoral Plan 15'!$G45</f>
        <v>0</v>
      </c>
      <c r="S38" s="79">
        <f>'Sectoral Plan 16'!$G45</f>
        <v>0</v>
      </c>
      <c r="T38" s="79">
        <f>'Sectoral Plan 17'!$G45</f>
        <v>0</v>
      </c>
      <c r="U38" s="79">
        <f>'Sectoral Plan 18'!$G45</f>
        <v>0</v>
      </c>
      <c r="V38" s="79">
        <f>'Sectoral Plan 19'!$G45</f>
        <v>0</v>
      </c>
      <c r="W38" s="79">
        <f>'Sectoral Plan 20'!$G45</f>
        <v>0</v>
      </c>
      <c r="X38" s="79">
        <f>'Sectoral Plan 21'!$G45</f>
        <v>0</v>
      </c>
      <c r="Y38" s="79">
        <f>'Sectoral Plan 22'!$G45</f>
        <v>0</v>
      </c>
      <c r="Z38" s="79">
        <f>'Sectoral Plan 23'!$G45</f>
        <v>0</v>
      </c>
      <c r="AA38" s="79">
        <f>'Sectoral Plan 24'!$G45</f>
        <v>0</v>
      </c>
      <c r="AB38" s="79">
        <f>'Sectoral Plan 25'!$G45</f>
        <v>0</v>
      </c>
      <c r="AC38" s="79">
        <f>'Sectoral Plan 26'!$G45</f>
        <v>0</v>
      </c>
      <c r="AD38" s="79">
        <f>'Sectoral Plan 27'!$G45</f>
        <v>0</v>
      </c>
      <c r="AE38" s="79">
        <f>'Sectoral Plan 28'!$G45</f>
        <v>0</v>
      </c>
      <c r="AF38" s="79">
        <f>'Sectoral Plan 29'!$G45</f>
        <v>0</v>
      </c>
      <c r="AG38" s="80">
        <f>'Sectoral Plan 30'!$G45</f>
        <v>0</v>
      </c>
      <c r="AH38" s="89">
        <f t="shared" si="2"/>
        <v>1</v>
      </c>
      <c r="AI38" s="90">
        <f t="shared" si="3"/>
        <v>1</v>
      </c>
      <c r="AJ38" s="90">
        <f>IF($AK38=0,SUM($AH38:$AI38),'developer sheet'!$D$9)</f>
        <v>2</v>
      </c>
      <c r="AK38" s="90">
        <f>'Long Term Vision'!C45</f>
        <v>0</v>
      </c>
      <c r="AL38" s="90">
        <f t="shared" si="4"/>
        <v>1</v>
      </c>
      <c r="AM38" s="90">
        <f t="shared" si="5"/>
        <v>0</v>
      </c>
      <c r="AN38" s="88" t="str">
        <f>IF($AK38="NO",'developer sheet'!$D$9,IF(AND($AJ38&lt;&gt;'developer sheet'!$D$9,$AJ38&lt;&gt;0),IF($AH38&gt;0,"T",IF($AI38&gt;0,"P")),'developer sheet'!$D$10))</f>
        <v>T</v>
      </c>
      <c r="AO38" s="103"/>
    </row>
    <row r="39" spans="1:41" x14ac:dyDescent="0.25">
      <c r="A39" s="19">
        <v>6.6</v>
      </c>
      <c r="B39" s="78">
        <f>'Long Term Vision'!I46</f>
        <v>0</v>
      </c>
      <c r="C39" s="79">
        <f>'Mid-term Plan'!G46</f>
        <v>0</v>
      </c>
      <c r="D39" s="79">
        <f>'Sectoral Plan 1'!$G46</f>
        <v>0</v>
      </c>
      <c r="E39" s="79">
        <f>'Sectoral Plan 2'!$G46</f>
        <v>0</v>
      </c>
      <c r="F39" s="79">
        <f>'Sectoral Plan 3'!$G46</f>
        <v>0</v>
      </c>
      <c r="G39" s="79">
        <f>'Sectoral Plan 4'!$G46</f>
        <v>0</v>
      </c>
      <c r="H39" s="79">
        <f>'Sectoral Plan 5'!$G46</f>
        <v>0</v>
      </c>
      <c r="I39" s="79">
        <f>'Sectoral Plan 6'!$G46</f>
        <v>0</v>
      </c>
      <c r="J39" s="79">
        <f>'Sectoral Plan 7'!$G46</f>
        <v>0</v>
      </c>
      <c r="K39" s="79">
        <f>'Sectoral Plan 8'!$G46</f>
        <v>0</v>
      </c>
      <c r="L39" s="79">
        <f>'Sectoral Plan 9'!$G46</f>
        <v>0</v>
      </c>
      <c r="M39" s="79">
        <f>'Sectoral Plan 10'!$G46</f>
        <v>0</v>
      </c>
      <c r="N39" s="79">
        <f>'Sectoral Plan 11'!$G46</f>
        <v>0</v>
      </c>
      <c r="O39" s="79">
        <f>'Sectoral Plan 12'!$G46</f>
        <v>0</v>
      </c>
      <c r="P39" s="79" t="str">
        <f>'Sectoral Plan 13'!$G46</f>
        <v>P</v>
      </c>
      <c r="Q39" s="79">
        <f>'Sectoral Plan 14'!$G46</f>
        <v>0</v>
      </c>
      <c r="R39" s="79">
        <f>'Sectoral Plan 15'!$G46</f>
        <v>0</v>
      </c>
      <c r="S39" s="79">
        <f>'Sectoral Plan 16'!$G46</f>
        <v>0</v>
      </c>
      <c r="T39" s="79">
        <f>'Sectoral Plan 17'!$G46</f>
        <v>0</v>
      </c>
      <c r="U39" s="79">
        <f>'Sectoral Plan 18'!$G46</f>
        <v>0</v>
      </c>
      <c r="V39" s="79">
        <f>'Sectoral Plan 19'!$G46</f>
        <v>0</v>
      </c>
      <c r="W39" s="79">
        <f>'Sectoral Plan 20'!$G46</f>
        <v>0</v>
      </c>
      <c r="X39" s="79">
        <f>'Sectoral Plan 21'!$G46</f>
        <v>0</v>
      </c>
      <c r="Y39" s="79">
        <f>'Sectoral Plan 22'!$G46</f>
        <v>0</v>
      </c>
      <c r="Z39" s="79">
        <f>'Sectoral Plan 23'!$G46</f>
        <v>0</v>
      </c>
      <c r="AA39" s="79">
        <f>'Sectoral Plan 24'!$G46</f>
        <v>0</v>
      </c>
      <c r="AB39" s="79">
        <f>'Sectoral Plan 25'!$G46</f>
        <v>0</v>
      </c>
      <c r="AC39" s="79">
        <f>'Sectoral Plan 26'!$G46</f>
        <v>0</v>
      </c>
      <c r="AD39" s="79">
        <f>'Sectoral Plan 27'!$G46</f>
        <v>0</v>
      </c>
      <c r="AE39" s="79">
        <f>'Sectoral Plan 28'!$G46</f>
        <v>0</v>
      </c>
      <c r="AF39" s="79">
        <f>'Sectoral Plan 29'!$G46</f>
        <v>0</v>
      </c>
      <c r="AG39" s="80">
        <f>'Sectoral Plan 30'!$G46</f>
        <v>0</v>
      </c>
      <c r="AH39" s="89">
        <f t="shared" si="2"/>
        <v>0</v>
      </c>
      <c r="AI39" s="90">
        <f t="shared" si="3"/>
        <v>1</v>
      </c>
      <c r="AJ39" s="90">
        <f>IF($AK39=0,SUM($AH39:$AI39),'developer sheet'!$D$9)</f>
        <v>1</v>
      </c>
      <c r="AK39" s="90">
        <f>'Long Term Vision'!C46</f>
        <v>0</v>
      </c>
      <c r="AL39" s="90">
        <f t="shared" si="4"/>
        <v>1</v>
      </c>
      <c r="AM39" s="90">
        <f t="shared" si="5"/>
        <v>0</v>
      </c>
      <c r="AN39" s="88" t="str">
        <f>IF($AK39="NO",'developer sheet'!$D$9,IF(AND($AJ39&lt;&gt;'developer sheet'!$D$9,$AJ39&lt;&gt;0),IF($AH39&gt;0,"T",IF($AI39&gt;0,"P")),'developer sheet'!$D$10))</f>
        <v>P</v>
      </c>
      <c r="AO39" s="103"/>
    </row>
    <row r="40" spans="1:41" x14ac:dyDescent="0.25">
      <c r="A40" s="19">
        <v>7.1</v>
      </c>
      <c r="B40" s="78" t="str">
        <f>'Long Term Vision'!I79</f>
        <v>T</v>
      </c>
      <c r="C40" s="79">
        <f>'Mid-term Plan'!G79</f>
        <v>0</v>
      </c>
      <c r="D40" s="79">
        <f>'Sectoral Plan 1'!$G79</f>
        <v>0</v>
      </c>
      <c r="E40" s="79">
        <f>'Sectoral Plan 2'!$G79</f>
        <v>0</v>
      </c>
      <c r="F40" s="79">
        <f>'Sectoral Plan 3'!$G79</f>
        <v>0</v>
      </c>
      <c r="G40" s="79">
        <f>'Sectoral Plan 4'!$G79</f>
        <v>0</v>
      </c>
      <c r="H40" s="79">
        <f>'Sectoral Plan 5'!$G79</f>
        <v>0</v>
      </c>
      <c r="I40" s="79">
        <f>'Sectoral Plan 6'!$G79</f>
        <v>0</v>
      </c>
      <c r="J40" s="79">
        <f>'Sectoral Plan 7'!$G79</f>
        <v>0</v>
      </c>
      <c r="K40" s="79">
        <f>'Sectoral Plan 8'!$G79</f>
        <v>0</v>
      </c>
      <c r="L40" s="79" t="str">
        <f>'Sectoral Plan 9'!$G79</f>
        <v>P</v>
      </c>
      <c r="M40" s="79">
        <f>'Sectoral Plan 10'!$G79</f>
        <v>0</v>
      </c>
      <c r="N40" s="79">
        <f>'Sectoral Plan 11'!$G79</f>
        <v>0</v>
      </c>
      <c r="O40" s="79">
        <f>'Sectoral Plan 12'!$G79</f>
        <v>0</v>
      </c>
      <c r="P40" s="79" t="str">
        <f>'Sectoral Plan 13'!$G79</f>
        <v>P</v>
      </c>
      <c r="Q40" s="79">
        <f>'Sectoral Plan 14'!$G79</f>
        <v>0</v>
      </c>
      <c r="R40" s="79">
        <f>'Sectoral Plan 15'!$G79</f>
        <v>0</v>
      </c>
      <c r="S40" s="79">
        <f>'Sectoral Plan 16'!$G79</f>
        <v>0</v>
      </c>
      <c r="T40" s="79">
        <f>'Sectoral Plan 17'!$G79</f>
        <v>0</v>
      </c>
      <c r="U40" s="79">
        <f>'Sectoral Plan 18'!$G79</f>
        <v>0</v>
      </c>
      <c r="V40" s="79">
        <f>'Sectoral Plan 19'!$G79</f>
        <v>0</v>
      </c>
      <c r="W40" s="79">
        <f>'Sectoral Plan 20'!$G79</f>
        <v>0</v>
      </c>
      <c r="X40" s="79">
        <f>'Sectoral Plan 21'!$G79</f>
        <v>0</v>
      </c>
      <c r="Y40" s="79">
        <f>'Sectoral Plan 22'!$G79</f>
        <v>0</v>
      </c>
      <c r="Z40" s="79">
        <f>'Sectoral Plan 23'!$G79</f>
        <v>0</v>
      </c>
      <c r="AA40" s="79">
        <f>'Sectoral Plan 24'!$G79</f>
        <v>0</v>
      </c>
      <c r="AB40" s="79">
        <f>'Sectoral Plan 25'!$G79</f>
        <v>0</v>
      </c>
      <c r="AC40" s="79">
        <f>'Sectoral Plan 26'!$G79</f>
        <v>0</v>
      </c>
      <c r="AD40" s="79">
        <f>'Sectoral Plan 27'!$G79</f>
        <v>0</v>
      </c>
      <c r="AE40" s="79">
        <f>'Sectoral Plan 28'!$G79</f>
        <v>0</v>
      </c>
      <c r="AF40" s="79">
        <f>'Sectoral Plan 29'!$G79</f>
        <v>0</v>
      </c>
      <c r="AG40" s="80">
        <f>'Sectoral Plan 30'!$G79</f>
        <v>0</v>
      </c>
      <c r="AH40" s="89">
        <f t="shared" si="2"/>
        <v>1</v>
      </c>
      <c r="AI40" s="90">
        <f t="shared" si="3"/>
        <v>2</v>
      </c>
      <c r="AJ40" s="90">
        <f>IF($AK40=0,SUM($AH40:$AI40),'developer sheet'!$D$9)</f>
        <v>3</v>
      </c>
      <c r="AK40" s="90">
        <f>'Long Term Vision'!C79</f>
        <v>0</v>
      </c>
      <c r="AL40" s="90">
        <f t="shared" si="4"/>
        <v>1</v>
      </c>
      <c r="AM40" s="90">
        <f t="shared" si="5"/>
        <v>0</v>
      </c>
      <c r="AN40" s="88" t="str">
        <f>IF($AK40="NO",'developer sheet'!$D$9,IF(AND($AJ40&lt;&gt;'developer sheet'!$D$9,$AJ40&lt;&gt;0),IF($AH40&gt;0,"T",IF($AI40&gt;0,"P")),'developer sheet'!$D$10))</f>
        <v>T</v>
      </c>
      <c r="AO40" s="103"/>
    </row>
    <row r="41" spans="1:41" x14ac:dyDescent="0.25">
      <c r="A41" s="19">
        <v>7.2</v>
      </c>
      <c r="B41" s="78" t="str">
        <f>'Long Term Vision'!I80</f>
        <v>T</v>
      </c>
      <c r="C41" s="79" t="str">
        <f>'Mid-term Plan'!G80</f>
        <v>P</v>
      </c>
      <c r="D41" s="79">
        <f>'Sectoral Plan 1'!$G80</f>
        <v>0</v>
      </c>
      <c r="E41" s="79">
        <f>'Sectoral Plan 2'!$G80</f>
        <v>0</v>
      </c>
      <c r="F41" s="79">
        <f>'Sectoral Plan 3'!$G80</f>
        <v>0</v>
      </c>
      <c r="G41" s="79">
        <f>'Sectoral Plan 4'!$G80</f>
        <v>0</v>
      </c>
      <c r="H41" s="79">
        <f>'Sectoral Plan 5'!$G80</f>
        <v>0</v>
      </c>
      <c r="I41" s="79">
        <f>'Sectoral Plan 6'!$G80</f>
        <v>0</v>
      </c>
      <c r="J41" s="79">
        <f>'Sectoral Plan 7'!$G80</f>
        <v>0</v>
      </c>
      <c r="K41" s="79">
        <f>'Sectoral Plan 8'!$G80</f>
        <v>0</v>
      </c>
      <c r="L41" s="79" t="str">
        <f>'Sectoral Plan 9'!$G80</f>
        <v>P</v>
      </c>
      <c r="M41" s="79" t="str">
        <f>'Sectoral Plan 10'!$G80</f>
        <v>P</v>
      </c>
      <c r="N41" s="79">
        <f>'Sectoral Plan 11'!$G80</f>
        <v>0</v>
      </c>
      <c r="O41" s="79">
        <f>'Sectoral Plan 12'!$G80</f>
        <v>0</v>
      </c>
      <c r="P41" s="79" t="str">
        <f>'Sectoral Plan 13'!$G80</f>
        <v>P</v>
      </c>
      <c r="Q41" s="79" t="str">
        <f>'Sectoral Plan 14'!$G80</f>
        <v>P</v>
      </c>
      <c r="R41" s="79">
        <f>'Sectoral Plan 15'!$G80</f>
        <v>0</v>
      </c>
      <c r="S41" s="79">
        <f>'Sectoral Plan 16'!$G80</f>
        <v>0</v>
      </c>
      <c r="T41" s="79">
        <f>'Sectoral Plan 17'!$G80</f>
        <v>0</v>
      </c>
      <c r="U41" s="79">
        <f>'Sectoral Plan 18'!$G80</f>
        <v>0</v>
      </c>
      <c r="V41" s="79">
        <f>'Sectoral Plan 19'!$G80</f>
        <v>0</v>
      </c>
      <c r="W41" s="79">
        <f>'Sectoral Plan 20'!$G80</f>
        <v>0</v>
      </c>
      <c r="X41" s="79">
        <f>'Sectoral Plan 21'!$G80</f>
        <v>0</v>
      </c>
      <c r="Y41" s="79">
        <f>'Sectoral Plan 22'!$G80</f>
        <v>0</v>
      </c>
      <c r="Z41" s="79">
        <f>'Sectoral Plan 23'!$G80</f>
        <v>0</v>
      </c>
      <c r="AA41" s="79">
        <f>'Sectoral Plan 24'!$G80</f>
        <v>0</v>
      </c>
      <c r="AB41" s="79">
        <f>'Sectoral Plan 25'!$G80</f>
        <v>0</v>
      </c>
      <c r="AC41" s="79">
        <f>'Sectoral Plan 26'!$G80</f>
        <v>0</v>
      </c>
      <c r="AD41" s="79">
        <f>'Sectoral Plan 27'!$G80</f>
        <v>0</v>
      </c>
      <c r="AE41" s="79">
        <f>'Sectoral Plan 28'!$G80</f>
        <v>0</v>
      </c>
      <c r="AF41" s="79">
        <f>'Sectoral Plan 29'!$G80</f>
        <v>0</v>
      </c>
      <c r="AG41" s="80">
        <f>'Sectoral Plan 30'!$G80</f>
        <v>0</v>
      </c>
      <c r="AH41" s="89">
        <f t="shared" si="2"/>
        <v>1</v>
      </c>
      <c r="AI41" s="90">
        <f t="shared" si="3"/>
        <v>5</v>
      </c>
      <c r="AJ41" s="90">
        <f>IF($AK41=0,SUM($AH41:$AI41),'developer sheet'!$D$9)</f>
        <v>6</v>
      </c>
      <c r="AK41" s="90">
        <f>'Long Term Vision'!C80</f>
        <v>0</v>
      </c>
      <c r="AL41" s="90">
        <f t="shared" si="4"/>
        <v>1</v>
      </c>
      <c r="AM41" s="90">
        <f t="shared" si="5"/>
        <v>0</v>
      </c>
      <c r="AN41" s="88" t="str">
        <f>IF($AK41="NO",'developer sheet'!$D$9,IF(AND($AJ41&lt;&gt;'developer sheet'!$D$9,$AJ41&lt;&gt;0),IF($AH41&gt;0,"T",IF($AI41&gt;0,"P")),'developer sheet'!$D$10))</f>
        <v>T</v>
      </c>
      <c r="AO41" s="103"/>
    </row>
    <row r="42" spans="1:41" x14ac:dyDescent="0.25">
      <c r="A42" s="19">
        <v>7.3</v>
      </c>
      <c r="B42" s="78">
        <f>'Long Term Vision'!I81</f>
        <v>0</v>
      </c>
      <c r="C42" s="79">
        <f>'Mid-term Plan'!G81</f>
        <v>0</v>
      </c>
      <c r="D42" s="79">
        <f>'Sectoral Plan 1'!$G81</f>
        <v>0</v>
      </c>
      <c r="E42" s="79">
        <f>'Sectoral Plan 2'!$G81</f>
        <v>0</v>
      </c>
      <c r="F42" s="79">
        <f>'Sectoral Plan 3'!$G81</f>
        <v>0</v>
      </c>
      <c r="G42" s="79">
        <f>'Sectoral Plan 4'!$G81</f>
        <v>0</v>
      </c>
      <c r="H42" s="79">
        <f>'Sectoral Plan 5'!$G81</f>
        <v>0</v>
      </c>
      <c r="I42" s="79">
        <f>'Sectoral Plan 6'!$G81</f>
        <v>0</v>
      </c>
      <c r="J42" s="79">
        <f>'Sectoral Plan 7'!$G81</f>
        <v>0</v>
      </c>
      <c r="K42" s="79">
        <f>'Sectoral Plan 8'!$G81</f>
        <v>0</v>
      </c>
      <c r="L42" s="79">
        <f>'Sectoral Plan 9'!$G81</f>
        <v>0</v>
      </c>
      <c r="M42" s="79" t="str">
        <f>'Sectoral Plan 10'!$G81</f>
        <v>P</v>
      </c>
      <c r="N42" s="79">
        <f>'Sectoral Plan 11'!$G81</f>
        <v>0</v>
      </c>
      <c r="O42" s="79">
        <f>'Sectoral Plan 12'!$G81</f>
        <v>0</v>
      </c>
      <c r="P42" s="79" t="str">
        <f>'Sectoral Plan 13'!$G81</f>
        <v>P</v>
      </c>
      <c r="Q42" s="79">
        <f>'Sectoral Plan 14'!$G81</f>
        <v>0</v>
      </c>
      <c r="R42" s="79">
        <f>'Sectoral Plan 15'!$G81</f>
        <v>0</v>
      </c>
      <c r="S42" s="79">
        <f>'Sectoral Plan 16'!$G81</f>
        <v>0</v>
      </c>
      <c r="T42" s="79">
        <f>'Sectoral Plan 17'!$G81</f>
        <v>0</v>
      </c>
      <c r="U42" s="79">
        <f>'Sectoral Plan 18'!$G81</f>
        <v>0</v>
      </c>
      <c r="V42" s="79">
        <f>'Sectoral Plan 19'!$G81</f>
        <v>0</v>
      </c>
      <c r="W42" s="79">
        <f>'Sectoral Plan 20'!$G81</f>
        <v>0</v>
      </c>
      <c r="X42" s="79">
        <f>'Sectoral Plan 21'!$G81</f>
        <v>0</v>
      </c>
      <c r="Y42" s="79">
        <f>'Sectoral Plan 22'!$G81</f>
        <v>0</v>
      </c>
      <c r="Z42" s="79">
        <f>'Sectoral Plan 23'!$G81</f>
        <v>0</v>
      </c>
      <c r="AA42" s="79">
        <f>'Sectoral Plan 24'!$G81</f>
        <v>0</v>
      </c>
      <c r="AB42" s="79">
        <f>'Sectoral Plan 25'!$G81</f>
        <v>0</v>
      </c>
      <c r="AC42" s="79">
        <f>'Sectoral Plan 26'!$G81</f>
        <v>0</v>
      </c>
      <c r="AD42" s="79">
        <f>'Sectoral Plan 27'!$G81</f>
        <v>0</v>
      </c>
      <c r="AE42" s="79">
        <f>'Sectoral Plan 28'!$G81</f>
        <v>0</v>
      </c>
      <c r="AF42" s="79">
        <f>'Sectoral Plan 29'!$G81</f>
        <v>0</v>
      </c>
      <c r="AG42" s="80">
        <f>'Sectoral Plan 30'!$G81</f>
        <v>0</v>
      </c>
      <c r="AH42" s="89">
        <f t="shared" si="2"/>
        <v>0</v>
      </c>
      <c r="AI42" s="90">
        <f t="shared" si="3"/>
        <v>2</v>
      </c>
      <c r="AJ42" s="90">
        <f>IF($AK42=0,SUM($AH42:$AI42),'developer sheet'!$D$9)</f>
        <v>2</v>
      </c>
      <c r="AK42" s="90">
        <f>'Long Term Vision'!C81</f>
        <v>0</v>
      </c>
      <c r="AL42" s="90">
        <f t="shared" si="4"/>
        <v>1</v>
      </c>
      <c r="AM42" s="90">
        <f t="shared" si="5"/>
        <v>0</v>
      </c>
      <c r="AN42" s="88" t="str">
        <f>IF($AK42="NO",'developer sheet'!$D$9,IF(AND($AJ42&lt;&gt;'developer sheet'!$D$9,$AJ42&lt;&gt;0),IF($AH42&gt;0,"T",IF($AI42&gt;0,"P")),'developer sheet'!$D$10))</f>
        <v>P</v>
      </c>
      <c r="AO42" s="103"/>
    </row>
    <row r="43" spans="1:41" x14ac:dyDescent="0.25">
      <c r="A43" s="19">
        <v>8.1</v>
      </c>
      <c r="B43" s="78">
        <f>'Long Term Vision'!I83</f>
        <v>0</v>
      </c>
      <c r="C43" s="79" t="str">
        <f>'Mid-term Plan'!G83</f>
        <v>T</v>
      </c>
      <c r="D43" s="79">
        <f>'Sectoral Plan 1'!$G83</f>
        <v>0</v>
      </c>
      <c r="E43" s="79">
        <f>'Sectoral Plan 2'!$G83</f>
        <v>0</v>
      </c>
      <c r="F43" s="79">
        <f>'Sectoral Plan 3'!$G83</f>
        <v>0</v>
      </c>
      <c r="G43" s="79" t="str">
        <f>'Sectoral Plan 4'!$G83</f>
        <v>T</v>
      </c>
      <c r="H43" s="79">
        <f>'Sectoral Plan 5'!$G83</f>
        <v>0</v>
      </c>
      <c r="I43" s="79">
        <f>'Sectoral Plan 6'!$G83</f>
        <v>0</v>
      </c>
      <c r="J43" s="79">
        <f>'Sectoral Plan 7'!$G83</f>
        <v>0</v>
      </c>
      <c r="K43" s="79">
        <f>'Sectoral Plan 8'!$G83</f>
        <v>0</v>
      </c>
      <c r="L43" s="79">
        <f>'Sectoral Plan 9'!$G83</f>
        <v>0</v>
      </c>
      <c r="M43" s="79">
        <f>'Sectoral Plan 10'!$G83</f>
        <v>0</v>
      </c>
      <c r="N43" s="79">
        <f>'Sectoral Plan 11'!$G83</f>
        <v>0</v>
      </c>
      <c r="O43" s="79">
        <f>'Sectoral Plan 12'!$G83</f>
        <v>0</v>
      </c>
      <c r="P43" s="79">
        <f>'Sectoral Plan 13'!$G83</f>
        <v>0</v>
      </c>
      <c r="Q43" s="79">
        <f>'Sectoral Plan 14'!$G83</f>
        <v>0</v>
      </c>
      <c r="R43" s="79">
        <f>'Sectoral Plan 15'!$G83</f>
        <v>0</v>
      </c>
      <c r="S43" s="79">
        <f>'Sectoral Plan 16'!$G83</f>
        <v>0</v>
      </c>
      <c r="T43" s="79">
        <f>'Sectoral Plan 17'!$G83</f>
        <v>0</v>
      </c>
      <c r="U43" s="79">
        <f>'Sectoral Plan 18'!$G83</f>
        <v>0</v>
      </c>
      <c r="V43" s="79">
        <f>'Sectoral Plan 19'!$G83</f>
        <v>0</v>
      </c>
      <c r="W43" s="79">
        <f>'Sectoral Plan 20'!$G83</f>
        <v>0</v>
      </c>
      <c r="X43" s="79">
        <f>'Sectoral Plan 21'!$G83</f>
        <v>0</v>
      </c>
      <c r="Y43" s="79">
        <f>'Sectoral Plan 22'!$G83</f>
        <v>0</v>
      </c>
      <c r="Z43" s="79">
        <f>'Sectoral Plan 23'!$G83</f>
        <v>0</v>
      </c>
      <c r="AA43" s="79">
        <f>'Sectoral Plan 24'!$G83</f>
        <v>0</v>
      </c>
      <c r="AB43" s="79">
        <f>'Sectoral Plan 25'!$G83</f>
        <v>0</v>
      </c>
      <c r="AC43" s="79">
        <f>'Sectoral Plan 26'!$G83</f>
        <v>0</v>
      </c>
      <c r="AD43" s="79">
        <f>'Sectoral Plan 27'!$G83</f>
        <v>0</v>
      </c>
      <c r="AE43" s="79">
        <f>'Sectoral Plan 28'!$G83</f>
        <v>0</v>
      </c>
      <c r="AF43" s="79">
        <f>'Sectoral Plan 29'!$G83</f>
        <v>0</v>
      </c>
      <c r="AG43" s="80">
        <f>'Sectoral Plan 30'!$G83</f>
        <v>0</v>
      </c>
      <c r="AH43" s="89">
        <f t="shared" si="2"/>
        <v>2</v>
      </c>
      <c r="AI43" s="90">
        <f t="shared" si="3"/>
        <v>0</v>
      </c>
      <c r="AJ43" s="90">
        <f>IF($AK43=0,SUM($AH43:$AI43),'developer sheet'!$D$9)</f>
        <v>2</v>
      </c>
      <c r="AK43" s="90">
        <f>'Long Term Vision'!C83</f>
        <v>0</v>
      </c>
      <c r="AL43" s="90">
        <f t="shared" si="4"/>
        <v>1</v>
      </c>
      <c r="AM43" s="90">
        <f t="shared" si="5"/>
        <v>0</v>
      </c>
      <c r="AN43" s="88" t="str">
        <f>IF($AK43="NO",'developer sheet'!$D$9,IF(AND($AJ43&lt;&gt;'developer sheet'!$D$9,$AJ43&lt;&gt;0),IF($AH43&gt;0,"T",IF($AI43&gt;0,"P")),'developer sheet'!$D$10))</f>
        <v>T</v>
      </c>
      <c r="AO43" s="103"/>
    </row>
    <row r="44" spans="1:41" x14ac:dyDescent="0.25">
      <c r="A44" s="19">
        <v>8.1999999999999993</v>
      </c>
      <c r="B44" s="78" t="str">
        <f>'Long Term Vision'!I84</f>
        <v>T</v>
      </c>
      <c r="C44" s="79" t="str">
        <f>'Mid-term Plan'!G84</f>
        <v>T</v>
      </c>
      <c r="D44" s="79">
        <f>'Sectoral Plan 1'!$G84</f>
        <v>0</v>
      </c>
      <c r="E44" s="79">
        <f>'Sectoral Plan 2'!$G84</f>
        <v>0</v>
      </c>
      <c r="F44" s="79">
        <f>'Sectoral Plan 3'!$G84</f>
        <v>0</v>
      </c>
      <c r="G44" s="79" t="str">
        <f>'Sectoral Plan 4'!$G84</f>
        <v>P</v>
      </c>
      <c r="H44" s="79">
        <f>'Sectoral Plan 5'!$G84</f>
        <v>0</v>
      </c>
      <c r="I44" s="79">
        <f>'Sectoral Plan 6'!$G84</f>
        <v>0</v>
      </c>
      <c r="J44" s="79">
        <f>'Sectoral Plan 7'!$G84</f>
        <v>0</v>
      </c>
      <c r="K44" s="79">
        <f>'Sectoral Plan 8'!$G84</f>
        <v>0</v>
      </c>
      <c r="L44" s="79" t="str">
        <f>'Sectoral Plan 9'!$G84</f>
        <v>P</v>
      </c>
      <c r="M44" s="79">
        <f>'Sectoral Plan 10'!$G84</f>
        <v>0</v>
      </c>
      <c r="N44" s="79">
        <f>'Sectoral Plan 11'!$G84</f>
        <v>0</v>
      </c>
      <c r="O44" s="79">
        <f>'Sectoral Plan 12'!$G84</f>
        <v>0</v>
      </c>
      <c r="P44" s="79">
        <f>'Sectoral Plan 13'!$G84</f>
        <v>0</v>
      </c>
      <c r="Q44" s="79">
        <f>'Sectoral Plan 14'!$G84</f>
        <v>0</v>
      </c>
      <c r="R44" s="79">
        <f>'Sectoral Plan 15'!$G84</f>
        <v>0</v>
      </c>
      <c r="S44" s="79">
        <f>'Sectoral Plan 16'!$G84</f>
        <v>0</v>
      </c>
      <c r="T44" s="79">
        <f>'Sectoral Plan 17'!$G84</f>
        <v>0</v>
      </c>
      <c r="U44" s="79">
        <f>'Sectoral Plan 18'!$G84</f>
        <v>0</v>
      </c>
      <c r="V44" s="79">
        <f>'Sectoral Plan 19'!$G84</f>
        <v>0</v>
      </c>
      <c r="W44" s="79">
        <f>'Sectoral Plan 20'!$G84</f>
        <v>0</v>
      </c>
      <c r="X44" s="79">
        <f>'Sectoral Plan 21'!$G84</f>
        <v>0</v>
      </c>
      <c r="Y44" s="79">
        <f>'Sectoral Plan 22'!$G84</f>
        <v>0</v>
      </c>
      <c r="Z44" s="79">
        <f>'Sectoral Plan 23'!$G84</f>
        <v>0</v>
      </c>
      <c r="AA44" s="79">
        <f>'Sectoral Plan 24'!$G84</f>
        <v>0</v>
      </c>
      <c r="AB44" s="79">
        <f>'Sectoral Plan 25'!$G84</f>
        <v>0</v>
      </c>
      <c r="AC44" s="79">
        <f>'Sectoral Plan 26'!$G84</f>
        <v>0</v>
      </c>
      <c r="AD44" s="79">
        <f>'Sectoral Plan 27'!$G84</f>
        <v>0</v>
      </c>
      <c r="AE44" s="79">
        <f>'Sectoral Plan 28'!$G84</f>
        <v>0</v>
      </c>
      <c r="AF44" s="79">
        <f>'Sectoral Plan 29'!$G84</f>
        <v>0</v>
      </c>
      <c r="AG44" s="80">
        <f>'Sectoral Plan 30'!$G84</f>
        <v>0</v>
      </c>
      <c r="AH44" s="89">
        <f t="shared" si="2"/>
        <v>2</v>
      </c>
      <c r="AI44" s="90">
        <f t="shared" si="3"/>
        <v>2</v>
      </c>
      <c r="AJ44" s="90">
        <f>IF($AK44=0,SUM($AH44:$AI44),'developer sheet'!$D$9)</f>
        <v>4</v>
      </c>
      <c r="AK44" s="90">
        <f>'Long Term Vision'!C84</f>
        <v>0</v>
      </c>
      <c r="AL44" s="90">
        <f t="shared" si="4"/>
        <v>1</v>
      </c>
      <c r="AM44" s="90">
        <f t="shared" si="5"/>
        <v>0</v>
      </c>
      <c r="AN44" s="88" t="str">
        <f>IF($AK44="NO",'developer sheet'!$D$9,IF(AND($AJ44&lt;&gt;'developer sheet'!$D$9,$AJ44&lt;&gt;0),IF($AH44&gt;0,"T",IF($AI44&gt;0,"P")),'developer sheet'!$D$10))</f>
        <v>T</v>
      </c>
      <c r="AO44" s="103"/>
    </row>
    <row r="45" spans="1:41" x14ac:dyDescent="0.25">
      <c r="A45" s="19">
        <v>8.3000000000000007</v>
      </c>
      <c r="B45" s="78" t="str">
        <f>'Long Term Vision'!I85</f>
        <v>T</v>
      </c>
      <c r="C45" s="79" t="str">
        <f>'Mid-term Plan'!G85</f>
        <v>T</v>
      </c>
      <c r="D45" s="79">
        <f>'Sectoral Plan 1'!$G85</f>
        <v>0</v>
      </c>
      <c r="E45" s="79">
        <f>'Sectoral Plan 2'!$G85</f>
        <v>0</v>
      </c>
      <c r="F45" s="79">
        <f>'Sectoral Plan 3'!$G85</f>
        <v>0</v>
      </c>
      <c r="G45" s="79">
        <f>'Sectoral Plan 4'!$G85</f>
        <v>0</v>
      </c>
      <c r="H45" s="79">
        <f>'Sectoral Plan 5'!$G85</f>
        <v>0</v>
      </c>
      <c r="I45" s="79">
        <f>'Sectoral Plan 6'!$G85</f>
        <v>0</v>
      </c>
      <c r="J45" s="79">
        <f>'Sectoral Plan 7'!$G85</f>
        <v>0</v>
      </c>
      <c r="K45" s="79">
        <f>'Sectoral Plan 8'!$G85</f>
        <v>0</v>
      </c>
      <c r="L45" s="79" t="str">
        <f>'Sectoral Plan 9'!$G85</f>
        <v>P</v>
      </c>
      <c r="M45" s="79" t="str">
        <f>'Sectoral Plan 10'!$G85</f>
        <v>P</v>
      </c>
      <c r="N45" s="79">
        <f>'Sectoral Plan 11'!$G85</f>
        <v>0</v>
      </c>
      <c r="O45" s="79" t="str">
        <f>'Sectoral Plan 12'!$G85</f>
        <v>P</v>
      </c>
      <c r="P45" s="79" t="str">
        <f>'Sectoral Plan 13'!$G85</f>
        <v>P</v>
      </c>
      <c r="Q45" s="79">
        <f>'Sectoral Plan 14'!$G85</f>
        <v>0</v>
      </c>
      <c r="R45" s="79">
        <f>'Sectoral Plan 15'!$G85</f>
        <v>0</v>
      </c>
      <c r="S45" s="79">
        <f>'Sectoral Plan 16'!$G85</f>
        <v>0</v>
      </c>
      <c r="T45" s="79">
        <f>'Sectoral Plan 17'!$G85</f>
        <v>0</v>
      </c>
      <c r="U45" s="79">
        <f>'Sectoral Plan 18'!$G85</f>
        <v>0</v>
      </c>
      <c r="V45" s="79">
        <f>'Sectoral Plan 19'!$G85</f>
        <v>0</v>
      </c>
      <c r="W45" s="79">
        <f>'Sectoral Plan 20'!$G85</f>
        <v>0</v>
      </c>
      <c r="X45" s="79">
        <f>'Sectoral Plan 21'!$G85</f>
        <v>0</v>
      </c>
      <c r="Y45" s="79">
        <f>'Sectoral Plan 22'!$G85</f>
        <v>0</v>
      </c>
      <c r="Z45" s="79">
        <f>'Sectoral Plan 23'!$G85</f>
        <v>0</v>
      </c>
      <c r="AA45" s="79">
        <f>'Sectoral Plan 24'!$G85</f>
        <v>0</v>
      </c>
      <c r="AB45" s="79">
        <f>'Sectoral Plan 25'!$G85</f>
        <v>0</v>
      </c>
      <c r="AC45" s="79">
        <f>'Sectoral Plan 26'!$G85</f>
        <v>0</v>
      </c>
      <c r="AD45" s="79">
        <f>'Sectoral Plan 27'!$G85</f>
        <v>0</v>
      </c>
      <c r="AE45" s="79">
        <f>'Sectoral Plan 28'!$G85</f>
        <v>0</v>
      </c>
      <c r="AF45" s="79">
        <f>'Sectoral Plan 29'!$G85</f>
        <v>0</v>
      </c>
      <c r="AG45" s="80">
        <f>'Sectoral Plan 30'!$G85</f>
        <v>0</v>
      </c>
      <c r="AH45" s="89">
        <f t="shared" si="2"/>
        <v>2</v>
      </c>
      <c r="AI45" s="90">
        <f t="shared" si="3"/>
        <v>4</v>
      </c>
      <c r="AJ45" s="90">
        <f>IF($AK45=0,SUM($AH45:$AI45),'developer sheet'!$D$9)</f>
        <v>6</v>
      </c>
      <c r="AK45" s="90">
        <f>'Long Term Vision'!C85</f>
        <v>0</v>
      </c>
      <c r="AL45" s="90">
        <f t="shared" si="4"/>
        <v>1</v>
      </c>
      <c r="AM45" s="90">
        <f t="shared" si="5"/>
        <v>0</v>
      </c>
      <c r="AN45" s="88" t="str">
        <f>IF($AK45="NO",'developer sheet'!$D$9,IF(AND($AJ45&lt;&gt;'developer sheet'!$D$9,$AJ45&lt;&gt;0),IF($AH45&gt;0,"T",IF($AI45&gt;0,"P")),'developer sheet'!$D$10))</f>
        <v>T</v>
      </c>
      <c r="AO45" s="103"/>
    </row>
    <row r="46" spans="1:41" x14ac:dyDescent="0.25">
      <c r="A46" s="19">
        <v>8.4</v>
      </c>
      <c r="B46" s="78">
        <f>'Long Term Vision'!I86</f>
        <v>0</v>
      </c>
      <c r="C46" s="79">
        <f>'Mid-term Plan'!G86</f>
        <v>0</v>
      </c>
      <c r="D46" s="79">
        <f>'Sectoral Plan 1'!$G86</f>
        <v>0</v>
      </c>
      <c r="E46" s="79">
        <f>'Sectoral Plan 2'!$G86</f>
        <v>0</v>
      </c>
      <c r="F46" s="79">
        <f>'Sectoral Plan 3'!$G86</f>
        <v>0</v>
      </c>
      <c r="G46" s="79">
        <f>'Sectoral Plan 4'!$G86</f>
        <v>0</v>
      </c>
      <c r="H46" s="79">
        <f>'Sectoral Plan 5'!$G86</f>
        <v>0</v>
      </c>
      <c r="I46" s="79">
        <f>'Sectoral Plan 6'!$G86</f>
        <v>0</v>
      </c>
      <c r="J46" s="79">
        <f>'Sectoral Plan 7'!$G86</f>
        <v>0</v>
      </c>
      <c r="K46" s="79">
        <f>'Sectoral Plan 8'!$G86</f>
        <v>0</v>
      </c>
      <c r="L46" s="79">
        <f>'Sectoral Plan 9'!$G86</f>
        <v>0</v>
      </c>
      <c r="M46" s="79">
        <f>'Sectoral Plan 10'!$G86</f>
        <v>0</v>
      </c>
      <c r="N46" s="79">
        <f>'Sectoral Plan 11'!$G86</f>
        <v>0</v>
      </c>
      <c r="O46" s="79">
        <f>'Sectoral Plan 12'!$G86</f>
        <v>0</v>
      </c>
      <c r="P46" s="79">
        <f>'Sectoral Plan 13'!$G86</f>
        <v>0</v>
      </c>
      <c r="Q46" s="79">
        <f>'Sectoral Plan 14'!$G86</f>
        <v>0</v>
      </c>
      <c r="R46" s="79">
        <f>'Sectoral Plan 15'!$G86</f>
        <v>0</v>
      </c>
      <c r="S46" s="79">
        <f>'Sectoral Plan 16'!$G86</f>
        <v>0</v>
      </c>
      <c r="T46" s="79">
        <f>'Sectoral Plan 17'!$G86</f>
        <v>0</v>
      </c>
      <c r="U46" s="79">
        <f>'Sectoral Plan 18'!$G86</f>
        <v>0</v>
      </c>
      <c r="V46" s="79">
        <f>'Sectoral Plan 19'!$G86</f>
        <v>0</v>
      </c>
      <c r="W46" s="79">
        <f>'Sectoral Plan 20'!$G86</f>
        <v>0</v>
      </c>
      <c r="X46" s="79">
        <f>'Sectoral Plan 21'!$G86</f>
        <v>0</v>
      </c>
      <c r="Y46" s="79">
        <f>'Sectoral Plan 22'!$G86</f>
        <v>0</v>
      </c>
      <c r="Z46" s="79">
        <f>'Sectoral Plan 23'!$G86</f>
        <v>0</v>
      </c>
      <c r="AA46" s="79">
        <f>'Sectoral Plan 24'!$G86</f>
        <v>0</v>
      </c>
      <c r="AB46" s="79">
        <f>'Sectoral Plan 25'!$G86</f>
        <v>0</v>
      </c>
      <c r="AC46" s="79">
        <f>'Sectoral Plan 26'!$G86</f>
        <v>0</v>
      </c>
      <c r="AD46" s="79">
        <f>'Sectoral Plan 27'!$G86</f>
        <v>0</v>
      </c>
      <c r="AE46" s="79">
        <f>'Sectoral Plan 28'!$G86</f>
        <v>0</v>
      </c>
      <c r="AF46" s="79">
        <f>'Sectoral Plan 29'!$G86</f>
        <v>0</v>
      </c>
      <c r="AG46" s="80">
        <f>'Sectoral Plan 30'!$G86</f>
        <v>0</v>
      </c>
      <c r="AH46" s="89">
        <f t="shared" si="2"/>
        <v>0</v>
      </c>
      <c r="AI46" s="90">
        <f t="shared" si="3"/>
        <v>0</v>
      </c>
      <c r="AJ46" s="90" t="str">
        <f>IF($AK46=0,SUM($AH46:$AI46),'developer sheet'!$D$9)</f>
        <v>N/A</v>
      </c>
      <c r="AK46" s="90" t="str">
        <f>'Long Term Vision'!C86</f>
        <v>NO</v>
      </c>
      <c r="AL46" s="90">
        <f t="shared" si="4"/>
        <v>0</v>
      </c>
      <c r="AM46" s="90">
        <f t="shared" si="5"/>
        <v>0</v>
      </c>
      <c r="AN46" s="88" t="str">
        <f>IF($AK46="NO",'developer sheet'!$D$9,IF(AND($AJ46&lt;&gt;'developer sheet'!$D$9,$AJ46&lt;&gt;0),IF($AH46&gt;0,"T",IF($AI46&gt;0,"P")),'developer sheet'!$D$10))</f>
        <v>N/A</v>
      </c>
      <c r="AO46" s="103"/>
    </row>
    <row r="47" spans="1:41" x14ac:dyDescent="0.25">
      <c r="A47" s="19">
        <v>8.5</v>
      </c>
      <c r="B47" s="78">
        <f>'Long Term Vision'!I87</f>
        <v>0</v>
      </c>
      <c r="C47" s="79" t="str">
        <f>'Mid-term Plan'!G87</f>
        <v>P</v>
      </c>
      <c r="D47" s="79">
        <f>'Sectoral Plan 1'!$G87</f>
        <v>0</v>
      </c>
      <c r="E47" s="79">
        <f>'Sectoral Plan 2'!$G87</f>
        <v>0</v>
      </c>
      <c r="F47" s="79">
        <f>'Sectoral Plan 3'!$G87</f>
        <v>0</v>
      </c>
      <c r="G47" s="79" t="str">
        <f>'Sectoral Plan 4'!$G87</f>
        <v>P</v>
      </c>
      <c r="H47" s="79">
        <f>'Sectoral Plan 5'!$G87</f>
        <v>0</v>
      </c>
      <c r="I47" s="79">
        <f>'Sectoral Plan 6'!$G87</f>
        <v>0</v>
      </c>
      <c r="J47" s="79">
        <f>'Sectoral Plan 7'!$G87</f>
        <v>0</v>
      </c>
      <c r="K47" s="79">
        <f>'Sectoral Plan 8'!$G87</f>
        <v>0</v>
      </c>
      <c r="L47" s="79" t="str">
        <f>'Sectoral Plan 9'!$G87</f>
        <v>P</v>
      </c>
      <c r="M47" s="79">
        <f>'Sectoral Plan 10'!$G87</f>
        <v>0</v>
      </c>
      <c r="N47" s="79">
        <f>'Sectoral Plan 11'!$G87</f>
        <v>0</v>
      </c>
      <c r="O47" s="79">
        <f>'Sectoral Plan 12'!$G87</f>
        <v>0</v>
      </c>
      <c r="P47" s="79">
        <f>'Sectoral Plan 13'!$G87</f>
        <v>0</v>
      </c>
      <c r="Q47" s="79">
        <f>'Sectoral Plan 14'!$G87</f>
        <v>0</v>
      </c>
      <c r="R47" s="79">
        <f>'Sectoral Plan 15'!$G87</f>
        <v>0</v>
      </c>
      <c r="S47" s="79">
        <f>'Sectoral Plan 16'!$G87</f>
        <v>0</v>
      </c>
      <c r="T47" s="79">
        <f>'Sectoral Plan 17'!$G87</f>
        <v>0</v>
      </c>
      <c r="U47" s="79">
        <f>'Sectoral Plan 18'!$G87</f>
        <v>0</v>
      </c>
      <c r="V47" s="79">
        <f>'Sectoral Plan 19'!$G87</f>
        <v>0</v>
      </c>
      <c r="W47" s="79">
        <f>'Sectoral Plan 20'!$G87</f>
        <v>0</v>
      </c>
      <c r="X47" s="79">
        <f>'Sectoral Plan 21'!$G87</f>
        <v>0</v>
      </c>
      <c r="Y47" s="79">
        <f>'Sectoral Plan 22'!$G87</f>
        <v>0</v>
      </c>
      <c r="Z47" s="79">
        <f>'Sectoral Plan 23'!$G87</f>
        <v>0</v>
      </c>
      <c r="AA47" s="79">
        <f>'Sectoral Plan 24'!$G87</f>
        <v>0</v>
      </c>
      <c r="AB47" s="79">
        <f>'Sectoral Plan 25'!$G87</f>
        <v>0</v>
      </c>
      <c r="AC47" s="79">
        <f>'Sectoral Plan 26'!$G87</f>
        <v>0</v>
      </c>
      <c r="AD47" s="79">
        <f>'Sectoral Plan 27'!$G87</f>
        <v>0</v>
      </c>
      <c r="AE47" s="79">
        <f>'Sectoral Plan 28'!$G87</f>
        <v>0</v>
      </c>
      <c r="AF47" s="79">
        <f>'Sectoral Plan 29'!$G87</f>
        <v>0</v>
      </c>
      <c r="AG47" s="80">
        <f>'Sectoral Plan 30'!$G87</f>
        <v>0</v>
      </c>
      <c r="AH47" s="89">
        <f t="shared" si="2"/>
        <v>0</v>
      </c>
      <c r="AI47" s="90">
        <f t="shared" si="3"/>
        <v>3</v>
      </c>
      <c r="AJ47" s="90">
        <f>IF($AK47=0,SUM($AH47:$AI47),'developer sheet'!$D$9)</f>
        <v>3</v>
      </c>
      <c r="AK47" s="90">
        <f>'Long Term Vision'!C87</f>
        <v>0</v>
      </c>
      <c r="AL47" s="90">
        <f t="shared" si="4"/>
        <v>1</v>
      </c>
      <c r="AM47" s="90">
        <f t="shared" si="5"/>
        <v>0</v>
      </c>
      <c r="AN47" s="88" t="str">
        <f>IF($AK47="NO",'developer sheet'!$D$9,IF(AND($AJ47&lt;&gt;'developer sheet'!$D$9,$AJ47&lt;&gt;0),IF($AH47&gt;0,"T",IF($AI47&gt;0,"P")),'developer sheet'!$D$10))</f>
        <v>P</v>
      </c>
      <c r="AO47" s="103"/>
    </row>
    <row r="48" spans="1:41" x14ac:dyDescent="0.25">
      <c r="A48" s="19">
        <v>8.6</v>
      </c>
      <c r="B48" s="78">
        <f>'Long Term Vision'!I88</f>
        <v>0</v>
      </c>
      <c r="C48" s="79" t="str">
        <f>'Mid-term Plan'!G88</f>
        <v>T</v>
      </c>
      <c r="D48" s="79">
        <f>'Sectoral Plan 1'!$G88</f>
        <v>0</v>
      </c>
      <c r="E48" s="79">
        <f>'Sectoral Plan 2'!$G88</f>
        <v>0</v>
      </c>
      <c r="F48" s="79">
        <f>'Sectoral Plan 3'!$G88</f>
        <v>0</v>
      </c>
      <c r="G48" s="79" t="str">
        <f>'Sectoral Plan 4'!$G88</f>
        <v>P</v>
      </c>
      <c r="H48" s="79">
        <f>'Sectoral Plan 5'!$G88</f>
        <v>0</v>
      </c>
      <c r="I48" s="79">
        <f>'Sectoral Plan 6'!$G88</f>
        <v>0</v>
      </c>
      <c r="J48" s="79">
        <f>'Sectoral Plan 7'!$G88</f>
        <v>0</v>
      </c>
      <c r="K48" s="79">
        <f>'Sectoral Plan 8'!$G88</f>
        <v>0</v>
      </c>
      <c r="L48" s="79" t="str">
        <f>'Sectoral Plan 9'!$G88</f>
        <v>P</v>
      </c>
      <c r="M48" s="79">
        <f>'Sectoral Plan 10'!$G88</f>
        <v>0</v>
      </c>
      <c r="N48" s="79">
        <f>'Sectoral Plan 11'!$G88</f>
        <v>0</v>
      </c>
      <c r="O48" s="79">
        <f>'Sectoral Plan 12'!$G88</f>
        <v>0</v>
      </c>
      <c r="P48" s="79">
        <f>'Sectoral Plan 13'!$G88</f>
        <v>0</v>
      </c>
      <c r="Q48" s="79">
        <f>'Sectoral Plan 14'!$G88</f>
        <v>0</v>
      </c>
      <c r="R48" s="79">
        <f>'Sectoral Plan 15'!$G88</f>
        <v>0</v>
      </c>
      <c r="S48" s="79">
        <f>'Sectoral Plan 16'!$G88</f>
        <v>0</v>
      </c>
      <c r="T48" s="79">
        <f>'Sectoral Plan 17'!$G88</f>
        <v>0</v>
      </c>
      <c r="U48" s="79">
        <f>'Sectoral Plan 18'!$G88</f>
        <v>0</v>
      </c>
      <c r="V48" s="79">
        <f>'Sectoral Plan 19'!$G88</f>
        <v>0</v>
      </c>
      <c r="W48" s="79">
        <f>'Sectoral Plan 20'!$G88</f>
        <v>0</v>
      </c>
      <c r="X48" s="79">
        <f>'Sectoral Plan 21'!$G88</f>
        <v>0</v>
      </c>
      <c r="Y48" s="79">
        <f>'Sectoral Plan 22'!$G88</f>
        <v>0</v>
      </c>
      <c r="Z48" s="79">
        <f>'Sectoral Plan 23'!$G88</f>
        <v>0</v>
      </c>
      <c r="AA48" s="79">
        <f>'Sectoral Plan 24'!$G88</f>
        <v>0</v>
      </c>
      <c r="AB48" s="79">
        <f>'Sectoral Plan 25'!$G88</f>
        <v>0</v>
      </c>
      <c r="AC48" s="79">
        <f>'Sectoral Plan 26'!$G88</f>
        <v>0</v>
      </c>
      <c r="AD48" s="79">
        <f>'Sectoral Plan 27'!$G88</f>
        <v>0</v>
      </c>
      <c r="AE48" s="79">
        <f>'Sectoral Plan 28'!$G88</f>
        <v>0</v>
      </c>
      <c r="AF48" s="79">
        <f>'Sectoral Plan 29'!$G88</f>
        <v>0</v>
      </c>
      <c r="AG48" s="80">
        <f>'Sectoral Plan 30'!$G88</f>
        <v>0</v>
      </c>
      <c r="AH48" s="89">
        <f t="shared" si="2"/>
        <v>1</v>
      </c>
      <c r="AI48" s="90">
        <f t="shared" si="3"/>
        <v>2</v>
      </c>
      <c r="AJ48" s="90">
        <f>IF($AK48=0,SUM($AH48:$AI48),'developer sheet'!$D$9)</f>
        <v>3</v>
      </c>
      <c r="AK48" s="90">
        <f>'Long Term Vision'!C88</f>
        <v>0</v>
      </c>
      <c r="AL48" s="90">
        <f t="shared" si="4"/>
        <v>1</v>
      </c>
      <c r="AM48" s="90">
        <f t="shared" si="5"/>
        <v>0</v>
      </c>
      <c r="AN48" s="88" t="str">
        <f>IF($AK48="NO",'developer sheet'!$D$9,IF(AND($AJ48&lt;&gt;'developer sheet'!$D$9,$AJ48&lt;&gt;0),IF($AH48&gt;0,"T",IF($AI48&gt;0,"P")),'developer sheet'!$D$10))</f>
        <v>T</v>
      </c>
      <c r="AO48" s="103"/>
    </row>
    <row r="49" spans="1:41" x14ac:dyDescent="0.25">
      <c r="A49" s="19">
        <v>8.6999999999999993</v>
      </c>
      <c r="B49" s="78">
        <f>'Long Term Vision'!I89</f>
        <v>0</v>
      </c>
      <c r="C49" s="79">
        <f>'Mid-term Plan'!G89</f>
        <v>0</v>
      </c>
      <c r="D49" s="79">
        <f>'Sectoral Plan 1'!$G89</f>
        <v>0</v>
      </c>
      <c r="E49" s="79">
        <f>'Sectoral Plan 2'!$G89</f>
        <v>0</v>
      </c>
      <c r="F49" s="79">
        <f>'Sectoral Plan 3'!$G89</f>
        <v>0</v>
      </c>
      <c r="G49" s="79">
        <f>'Sectoral Plan 4'!$G89</f>
        <v>0</v>
      </c>
      <c r="H49" s="79">
        <f>'Sectoral Plan 5'!$G89</f>
        <v>0</v>
      </c>
      <c r="I49" s="79">
        <f>'Sectoral Plan 6'!$G89</f>
        <v>0</v>
      </c>
      <c r="J49" s="79">
        <f>'Sectoral Plan 7'!$G89</f>
        <v>0</v>
      </c>
      <c r="K49" s="79">
        <f>'Sectoral Plan 8'!$G89</f>
        <v>0</v>
      </c>
      <c r="L49" s="79">
        <f>'Sectoral Plan 9'!$G89</f>
        <v>0</v>
      </c>
      <c r="M49" s="79">
        <f>'Sectoral Plan 10'!$G89</f>
        <v>0</v>
      </c>
      <c r="N49" s="79">
        <f>'Sectoral Plan 11'!$G89</f>
        <v>0</v>
      </c>
      <c r="O49" s="79">
        <f>'Sectoral Plan 12'!$G89</f>
        <v>0</v>
      </c>
      <c r="P49" s="79">
        <f>'Sectoral Plan 13'!$G89</f>
        <v>0</v>
      </c>
      <c r="Q49" s="79">
        <f>'Sectoral Plan 14'!$G89</f>
        <v>0</v>
      </c>
      <c r="R49" s="79">
        <f>'Sectoral Plan 15'!$G89</f>
        <v>0</v>
      </c>
      <c r="S49" s="79">
        <f>'Sectoral Plan 16'!$G89</f>
        <v>0</v>
      </c>
      <c r="T49" s="79">
        <f>'Sectoral Plan 17'!$G89</f>
        <v>0</v>
      </c>
      <c r="U49" s="79">
        <f>'Sectoral Plan 18'!$G89</f>
        <v>0</v>
      </c>
      <c r="V49" s="79">
        <f>'Sectoral Plan 19'!$G89</f>
        <v>0</v>
      </c>
      <c r="W49" s="79">
        <f>'Sectoral Plan 20'!$G89</f>
        <v>0</v>
      </c>
      <c r="X49" s="79">
        <f>'Sectoral Plan 21'!$G89</f>
        <v>0</v>
      </c>
      <c r="Y49" s="79">
        <f>'Sectoral Plan 22'!$G89</f>
        <v>0</v>
      </c>
      <c r="Z49" s="79">
        <f>'Sectoral Plan 23'!$G89</f>
        <v>0</v>
      </c>
      <c r="AA49" s="79">
        <f>'Sectoral Plan 24'!$G89</f>
        <v>0</v>
      </c>
      <c r="AB49" s="79">
        <f>'Sectoral Plan 25'!$G89</f>
        <v>0</v>
      </c>
      <c r="AC49" s="79">
        <f>'Sectoral Plan 26'!$G89</f>
        <v>0</v>
      </c>
      <c r="AD49" s="79">
        <f>'Sectoral Plan 27'!$G89</f>
        <v>0</v>
      </c>
      <c r="AE49" s="79">
        <f>'Sectoral Plan 28'!$G89</f>
        <v>0</v>
      </c>
      <c r="AF49" s="79">
        <f>'Sectoral Plan 29'!$G89</f>
        <v>0</v>
      </c>
      <c r="AG49" s="80">
        <f>'Sectoral Plan 30'!$G89</f>
        <v>0</v>
      </c>
      <c r="AH49" s="89">
        <f t="shared" si="2"/>
        <v>0</v>
      </c>
      <c r="AI49" s="90">
        <f t="shared" si="3"/>
        <v>0</v>
      </c>
      <c r="AJ49" s="90">
        <f>IF($AK49=0,SUM($AH49:$AI49),'developer sheet'!$D$9)</f>
        <v>0</v>
      </c>
      <c r="AK49" s="90">
        <f>'Long Term Vision'!C89</f>
        <v>0</v>
      </c>
      <c r="AL49" s="90">
        <f t="shared" si="4"/>
        <v>0</v>
      </c>
      <c r="AM49" s="90">
        <f t="shared" si="5"/>
        <v>1</v>
      </c>
      <c r="AN49" s="88" t="str">
        <f>IF($AK49="NO",'developer sheet'!$D$9,IF(AND($AJ49&lt;&gt;'developer sheet'!$D$9,$AJ49&lt;&gt;0),IF($AH49&gt;0,"T",IF($AI49&gt;0,"P")),'developer sheet'!$D$10))</f>
        <v>none</v>
      </c>
      <c r="AO49" s="103"/>
    </row>
    <row r="50" spans="1:41" x14ac:dyDescent="0.25">
      <c r="A50" s="19">
        <v>8.8000000000000007</v>
      </c>
      <c r="B50" s="78">
        <f>'Long Term Vision'!I90</f>
        <v>0</v>
      </c>
      <c r="C50" s="79">
        <f>'Mid-term Plan'!G90</f>
        <v>0</v>
      </c>
      <c r="D50" s="79">
        <f>'Sectoral Plan 1'!$G90</f>
        <v>0</v>
      </c>
      <c r="E50" s="79">
        <f>'Sectoral Plan 2'!$G90</f>
        <v>0</v>
      </c>
      <c r="F50" s="79">
        <f>'Sectoral Plan 3'!$G90</f>
        <v>0</v>
      </c>
      <c r="G50" s="79" t="str">
        <f>'Sectoral Plan 4'!$G90</f>
        <v>P</v>
      </c>
      <c r="H50" s="79">
        <f>'Sectoral Plan 5'!$G90</f>
        <v>0</v>
      </c>
      <c r="I50" s="79">
        <f>'Sectoral Plan 6'!$G90</f>
        <v>0</v>
      </c>
      <c r="J50" s="79">
        <f>'Sectoral Plan 7'!$G90</f>
        <v>0</v>
      </c>
      <c r="K50" s="79">
        <f>'Sectoral Plan 8'!$G90</f>
        <v>0</v>
      </c>
      <c r="L50" s="79" t="str">
        <f>'Sectoral Plan 9'!$G90</f>
        <v>P</v>
      </c>
      <c r="M50" s="79">
        <f>'Sectoral Plan 10'!$G90</f>
        <v>0</v>
      </c>
      <c r="N50" s="79">
        <f>'Sectoral Plan 11'!$G90</f>
        <v>0</v>
      </c>
      <c r="O50" s="79">
        <f>'Sectoral Plan 12'!$G90</f>
        <v>0</v>
      </c>
      <c r="P50" s="79">
        <f>'Sectoral Plan 13'!$G90</f>
        <v>0</v>
      </c>
      <c r="Q50" s="79">
        <f>'Sectoral Plan 14'!$G90</f>
        <v>0</v>
      </c>
      <c r="R50" s="79">
        <f>'Sectoral Plan 15'!$G90</f>
        <v>0</v>
      </c>
      <c r="S50" s="79">
        <f>'Sectoral Plan 16'!$G90</f>
        <v>0</v>
      </c>
      <c r="T50" s="79">
        <f>'Sectoral Plan 17'!$G90</f>
        <v>0</v>
      </c>
      <c r="U50" s="79">
        <f>'Sectoral Plan 18'!$G90</f>
        <v>0</v>
      </c>
      <c r="V50" s="79">
        <f>'Sectoral Plan 19'!$G90</f>
        <v>0</v>
      </c>
      <c r="W50" s="79">
        <f>'Sectoral Plan 20'!$G90</f>
        <v>0</v>
      </c>
      <c r="X50" s="79">
        <f>'Sectoral Plan 21'!$G90</f>
        <v>0</v>
      </c>
      <c r="Y50" s="79">
        <f>'Sectoral Plan 22'!$G90</f>
        <v>0</v>
      </c>
      <c r="Z50" s="79">
        <f>'Sectoral Plan 23'!$G90</f>
        <v>0</v>
      </c>
      <c r="AA50" s="79">
        <f>'Sectoral Plan 24'!$G90</f>
        <v>0</v>
      </c>
      <c r="AB50" s="79">
        <f>'Sectoral Plan 25'!$G90</f>
        <v>0</v>
      </c>
      <c r="AC50" s="79">
        <f>'Sectoral Plan 26'!$G90</f>
        <v>0</v>
      </c>
      <c r="AD50" s="79">
        <f>'Sectoral Plan 27'!$G90</f>
        <v>0</v>
      </c>
      <c r="AE50" s="79">
        <f>'Sectoral Plan 28'!$G90</f>
        <v>0</v>
      </c>
      <c r="AF50" s="79">
        <f>'Sectoral Plan 29'!$G90</f>
        <v>0</v>
      </c>
      <c r="AG50" s="80">
        <f>'Sectoral Plan 30'!$G90</f>
        <v>0</v>
      </c>
      <c r="AH50" s="89">
        <f t="shared" si="2"/>
        <v>0</v>
      </c>
      <c r="AI50" s="90">
        <f t="shared" si="3"/>
        <v>2</v>
      </c>
      <c r="AJ50" s="90">
        <f>IF($AK50=0,SUM($AH50:$AI50),'developer sheet'!$D$9)</f>
        <v>2</v>
      </c>
      <c r="AK50" s="90">
        <f>'Long Term Vision'!C90</f>
        <v>0</v>
      </c>
      <c r="AL50" s="90">
        <f t="shared" si="4"/>
        <v>1</v>
      </c>
      <c r="AM50" s="90">
        <f t="shared" si="5"/>
        <v>0</v>
      </c>
      <c r="AN50" s="88" t="str">
        <f>IF($AK50="NO",'developer sheet'!$D$9,IF(AND($AJ50&lt;&gt;'developer sheet'!$D$9,$AJ50&lt;&gt;0),IF($AH50&gt;0,"T",IF($AI50&gt;0,"P")),'developer sheet'!$D$10))</f>
        <v>P</v>
      </c>
      <c r="AO50" s="103"/>
    </row>
    <row r="51" spans="1:41" x14ac:dyDescent="0.25">
      <c r="A51" s="19">
        <v>8.9</v>
      </c>
      <c r="B51" s="78">
        <f>'Long Term Vision'!I91</f>
        <v>0</v>
      </c>
      <c r="C51" s="79">
        <f>'Mid-term Plan'!G91</f>
        <v>0</v>
      </c>
      <c r="D51" s="79">
        <f>'Sectoral Plan 1'!$G91</f>
        <v>0</v>
      </c>
      <c r="E51" s="79">
        <f>'Sectoral Plan 2'!$G91</f>
        <v>0</v>
      </c>
      <c r="F51" s="79">
        <f>'Sectoral Plan 3'!$G91</f>
        <v>0</v>
      </c>
      <c r="G51" s="79">
        <f>'Sectoral Plan 4'!$G91</f>
        <v>0</v>
      </c>
      <c r="H51" s="79">
        <f>'Sectoral Plan 5'!$G91</f>
        <v>0</v>
      </c>
      <c r="I51" s="79">
        <f>'Sectoral Plan 6'!$G91</f>
        <v>0</v>
      </c>
      <c r="J51" s="79">
        <f>'Sectoral Plan 7'!$G91</f>
        <v>0</v>
      </c>
      <c r="K51" s="79">
        <f>'Sectoral Plan 8'!$G91</f>
        <v>0</v>
      </c>
      <c r="L51" s="79" t="str">
        <f>'Sectoral Plan 9'!$G91</f>
        <v>T</v>
      </c>
      <c r="M51" s="79">
        <f>'Sectoral Plan 10'!$G91</f>
        <v>0</v>
      </c>
      <c r="N51" s="79">
        <f>'Sectoral Plan 11'!$G91</f>
        <v>0</v>
      </c>
      <c r="O51" s="79">
        <f>'Sectoral Plan 12'!$G91</f>
        <v>0</v>
      </c>
      <c r="P51" s="79" t="str">
        <f>'Sectoral Plan 13'!$G91</f>
        <v>P</v>
      </c>
      <c r="Q51" s="79">
        <f>'Sectoral Plan 14'!$G91</f>
        <v>0</v>
      </c>
      <c r="R51" s="79">
        <f>'Sectoral Plan 15'!$G91</f>
        <v>0</v>
      </c>
      <c r="S51" s="79">
        <f>'Sectoral Plan 16'!$G91</f>
        <v>0</v>
      </c>
      <c r="T51" s="79">
        <f>'Sectoral Plan 17'!$G91</f>
        <v>0</v>
      </c>
      <c r="U51" s="79">
        <f>'Sectoral Plan 18'!$G91</f>
        <v>0</v>
      </c>
      <c r="V51" s="79">
        <f>'Sectoral Plan 19'!$G91</f>
        <v>0</v>
      </c>
      <c r="W51" s="79">
        <f>'Sectoral Plan 20'!$G91</f>
        <v>0</v>
      </c>
      <c r="X51" s="79">
        <f>'Sectoral Plan 21'!$G91</f>
        <v>0</v>
      </c>
      <c r="Y51" s="79">
        <f>'Sectoral Plan 22'!$G91</f>
        <v>0</v>
      </c>
      <c r="Z51" s="79">
        <f>'Sectoral Plan 23'!$G91</f>
        <v>0</v>
      </c>
      <c r="AA51" s="79">
        <f>'Sectoral Plan 24'!$G91</f>
        <v>0</v>
      </c>
      <c r="AB51" s="79">
        <f>'Sectoral Plan 25'!$G91</f>
        <v>0</v>
      </c>
      <c r="AC51" s="79">
        <f>'Sectoral Plan 26'!$G91</f>
        <v>0</v>
      </c>
      <c r="AD51" s="79">
        <f>'Sectoral Plan 27'!$G91</f>
        <v>0</v>
      </c>
      <c r="AE51" s="79">
        <f>'Sectoral Plan 28'!$G91</f>
        <v>0</v>
      </c>
      <c r="AF51" s="79">
        <f>'Sectoral Plan 29'!$G91</f>
        <v>0</v>
      </c>
      <c r="AG51" s="80">
        <f>'Sectoral Plan 30'!$G91</f>
        <v>0</v>
      </c>
      <c r="AH51" s="89">
        <f t="shared" si="2"/>
        <v>1</v>
      </c>
      <c r="AI51" s="90">
        <f t="shared" si="3"/>
        <v>1</v>
      </c>
      <c r="AJ51" s="90">
        <f>IF($AK51=0,SUM($AH51:$AI51),'developer sheet'!$D$9)</f>
        <v>2</v>
      </c>
      <c r="AK51" s="90">
        <f>'Long Term Vision'!C91</f>
        <v>0</v>
      </c>
      <c r="AL51" s="90">
        <f t="shared" si="4"/>
        <v>1</v>
      </c>
      <c r="AM51" s="90">
        <f t="shared" si="5"/>
        <v>0</v>
      </c>
      <c r="AN51" s="88" t="str">
        <f>IF($AK51="NO",'developer sheet'!$D$9,IF(AND($AJ51&lt;&gt;'developer sheet'!$D$9,$AJ51&lt;&gt;0),IF($AH51&gt;0,"T",IF($AI51&gt;0,"P")),'developer sheet'!$D$10))</f>
        <v>T</v>
      </c>
      <c r="AO51" s="103"/>
    </row>
    <row r="52" spans="1:41" x14ac:dyDescent="0.25">
      <c r="A52" s="60">
        <v>8.1</v>
      </c>
      <c r="B52" s="78">
        <f>'Long Term Vision'!I92</f>
        <v>0</v>
      </c>
      <c r="C52" s="79">
        <f>'Mid-term Plan'!G92</f>
        <v>0</v>
      </c>
      <c r="D52" s="79">
        <f>'Sectoral Plan 1'!$G92</f>
        <v>0</v>
      </c>
      <c r="E52" s="79">
        <f>'Sectoral Plan 2'!$G92</f>
        <v>0</v>
      </c>
      <c r="F52" s="79">
        <f>'Sectoral Plan 3'!$G92</f>
        <v>0</v>
      </c>
      <c r="G52" s="79">
        <f>'Sectoral Plan 4'!$G92</f>
        <v>0</v>
      </c>
      <c r="H52" s="79">
        <f>'Sectoral Plan 5'!$G92</f>
        <v>0</v>
      </c>
      <c r="I52" s="79">
        <f>'Sectoral Plan 6'!$G92</f>
        <v>0</v>
      </c>
      <c r="J52" s="79">
        <f>'Sectoral Plan 7'!$G92</f>
        <v>0</v>
      </c>
      <c r="K52" s="79">
        <f>'Sectoral Plan 8'!$G92</f>
        <v>0</v>
      </c>
      <c r="L52" s="79">
        <f>'Sectoral Plan 9'!$G92</f>
        <v>0</v>
      </c>
      <c r="M52" s="79">
        <f>'Sectoral Plan 10'!$G92</f>
        <v>0</v>
      </c>
      <c r="N52" s="79">
        <f>'Sectoral Plan 11'!$G92</f>
        <v>0</v>
      </c>
      <c r="O52" s="79">
        <f>'Sectoral Plan 12'!$G92</f>
        <v>0</v>
      </c>
      <c r="P52" s="79">
        <f>'Sectoral Plan 13'!$G92</f>
        <v>0</v>
      </c>
      <c r="Q52" s="79">
        <f>'Sectoral Plan 14'!$G92</f>
        <v>0</v>
      </c>
      <c r="R52" s="79">
        <f>'Sectoral Plan 15'!$G92</f>
        <v>0</v>
      </c>
      <c r="S52" s="79">
        <f>'Sectoral Plan 16'!$G92</f>
        <v>0</v>
      </c>
      <c r="T52" s="79">
        <f>'Sectoral Plan 17'!$G92</f>
        <v>0</v>
      </c>
      <c r="U52" s="79">
        <f>'Sectoral Plan 18'!$G92</f>
        <v>0</v>
      </c>
      <c r="V52" s="79">
        <f>'Sectoral Plan 19'!$G92</f>
        <v>0</v>
      </c>
      <c r="W52" s="79">
        <f>'Sectoral Plan 20'!$G92</f>
        <v>0</v>
      </c>
      <c r="X52" s="79">
        <f>'Sectoral Plan 21'!$G92</f>
        <v>0</v>
      </c>
      <c r="Y52" s="79">
        <f>'Sectoral Plan 22'!$G92</f>
        <v>0</v>
      </c>
      <c r="Z52" s="79">
        <f>'Sectoral Plan 23'!$G92</f>
        <v>0</v>
      </c>
      <c r="AA52" s="79">
        <f>'Sectoral Plan 24'!$G92</f>
        <v>0</v>
      </c>
      <c r="AB52" s="79">
        <f>'Sectoral Plan 25'!$G92</f>
        <v>0</v>
      </c>
      <c r="AC52" s="79">
        <f>'Sectoral Plan 26'!$G92</f>
        <v>0</v>
      </c>
      <c r="AD52" s="79">
        <f>'Sectoral Plan 27'!$G92</f>
        <v>0</v>
      </c>
      <c r="AE52" s="79">
        <f>'Sectoral Plan 28'!$G92</f>
        <v>0</v>
      </c>
      <c r="AF52" s="79">
        <f>'Sectoral Plan 29'!$G92</f>
        <v>0</v>
      </c>
      <c r="AG52" s="80">
        <f>'Sectoral Plan 30'!$G92</f>
        <v>0</v>
      </c>
      <c r="AH52" s="89">
        <f t="shared" si="2"/>
        <v>0</v>
      </c>
      <c r="AI52" s="90">
        <f t="shared" si="3"/>
        <v>0</v>
      </c>
      <c r="AJ52" s="90">
        <f>IF($AK52=0,SUM($AH52:$AI52),'developer sheet'!$D$9)</f>
        <v>0</v>
      </c>
      <c r="AK52" s="90">
        <f>'Long Term Vision'!C92</f>
        <v>0</v>
      </c>
      <c r="AL52" s="90">
        <f t="shared" si="4"/>
        <v>0</v>
      </c>
      <c r="AM52" s="90">
        <f t="shared" si="5"/>
        <v>1</v>
      </c>
      <c r="AN52" s="88" t="str">
        <f>IF($AK52="NO",'developer sheet'!$D$9,IF(AND($AJ52&lt;&gt;'developer sheet'!$D$9,$AJ52&lt;&gt;0),IF($AH52&gt;0,"T",IF($AI52&gt;0,"P")),'developer sheet'!$D$10))</f>
        <v>none</v>
      </c>
      <c r="AO52" s="103"/>
    </row>
    <row r="53" spans="1:41" x14ac:dyDescent="0.25">
      <c r="A53" s="19">
        <v>9.1</v>
      </c>
      <c r="B53" s="78" t="str">
        <f>'Long Term Vision'!I94</f>
        <v>P</v>
      </c>
      <c r="C53" s="79" t="str">
        <f>'Mid-term Plan'!G94</f>
        <v>P</v>
      </c>
      <c r="D53" s="79">
        <f>'Sectoral Plan 1'!$G94</f>
        <v>0</v>
      </c>
      <c r="E53" s="79">
        <f>'Sectoral Plan 2'!$G94</f>
        <v>0</v>
      </c>
      <c r="F53" s="79" t="str">
        <f>'Sectoral Plan 3'!$G94</f>
        <v>P</v>
      </c>
      <c r="G53" s="79">
        <f>'Sectoral Plan 4'!$G94</f>
        <v>0</v>
      </c>
      <c r="H53" s="79">
        <f>'Sectoral Plan 5'!$G94</f>
        <v>0</v>
      </c>
      <c r="I53" s="79">
        <f>'Sectoral Plan 6'!$G94</f>
        <v>0</v>
      </c>
      <c r="J53" s="79">
        <f>'Sectoral Plan 7'!$G94</f>
        <v>0</v>
      </c>
      <c r="K53" s="79">
        <f>'Sectoral Plan 8'!$G94</f>
        <v>0</v>
      </c>
      <c r="L53" s="79" t="str">
        <f>'Sectoral Plan 9'!$G94</f>
        <v>P</v>
      </c>
      <c r="M53" s="79">
        <f>'Sectoral Plan 10'!$G94</f>
        <v>0</v>
      </c>
      <c r="N53" s="79">
        <f>'Sectoral Plan 11'!$G94</f>
        <v>0</v>
      </c>
      <c r="O53" s="79">
        <f>'Sectoral Plan 12'!$G94</f>
        <v>0</v>
      </c>
      <c r="P53" s="79" t="str">
        <f>'Sectoral Plan 13'!$G94</f>
        <v>P</v>
      </c>
      <c r="Q53" s="79">
        <f>'Sectoral Plan 14'!$G94</f>
        <v>0</v>
      </c>
      <c r="R53" s="79">
        <f>'Sectoral Plan 15'!$G94</f>
        <v>0</v>
      </c>
      <c r="S53" s="79">
        <f>'Sectoral Plan 16'!$G94</f>
        <v>0</v>
      </c>
      <c r="T53" s="79">
        <f>'Sectoral Plan 17'!$G94</f>
        <v>0</v>
      </c>
      <c r="U53" s="79">
        <f>'Sectoral Plan 18'!$G94</f>
        <v>0</v>
      </c>
      <c r="V53" s="79">
        <f>'Sectoral Plan 19'!$G94</f>
        <v>0</v>
      </c>
      <c r="W53" s="79">
        <f>'Sectoral Plan 20'!$G94</f>
        <v>0</v>
      </c>
      <c r="X53" s="79">
        <f>'Sectoral Plan 21'!$G94</f>
        <v>0</v>
      </c>
      <c r="Y53" s="79">
        <f>'Sectoral Plan 22'!$G94</f>
        <v>0</v>
      </c>
      <c r="Z53" s="79">
        <f>'Sectoral Plan 23'!$G94</f>
        <v>0</v>
      </c>
      <c r="AA53" s="79">
        <f>'Sectoral Plan 24'!$G94</f>
        <v>0</v>
      </c>
      <c r="AB53" s="79">
        <f>'Sectoral Plan 25'!$G94</f>
        <v>0</v>
      </c>
      <c r="AC53" s="79">
        <f>'Sectoral Plan 26'!$G94</f>
        <v>0</v>
      </c>
      <c r="AD53" s="79">
        <f>'Sectoral Plan 27'!$G94</f>
        <v>0</v>
      </c>
      <c r="AE53" s="79">
        <f>'Sectoral Plan 28'!$G94</f>
        <v>0</v>
      </c>
      <c r="AF53" s="79">
        <f>'Sectoral Plan 29'!$G94</f>
        <v>0</v>
      </c>
      <c r="AG53" s="80">
        <f>'Sectoral Plan 30'!$G94</f>
        <v>0</v>
      </c>
      <c r="AH53" s="89">
        <f t="shared" si="2"/>
        <v>0</v>
      </c>
      <c r="AI53" s="90">
        <f t="shared" si="3"/>
        <v>5</v>
      </c>
      <c r="AJ53" s="90">
        <f>IF($AK53=0,SUM($AH53:$AI53),'developer sheet'!$D$9)</f>
        <v>5</v>
      </c>
      <c r="AK53" s="90">
        <f>'Long Term Vision'!C94</f>
        <v>0</v>
      </c>
      <c r="AL53" s="90">
        <f t="shared" si="4"/>
        <v>1</v>
      </c>
      <c r="AM53" s="90">
        <f t="shared" si="5"/>
        <v>0</v>
      </c>
      <c r="AN53" s="88" t="str">
        <f>IF($AK53="NO",'developer sheet'!$D$9,IF(AND($AJ53&lt;&gt;'developer sheet'!$D$9,$AJ53&lt;&gt;0),IF($AH53&gt;0,"T",IF($AI53&gt;0,"P")),'developer sheet'!$D$10))</f>
        <v>P</v>
      </c>
      <c r="AO53" s="103"/>
    </row>
    <row r="54" spans="1:41" x14ac:dyDescent="0.25">
      <c r="A54" s="19">
        <v>9.1999999999999993</v>
      </c>
      <c r="B54" s="78">
        <f>'Long Term Vision'!I95</f>
        <v>0</v>
      </c>
      <c r="C54" s="79">
        <f>'Mid-term Plan'!G95</f>
        <v>0</v>
      </c>
      <c r="D54" s="79">
        <f>'Sectoral Plan 1'!$G95</f>
        <v>0</v>
      </c>
      <c r="E54" s="79">
        <f>'Sectoral Plan 2'!$G95</f>
        <v>0</v>
      </c>
      <c r="F54" s="79">
        <f>'Sectoral Plan 3'!$G95</f>
        <v>0</v>
      </c>
      <c r="G54" s="79">
        <f>'Sectoral Plan 4'!$G95</f>
        <v>0</v>
      </c>
      <c r="H54" s="79">
        <f>'Sectoral Plan 5'!$G95</f>
        <v>0</v>
      </c>
      <c r="I54" s="79">
        <f>'Sectoral Plan 6'!$G95</f>
        <v>0</v>
      </c>
      <c r="J54" s="79">
        <f>'Sectoral Plan 7'!$G95</f>
        <v>0</v>
      </c>
      <c r="K54" s="79">
        <f>'Sectoral Plan 8'!$G95</f>
        <v>0</v>
      </c>
      <c r="L54" s="79" t="str">
        <f>'Sectoral Plan 9'!$G95</f>
        <v>P</v>
      </c>
      <c r="M54" s="79" t="str">
        <f>'Sectoral Plan 10'!$G95</f>
        <v>P</v>
      </c>
      <c r="N54" s="79">
        <f>'Sectoral Plan 11'!$G95</f>
        <v>0</v>
      </c>
      <c r="O54" s="79">
        <f>'Sectoral Plan 12'!$G95</f>
        <v>0</v>
      </c>
      <c r="P54" s="79">
        <f>'Sectoral Plan 13'!$G95</f>
        <v>0</v>
      </c>
      <c r="Q54" s="79">
        <f>'Sectoral Plan 14'!$G95</f>
        <v>0</v>
      </c>
      <c r="R54" s="79">
        <f>'Sectoral Plan 15'!$G95</f>
        <v>0</v>
      </c>
      <c r="S54" s="79">
        <f>'Sectoral Plan 16'!$G95</f>
        <v>0</v>
      </c>
      <c r="T54" s="79">
        <f>'Sectoral Plan 17'!$G95</f>
        <v>0</v>
      </c>
      <c r="U54" s="79">
        <f>'Sectoral Plan 18'!$G95</f>
        <v>0</v>
      </c>
      <c r="V54" s="79">
        <f>'Sectoral Plan 19'!$G95</f>
        <v>0</v>
      </c>
      <c r="W54" s="79">
        <f>'Sectoral Plan 20'!$G95</f>
        <v>0</v>
      </c>
      <c r="X54" s="79">
        <f>'Sectoral Plan 21'!$G95</f>
        <v>0</v>
      </c>
      <c r="Y54" s="79">
        <f>'Sectoral Plan 22'!$G95</f>
        <v>0</v>
      </c>
      <c r="Z54" s="79">
        <f>'Sectoral Plan 23'!$G95</f>
        <v>0</v>
      </c>
      <c r="AA54" s="79">
        <f>'Sectoral Plan 24'!$G95</f>
        <v>0</v>
      </c>
      <c r="AB54" s="79">
        <f>'Sectoral Plan 25'!$G95</f>
        <v>0</v>
      </c>
      <c r="AC54" s="79">
        <f>'Sectoral Plan 26'!$G95</f>
        <v>0</v>
      </c>
      <c r="AD54" s="79">
        <f>'Sectoral Plan 27'!$G95</f>
        <v>0</v>
      </c>
      <c r="AE54" s="79">
        <f>'Sectoral Plan 28'!$G95</f>
        <v>0</v>
      </c>
      <c r="AF54" s="79">
        <f>'Sectoral Plan 29'!$G95</f>
        <v>0</v>
      </c>
      <c r="AG54" s="80">
        <f>'Sectoral Plan 30'!$G95</f>
        <v>0</v>
      </c>
      <c r="AH54" s="89">
        <f t="shared" si="2"/>
        <v>0</v>
      </c>
      <c r="AI54" s="90">
        <f t="shared" si="3"/>
        <v>2</v>
      </c>
      <c r="AJ54" s="90">
        <f>IF($AK54=0,SUM($AH54:$AI54),'developer sheet'!$D$9)</f>
        <v>2</v>
      </c>
      <c r="AK54" s="90">
        <f>'Long Term Vision'!C95</f>
        <v>0</v>
      </c>
      <c r="AL54" s="90">
        <f t="shared" si="4"/>
        <v>1</v>
      </c>
      <c r="AM54" s="90">
        <f t="shared" si="5"/>
        <v>0</v>
      </c>
      <c r="AN54" s="88" t="str">
        <f>IF($AK54="NO",'developer sheet'!$D$9,IF(AND($AJ54&lt;&gt;'developer sheet'!$D$9,$AJ54&lt;&gt;0),IF($AH54&gt;0,"T",IF($AI54&gt;0,"P")),'developer sheet'!$D$10))</f>
        <v>P</v>
      </c>
      <c r="AO54" s="103"/>
    </row>
    <row r="55" spans="1:41" x14ac:dyDescent="0.25">
      <c r="A55" s="19">
        <v>9.3000000000000007</v>
      </c>
      <c r="B55" s="78">
        <f>'Long Term Vision'!I96</f>
        <v>0</v>
      </c>
      <c r="C55" s="79">
        <f>'Mid-term Plan'!G96</f>
        <v>0</v>
      </c>
      <c r="D55" s="79">
        <f>'Sectoral Plan 1'!$G96</f>
        <v>0</v>
      </c>
      <c r="E55" s="79">
        <f>'Sectoral Plan 2'!$G96</f>
        <v>0</v>
      </c>
      <c r="F55" s="79">
        <f>'Sectoral Plan 3'!$G96</f>
        <v>0</v>
      </c>
      <c r="G55" s="79">
        <f>'Sectoral Plan 4'!$G96</f>
        <v>0</v>
      </c>
      <c r="H55" s="79">
        <f>'Sectoral Plan 5'!$G96</f>
        <v>0</v>
      </c>
      <c r="I55" s="79">
        <f>'Sectoral Plan 6'!$G96</f>
        <v>0</v>
      </c>
      <c r="J55" s="79">
        <f>'Sectoral Plan 7'!$G96</f>
        <v>0</v>
      </c>
      <c r="K55" s="79">
        <f>'Sectoral Plan 8'!$G96</f>
        <v>0</v>
      </c>
      <c r="L55" s="79">
        <f>'Sectoral Plan 9'!$G96</f>
        <v>0</v>
      </c>
      <c r="M55" s="79">
        <f>'Sectoral Plan 10'!$G96</f>
        <v>0</v>
      </c>
      <c r="N55" s="79">
        <f>'Sectoral Plan 11'!$G96</f>
        <v>0</v>
      </c>
      <c r="O55" s="79">
        <f>'Sectoral Plan 12'!$G96</f>
        <v>0</v>
      </c>
      <c r="P55" s="79">
        <f>'Sectoral Plan 13'!$G96</f>
        <v>0</v>
      </c>
      <c r="Q55" s="79">
        <f>'Sectoral Plan 14'!$G96</f>
        <v>0</v>
      </c>
      <c r="R55" s="79">
        <f>'Sectoral Plan 15'!$G96</f>
        <v>0</v>
      </c>
      <c r="S55" s="79">
        <f>'Sectoral Plan 16'!$G96</f>
        <v>0</v>
      </c>
      <c r="T55" s="79">
        <f>'Sectoral Plan 17'!$G96</f>
        <v>0</v>
      </c>
      <c r="U55" s="79">
        <f>'Sectoral Plan 18'!$G96</f>
        <v>0</v>
      </c>
      <c r="V55" s="79">
        <f>'Sectoral Plan 19'!$G96</f>
        <v>0</v>
      </c>
      <c r="W55" s="79">
        <f>'Sectoral Plan 20'!$G96</f>
        <v>0</v>
      </c>
      <c r="X55" s="79">
        <f>'Sectoral Plan 21'!$G96</f>
        <v>0</v>
      </c>
      <c r="Y55" s="79">
        <f>'Sectoral Plan 22'!$G96</f>
        <v>0</v>
      </c>
      <c r="Z55" s="79">
        <f>'Sectoral Plan 23'!$G96</f>
        <v>0</v>
      </c>
      <c r="AA55" s="79">
        <f>'Sectoral Plan 24'!$G96</f>
        <v>0</v>
      </c>
      <c r="AB55" s="79">
        <f>'Sectoral Plan 25'!$G96</f>
        <v>0</v>
      </c>
      <c r="AC55" s="79">
        <f>'Sectoral Plan 26'!$G96</f>
        <v>0</v>
      </c>
      <c r="AD55" s="79">
        <f>'Sectoral Plan 27'!$G96</f>
        <v>0</v>
      </c>
      <c r="AE55" s="79">
        <f>'Sectoral Plan 28'!$G96</f>
        <v>0</v>
      </c>
      <c r="AF55" s="79">
        <f>'Sectoral Plan 29'!$G96</f>
        <v>0</v>
      </c>
      <c r="AG55" s="80">
        <f>'Sectoral Plan 30'!$G96</f>
        <v>0</v>
      </c>
      <c r="AH55" s="89">
        <f t="shared" si="2"/>
        <v>0</v>
      </c>
      <c r="AI55" s="90">
        <f t="shared" si="3"/>
        <v>0</v>
      </c>
      <c r="AJ55" s="90">
        <f>IF($AK55=0,SUM($AH55:$AI55),'developer sheet'!$D$9)</f>
        <v>0</v>
      </c>
      <c r="AK55" s="90">
        <f>'Long Term Vision'!C96</f>
        <v>0</v>
      </c>
      <c r="AL55" s="90">
        <f t="shared" si="4"/>
        <v>0</v>
      </c>
      <c r="AM55" s="90">
        <f t="shared" si="5"/>
        <v>1</v>
      </c>
      <c r="AN55" s="88" t="str">
        <f>IF($AK55="NO",'developer sheet'!$D$9,IF(AND($AJ55&lt;&gt;'developer sheet'!$D$9,$AJ55&lt;&gt;0),IF($AH55&gt;0,"T",IF($AI55&gt;0,"P")),'developer sheet'!$D$10))</f>
        <v>none</v>
      </c>
      <c r="AO55" s="103"/>
    </row>
    <row r="56" spans="1:41" x14ac:dyDescent="0.25">
      <c r="A56" s="19">
        <v>9.4</v>
      </c>
      <c r="B56" s="78" t="str">
        <f>'Long Term Vision'!I97</f>
        <v>T</v>
      </c>
      <c r="C56" s="79" t="str">
        <f>'Mid-term Plan'!G97</f>
        <v>P</v>
      </c>
      <c r="D56" s="79">
        <f>'Sectoral Plan 1'!$G97</f>
        <v>0</v>
      </c>
      <c r="E56" s="79">
        <f>'Sectoral Plan 2'!$G97</f>
        <v>0</v>
      </c>
      <c r="F56" s="79">
        <f>'Sectoral Plan 3'!$G97</f>
        <v>0</v>
      </c>
      <c r="G56" s="79">
        <f>'Sectoral Plan 4'!$G97</f>
        <v>0</v>
      </c>
      <c r="H56" s="79">
        <f>'Sectoral Plan 5'!$G97</f>
        <v>0</v>
      </c>
      <c r="I56" s="79">
        <f>'Sectoral Plan 6'!$G97</f>
        <v>0</v>
      </c>
      <c r="J56" s="79">
        <f>'Sectoral Plan 7'!$G97</f>
        <v>0</v>
      </c>
      <c r="K56" s="79">
        <f>'Sectoral Plan 8'!$G97</f>
        <v>0</v>
      </c>
      <c r="L56" s="79" t="str">
        <f>'Sectoral Plan 9'!$G97</f>
        <v>P</v>
      </c>
      <c r="M56" s="79" t="str">
        <f>'Sectoral Plan 10'!$G97</f>
        <v>P</v>
      </c>
      <c r="N56" s="79">
        <f>'Sectoral Plan 11'!$G97</f>
        <v>0</v>
      </c>
      <c r="O56" s="79">
        <f>'Sectoral Plan 12'!$G97</f>
        <v>0</v>
      </c>
      <c r="P56" s="79">
        <f>'Sectoral Plan 13'!$G97</f>
        <v>0</v>
      </c>
      <c r="Q56" s="79" t="str">
        <f>'Sectoral Plan 14'!$G97</f>
        <v>P</v>
      </c>
      <c r="R56" s="79">
        <f>'Sectoral Plan 15'!$G97</f>
        <v>0</v>
      </c>
      <c r="S56" s="79">
        <f>'Sectoral Plan 16'!$G97</f>
        <v>0</v>
      </c>
      <c r="T56" s="79">
        <f>'Sectoral Plan 17'!$G97</f>
        <v>0</v>
      </c>
      <c r="U56" s="79">
        <f>'Sectoral Plan 18'!$G97</f>
        <v>0</v>
      </c>
      <c r="V56" s="79">
        <f>'Sectoral Plan 19'!$G97</f>
        <v>0</v>
      </c>
      <c r="W56" s="79">
        <f>'Sectoral Plan 20'!$G97</f>
        <v>0</v>
      </c>
      <c r="X56" s="79">
        <f>'Sectoral Plan 21'!$G97</f>
        <v>0</v>
      </c>
      <c r="Y56" s="79">
        <f>'Sectoral Plan 22'!$G97</f>
        <v>0</v>
      </c>
      <c r="Z56" s="79">
        <f>'Sectoral Plan 23'!$G97</f>
        <v>0</v>
      </c>
      <c r="AA56" s="79">
        <f>'Sectoral Plan 24'!$G97</f>
        <v>0</v>
      </c>
      <c r="AB56" s="79">
        <f>'Sectoral Plan 25'!$G97</f>
        <v>0</v>
      </c>
      <c r="AC56" s="79">
        <f>'Sectoral Plan 26'!$G97</f>
        <v>0</v>
      </c>
      <c r="AD56" s="79">
        <f>'Sectoral Plan 27'!$G97</f>
        <v>0</v>
      </c>
      <c r="AE56" s="79">
        <f>'Sectoral Plan 28'!$G97</f>
        <v>0</v>
      </c>
      <c r="AF56" s="79">
        <f>'Sectoral Plan 29'!$G97</f>
        <v>0</v>
      </c>
      <c r="AG56" s="80">
        <f>'Sectoral Plan 30'!$G97</f>
        <v>0</v>
      </c>
      <c r="AH56" s="89">
        <f t="shared" si="2"/>
        <v>1</v>
      </c>
      <c r="AI56" s="90">
        <f t="shared" si="3"/>
        <v>4</v>
      </c>
      <c r="AJ56" s="90">
        <f>IF($AK56=0,SUM($AH56:$AI56),'developer sheet'!$D$9)</f>
        <v>5</v>
      </c>
      <c r="AK56" s="90">
        <f>'Long Term Vision'!C97</f>
        <v>0</v>
      </c>
      <c r="AL56" s="90">
        <f t="shared" si="4"/>
        <v>1</v>
      </c>
      <c r="AM56" s="90">
        <f t="shared" si="5"/>
        <v>0</v>
      </c>
      <c r="AN56" s="88" t="str">
        <f>IF($AK56="NO",'developer sheet'!$D$9,IF(AND($AJ56&lt;&gt;'developer sheet'!$D$9,$AJ56&lt;&gt;0),IF($AH56&gt;0,"T",IF($AI56&gt;0,"P")),'developer sheet'!$D$10))</f>
        <v>T</v>
      </c>
      <c r="AO56" s="103"/>
    </row>
    <row r="57" spans="1:41" x14ac:dyDescent="0.25">
      <c r="A57" s="19">
        <v>9.5</v>
      </c>
      <c r="B57" s="78" t="str">
        <f>'Long Term Vision'!I98</f>
        <v>P</v>
      </c>
      <c r="C57" s="79" t="str">
        <f>'Mid-term Plan'!G98</f>
        <v>P</v>
      </c>
      <c r="D57" s="79">
        <f>'Sectoral Plan 1'!$G98</f>
        <v>0</v>
      </c>
      <c r="E57" s="79">
        <f>'Sectoral Plan 2'!$G98</f>
        <v>0</v>
      </c>
      <c r="F57" s="79">
        <f>'Sectoral Plan 3'!$G98</f>
        <v>0</v>
      </c>
      <c r="G57" s="79" t="str">
        <f>'Sectoral Plan 4'!$G98</f>
        <v>P</v>
      </c>
      <c r="H57" s="79">
        <f>'Sectoral Plan 5'!$G98</f>
        <v>0</v>
      </c>
      <c r="I57" s="79">
        <f>'Sectoral Plan 6'!$G98</f>
        <v>0</v>
      </c>
      <c r="J57" s="79">
        <f>'Sectoral Plan 7'!$G98</f>
        <v>0</v>
      </c>
      <c r="K57" s="79">
        <f>'Sectoral Plan 8'!$G98</f>
        <v>0</v>
      </c>
      <c r="L57" s="79" t="str">
        <f>'Sectoral Plan 9'!$G98</f>
        <v>P</v>
      </c>
      <c r="M57" s="79">
        <f>'Sectoral Plan 10'!$G98</f>
        <v>0</v>
      </c>
      <c r="N57" s="79">
        <f>'Sectoral Plan 11'!$G98</f>
        <v>0</v>
      </c>
      <c r="O57" s="79">
        <f>'Sectoral Plan 12'!$G98</f>
        <v>0</v>
      </c>
      <c r="P57" s="79">
        <f>'Sectoral Plan 13'!$G98</f>
        <v>0</v>
      </c>
      <c r="Q57" s="79" t="str">
        <f>'Sectoral Plan 14'!$G98</f>
        <v>P</v>
      </c>
      <c r="R57" s="79">
        <f>'Sectoral Plan 15'!$G98</f>
        <v>0</v>
      </c>
      <c r="S57" s="79">
        <f>'Sectoral Plan 16'!$G98</f>
        <v>0</v>
      </c>
      <c r="T57" s="79">
        <f>'Sectoral Plan 17'!$G98</f>
        <v>0</v>
      </c>
      <c r="U57" s="79">
        <f>'Sectoral Plan 18'!$G98</f>
        <v>0</v>
      </c>
      <c r="V57" s="79">
        <f>'Sectoral Plan 19'!$G98</f>
        <v>0</v>
      </c>
      <c r="W57" s="79">
        <f>'Sectoral Plan 20'!$G98</f>
        <v>0</v>
      </c>
      <c r="X57" s="79">
        <f>'Sectoral Plan 21'!$G98</f>
        <v>0</v>
      </c>
      <c r="Y57" s="79">
        <f>'Sectoral Plan 22'!$G98</f>
        <v>0</v>
      </c>
      <c r="Z57" s="79">
        <f>'Sectoral Plan 23'!$G98</f>
        <v>0</v>
      </c>
      <c r="AA57" s="79">
        <f>'Sectoral Plan 24'!$G98</f>
        <v>0</v>
      </c>
      <c r="AB57" s="79">
        <f>'Sectoral Plan 25'!$G98</f>
        <v>0</v>
      </c>
      <c r="AC57" s="79">
        <f>'Sectoral Plan 26'!$G98</f>
        <v>0</v>
      </c>
      <c r="AD57" s="79">
        <f>'Sectoral Plan 27'!$G98</f>
        <v>0</v>
      </c>
      <c r="AE57" s="79">
        <f>'Sectoral Plan 28'!$G98</f>
        <v>0</v>
      </c>
      <c r="AF57" s="79">
        <f>'Sectoral Plan 29'!$G98</f>
        <v>0</v>
      </c>
      <c r="AG57" s="80">
        <f>'Sectoral Plan 30'!$G98</f>
        <v>0</v>
      </c>
      <c r="AH57" s="89">
        <f t="shared" si="2"/>
        <v>0</v>
      </c>
      <c r="AI57" s="90">
        <f t="shared" si="3"/>
        <v>5</v>
      </c>
      <c r="AJ57" s="90">
        <f>IF($AK57=0,SUM($AH57:$AI57),'developer sheet'!$D$9)</f>
        <v>5</v>
      </c>
      <c r="AK57" s="90">
        <f>'Long Term Vision'!C98</f>
        <v>0</v>
      </c>
      <c r="AL57" s="90">
        <f t="shared" si="4"/>
        <v>1</v>
      </c>
      <c r="AM57" s="90">
        <f t="shared" si="5"/>
        <v>0</v>
      </c>
      <c r="AN57" s="88" t="str">
        <f>IF($AK57="NO",'developer sheet'!$D$9,IF(AND($AJ57&lt;&gt;'developer sheet'!$D$9,$AJ57&lt;&gt;0),IF($AH57&gt;0,"T",IF($AI57&gt;0,"P")),'developer sheet'!$D$10))</f>
        <v>P</v>
      </c>
      <c r="AO57" s="103"/>
    </row>
    <row r="58" spans="1:41" x14ac:dyDescent="0.25">
      <c r="A58" s="19">
        <v>10.1</v>
      </c>
      <c r="B58" s="78">
        <f>'Long Term Vision'!I100</f>
        <v>0</v>
      </c>
      <c r="C58" s="79">
        <f>'Mid-term Plan'!G100</f>
        <v>0</v>
      </c>
      <c r="D58" s="79">
        <f>'Sectoral Plan 1'!$G100</f>
        <v>0</v>
      </c>
      <c r="E58" s="79">
        <f>'Sectoral Plan 2'!$G100</f>
        <v>0</v>
      </c>
      <c r="F58" s="79">
        <f>'Sectoral Plan 3'!$G100</f>
        <v>0</v>
      </c>
      <c r="G58" s="79">
        <f>'Sectoral Plan 4'!$G100</f>
        <v>0</v>
      </c>
      <c r="H58" s="79">
        <f>'Sectoral Plan 5'!$G100</f>
        <v>0</v>
      </c>
      <c r="I58" s="79">
        <f>'Sectoral Plan 6'!$G100</f>
        <v>0</v>
      </c>
      <c r="J58" s="79">
        <f>'Sectoral Plan 7'!$G100</f>
        <v>0</v>
      </c>
      <c r="K58" s="79">
        <f>'Sectoral Plan 8'!$G100</f>
        <v>0</v>
      </c>
      <c r="L58" s="79">
        <f>'Sectoral Plan 9'!$G100</f>
        <v>0</v>
      </c>
      <c r="M58" s="79">
        <f>'Sectoral Plan 10'!$G100</f>
        <v>0</v>
      </c>
      <c r="N58" s="79">
        <f>'Sectoral Plan 11'!$G100</f>
        <v>0</v>
      </c>
      <c r="O58" s="79">
        <f>'Sectoral Plan 12'!$G100</f>
        <v>0</v>
      </c>
      <c r="P58" s="79">
        <f>'Sectoral Plan 13'!$G100</f>
        <v>0</v>
      </c>
      <c r="Q58" s="79">
        <f>'Sectoral Plan 14'!$G100</f>
        <v>0</v>
      </c>
      <c r="R58" s="79">
        <f>'Sectoral Plan 15'!$G100</f>
        <v>0</v>
      </c>
      <c r="S58" s="79">
        <f>'Sectoral Plan 16'!$G100</f>
        <v>0</v>
      </c>
      <c r="T58" s="79">
        <f>'Sectoral Plan 17'!$G100</f>
        <v>0</v>
      </c>
      <c r="U58" s="79">
        <f>'Sectoral Plan 18'!$G100</f>
        <v>0</v>
      </c>
      <c r="V58" s="79">
        <f>'Sectoral Plan 19'!$G100</f>
        <v>0</v>
      </c>
      <c r="W58" s="79">
        <f>'Sectoral Plan 20'!$G100</f>
        <v>0</v>
      </c>
      <c r="X58" s="79">
        <f>'Sectoral Plan 21'!$G100</f>
        <v>0</v>
      </c>
      <c r="Y58" s="79">
        <f>'Sectoral Plan 22'!$G100</f>
        <v>0</v>
      </c>
      <c r="Z58" s="79">
        <f>'Sectoral Plan 23'!$G100</f>
        <v>0</v>
      </c>
      <c r="AA58" s="79">
        <f>'Sectoral Plan 24'!$G100</f>
        <v>0</v>
      </c>
      <c r="AB58" s="79">
        <f>'Sectoral Plan 25'!$G100</f>
        <v>0</v>
      </c>
      <c r="AC58" s="79">
        <f>'Sectoral Plan 26'!$G100</f>
        <v>0</v>
      </c>
      <c r="AD58" s="79">
        <f>'Sectoral Plan 27'!$G100</f>
        <v>0</v>
      </c>
      <c r="AE58" s="79">
        <f>'Sectoral Plan 28'!$G100</f>
        <v>0</v>
      </c>
      <c r="AF58" s="79">
        <f>'Sectoral Plan 29'!$G100</f>
        <v>0</v>
      </c>
      <c r="AG58" s="80">
        <f>'Sectoral Plan 30'!$G100</f>
        <v>0</v>
      </c>
      <c r="AH58" s="89">
        <f t="shared" si="2"/>
        <v>0</v>
      </c>
      <c r="AI58" s="90">
        <f t="shared" si="3"/>
        <v>0</v>
      </c>
      <c r="AJ58" s="90">
        <f>IF($AK58=0,SUM($AH58:$AI58),'developer sheet'!$D$9)</f>
        <v>0</v>
      </c>
      <c r="AK58" s="90">
        <f>'Long Term Vision'!C100</f>
        <v>0</v>
      </c>
      <c r="AL58" s="90">
        <f t="shared" si="4"/>
        <v>0</v>
      </c>
      <c r="AM58" s="90">
        <f t="shared" si="5"/>
        <v>1</v>
      </c>
      <c r="AN58" s="88" t="str">
        <f>IF($AK58="NO",'developer sheet'!$D$9,IF(AND($AJ58&lt;&gt;'developer sheet'!$D$9,$AJ58&lt;&gt;0),IF($AH58&gt;0,"T",IF($AI58&gt;0,"P")),'developer sheet'!$D$10))</f>
        <v>none</v>
      </c>
      <c r="AO58" s="103"/>
    </row>
    <row r="59" spans="1:41" x14ac:dyDescent="0.25">
      <c r="A59" s="19">
        <v>10.199999999999999</v>
      </c>
      <c r="B59" s="78" t="str">
        <f>'Long Term Vision'!I101</f>
        <v>P</v>
      </c>
      <c r="C59" s="79" t="str">
        <f>'Mid-term Plan'!G101</f>
        <v>P</v>
      </c>
      <c r="D59" s="79">
        <f>'Sectoral Plan 1'!$G101</f>
        <v>0</v>
      </c>
      <c r="E59" s="79">
        <f>'Sectoral Plan 2'!$G101</f>
        <v>0</v>
      </c>
      <c r="F59" s="79">
        <f>'Sectoral Plan 3'!$G101</f>
        <v>0</v>
      </c>
      <c r="G59" s="79">
        <f>'Sectoral Plan 4'!$G101</f>
        <v>0</v>
      </c>
      <c r="H59" s="79">
        <f>'Sectoral Plan 5'!$G101</f>
        <v>0</v>
      </c>
      <c r="I59" s="79">
        <f>'Sectoral Plan 6'!$G101</f>
        <v>0</v>
      </c>
      <c r="J59" s="79">
        <f>'Sectoral Plan 7'!$G101</f>
        <v>0</v>
      </c>
      <c r="K59" s="79">
        <f>'Sectoral Plan 8'!$G101</f>
        <v>0</v>
      </c>
      <c r="L59" s="79" t="str">
        <f>'Sectoral Plan 9'!$G101</f>
        <v>P</v>
      </c>
      <c r="M59" s="79">
        <f>'Sectoral Plan 10'!$G101</f>
        <v>0</v>
      </c>
      <c r="N59" s="79">
        <f>'Sectoral Plan 11'!$G101</f>
        <v>0</v>
      </c>
      <c r="O59" s="79">
        <f>'Sectoral Plan 12'!$G101</f>
        <v>0</v>
      </c>
      <c r="P59" s="79">
        <f>'Sectoral Plan 13'!$G101</f>
        <v>0</v>
      </c>
      <c r="Q59" s="79">
        <f>'Sectoral Plan 14'!$G101</f>
        <v>0</v>
      </c>
      <c r="R59" s="79">
        <f>'Sectoral Plan 15'!$G101</f>
        <v>0</v>
      </c>
      <c r="S59" s="79">
        <f>'Sectoral Plan 16'!$G101</f>
        <v>0</v>
      </c>
      <c r="T59" s="79">
        <f>'Sectoral Plan 17'!$G101</f>
        <v>0</v>
      </c>
      <c r="U59" s="79">
        <f>'Sectoral Plan 18'!$G101</f>
        <v>0</v>
      </c>
      <c r="V59" s="79">
        <f>'Sectoral Plan 19'!$G101</f>
        <v>0</v>
      </c>
      <c r="W59" s="79">
        <f>'Sectoral Plan 20'!$G101</f>
        <v>0</v>
      </c>
      <c r="X59" s="79">
        <f>'Sectoral Plan 21'!$G101</f>
        <v>0</v>
      </c>
      <c r="Y59" s="79">
        <f>'Sectoral Plan 22'!$G101</f>
        <v>0</v>
      </c>
      <c r="Z59" s="79">
        <f>'Sectoral Plan 23'!$G101</f>
        <v>0</v>
      </c>
      <c r="AA59" s="79">
        <f>'Sectoral Plan 24'!$G101</f>
        <v>0</v>
      </c>
      <c r="AB59" s="79">
        <f>'Sectoral Plan 25'!$G101</f>
        <v>0</v>
      </c>
      <c r="AC59" s="79">
        <f>'Sectoral Plan 26'!$G101</f>
        <v>0</v>
      </c>
      <c r="AD59" s="79">
        <f>'Sectoral Plan 27'!$G101</f>
        <v>0</v>
      </c>
      <c r="AE59" s="79">
        <f>'Sectoral Plan 28'!$G101</f>
        <v>0</v>
      </c>
      <c r="AF59" s="79">
        <f>'Sectoral Plan 29'!$G101</f>
        <v>0</v>
      </c>
      <c r="AG59" s="80">
        <f>'Sectoral Plan 30'!$G101</f>
        <v>0</v>
      </c>
      <c r="AH59" s="89">
        <f t="shared" si="2"/>
        <v>0</v>
      </c>
      <c r="AI59" s="90">
        <f t="shared" si="3"/>
        <v>3</v>
      </c>
      <c r="AJ59" s="90">
        <f>IF($AK59=0,SUM($AH59:$AI59),'developer sheet'!$D$9)</f>
        <v>3</v>
      </c>
      <c r="AK59" s="90">
        <f>'Long Term Vision'!C101</f>
        <v>0</v>
      </c>
      <c r="AL59" s="90">
        <f t="shared" si="4"/>
        <v>1</v>
      </c>
      <c r="AM59" s="90">
        <f t="shared" si="5"/>
        <v>0</v>
      </c>
      <c r="AN59" s="88" t="str">
        <f>IF($AK59="NO",'developer sheet'!$D$9,IF(AND($AJ59&lt;&gt;'developer sheet'!$D$9,$AJ59&lt;&gt;0),IF($AH59&gt;0,"T",IF($AI59&gt;0,"P")),'developer sheet'!$D$10))</f>
        <v>P</v>
      </c>
      <c r="AO59" s="103"/>
    </row>
    <row r="60" spans="1:41" x14ac:dyDescent="0.25">
      <c r="A60" s="19">
        <v>10.3</v>
      </c>
      <c r="B60" s="78" t="str">
        <f>'Long Term Vision'!I102</f>
        <v>T</v>
      </c>
      <c r="C60" s="79">
        <f>'Mid-term Plan'!G102</f>
        <v>0</v>
      </c>
      <c r="D60" s="79">
        <f>'Sectoral Plan 1'!$G102</f>
        <v>0</v>
      </c>
      <c r="E60" s="79">
        <f>'Sectoral Plan 2'!$G102</f>
        <v>0</v>
      </c>
      <c r="F60" s="79">
        <f>'Sectoral Plan 3'!$G102</f>
        <v>0</v>
      </c>
      <c r="G60" s="79">
        <f>'Sectoral Plan 4'!$G102</f>
        <v>0</v>
      </c>
      <c r="H60" s="79">
        <f>'Sectoral Plan 5'!$G102</f>
        <v>0</v>
      </c>
      <c r="I60" s="79">
        <f>'Sectoral Plan 6'!$G102</f>
        <v>0</v>
      </c>
      <c r="J60" s="79">
        <f>'Sectoral Plan 7'!$G102</f>
        <v>0</v>
      </c>
      <c r="K60" s="79">
        <f>'Sectoral Plan 8'!$G102</f>
        <v>0</v>
      </c>
      <c r="L60" s="79">
        <f>'Sectoral Plan 9'!$G102</f>
        <v>0</v>
      </c>
      <c r="M60" s="79">
        <f>'Sectoral Plan 10'!$G102</f>
        <v>0</v>
      </c>
      <c r="N60" s="79">
        <f>'Sectoral Plan 11'!$G102</f>
        <v>0</v>
      </c>
      <c r="O60" s="79">
        <f>'Sectoral Plan 12'!$G102</f>
        <v>0</v>
      </c>
      <c r="P60" s="79">
        <f>'Sectoral Plan 13'!$G102</f>
        <v>0</v>
      </c>
      <c r="Q60" s="79">
        <f>'Sectoral Plan 14'!$G102</f>
        <v>0</v>
      </c>
      <c r="R60" s="79">
        <f>'Sectoral Plan 15'!$G102</f>
        <v>0</v>
      </c>
      <c r="S60" s="79">
        <f>'Sectoral Plan 16'!$G102</f>
        <v>0</v>
      </c>
      <c r="T60" s="79">
        <f>'Sectoral Plan 17'!$G102</f>
        <v>0</v>
      </c>
      <c r="U60" s="79">
        <f>'Sectoral Plan 18'!$G102</f>
        <v>0</v>
      </c>
      <c r="V60" s="79">
        <f>'Sectoral Plan 19'!$G102</f>
        <v>0</v>
      </c>
      <c r="W60" s="79">
        <f>'Sectoral Plan 20'!$G102</f>
        <v>0</v>
      </c>
      <c r="X60" s="79">
        <f>'Sectoral Plan 21'!$G102</f>
        <v>0</v>
      </c>
      <c r="Y60" s="79">
        <f>'Sectoral Plan 22'!$G102</f>
        <v>0</v>
      </c>
      <c r="Z60" s="79">
        <f>'Sectoral Plan 23'!$G102</f>
        <v>0</v>
      </c>
      <c r="AA60" s="79">
        <f>'Sectoral Plan 24'!$G102</f>
        <v>0</v>
      </c>
      <c r="AB60" s="79">
        <f>'Sectoral Plan 25'!$G102</f>
        <v>0</v>
      </c>
      <c r="AC60" s="79">
        <f>'Sectoral Plan 26'!$G102</f>
        <v>0</v>
      </c>
      <c r="AD60" s="79">
        <f>'Sectoral Plan 27'!$G102</f>
        <v>0</v>
      </c>
      <c r="AE60" s="79">
        <f>'Sectoral Plan 28'!$G102</f>
        <v>0</v>
      </c>
      <c r="AF60" s="79">
        <f>'Sectoral Plan 29'!$G102</f>
        <v>0</v>
      </c>
      <c r="AG60" s="80">
        <f>'Sectoral Plan 30'!$G102</f>
        <v>0</v>
      </c>
      <c r="AH60" s="89">
        <f t="shared" si="2"/>
        <v>1</v>
      </c>
      <c r="AI60" s="90">
        <f t="shared" si="3"/>
        <v>0</v>
      </c>
      <c r="AJ60" s="90">
        <f>IF($AK60=0,SUM($AH60:$AI60),'developer sheet'!$D$9)</f>
        <v>1</v>
      </c>
      <c r="AK60" s="90">
        <f>'Long Term Vision'!C102</f>
        <v>0</v>
      </c>
      <c r="AL60" s="90">
        <f t="shared" si="4"/>
        <v>1</v>
      </c>
      <c r="AM60" s="90">
        <f t="shared" si="5"/>
        <v>0</v>
      </c>
      <c r="AN60" s="88" t="str">
        <f>IF($AK60="NO",'developer sheet'!$D$9,IF(AND($AJ60&lt;&gt;'developer sheet'!$D$9,$AJ60&lt;&gt;0),IF($AH60&gt;0,"T",IF($AI60&gt;0,"P")),'developer sheet'!$D$10))</f>
        <v>T</v>
      </c>
      <c r="AO60" s="103"/>
    </row>
    <row r="61" spans="1:41" x14ac:dyDescent="0.25">
      <c r="A61" s="19">
        <v>10.4</v>
      </c>
      <c r="B61" s="78">
        <f>'Long Term Vision'!I103</f>
        <v>0</v>
      </c>
      <c r="C61" s="79">
        <f>'Mid-term Plan'!G103</f>
        <v>0</v>
      </c>
      <c r="D61" s="79">
        <f>'Sectoral Plan 1'!$G103</f>
        <v>0</v>
      </c>
      <c r="E61" s="79">
        <f>'Sectoral Plan 2'!$G103</f>
        <v>0</v>
      </c>
      <c r="F61" s="79">
        <f>'Sectoral Plan 3'!$G103</f>
        <v>0</v>
      </c>
      <c r="G61" s="79">
        <f>'Sectoral Plan 4'!$G103</f>
        <v>0</v>
      </c>
      <c r="H61" s="79">
        <f>'Sectoral Plan 5'!$G103</f>
        <v>0</v>
      </c>
      <c r="I61" s="79">
        <f>'Sectoral Plan 6'!$G103</f>
        <v>0</v>
      </c>
      <c r="J61" s="79">
        <f>'Sectoral Plan 7'!$G103</f>
        <v>0</v>
      </c>
      <c r="K61" s="79">
        <f>'Sectoral Plan 8'!$G103</f>
        <v>0</v>
      </c>
      <c r="L61" s="79">
        <f>'Sectoral Plan 9'!$G103</f>
        <v>0</v>
      </c>
      <c r="M61" s="79">
        <f>'Sectoral Plan 10'!$G103</f>
        <v>0</v>
      </c>
      <c r="N61" s="79">
        <f>'Sectoral Plan 11'!$G103</f>
        <v>0</v>
      </c>
      <c r="O61" s="79">
        <f>'Sectoral Plan 12'!$G103</f>
        <v>0</v>
      </c>
      <c r="P61" s="79">
        <f>'Sectoral Plan 13'!$G103</f>
        <v>0</v>
      </c>
      <c r="Q61" s="79">
        <f>'Sectoral Plan 14'!$G103</f>
        <v>0</v>
      </c>
      <c r="R61" s="79">
        <f>'Sectoral Plan 15'!$G103</f>
        <v>0</v>
      </c>
      <c r="S61" s="79">
        <f>'Sectoral Plan 16'!$G103</f>
        <v>0</v>
      </c>
      <c r="T61" s="79">
        <f>'Sectoral Plan 17'!$G103</f>
        <v>0</v>
      </c>
      <c r="U61" s="79">
        <f>'Sectoral Plan 18'!$G103</f>
        <v>0</v>
      </c>
      <c r="V61" s="79">
        <f>'Sectoral Plan 19'!$G103</f>
        <v>0</v>
      </c>
      <c r="W61" s="79">
        <f>'Sectoral Plan 20'!$G103</f>
        <v>0</v>
      </c>
      <c r="X61" s="79">
        <f>'Sectoral Plan 21'!$G103</f>
        <v>0</v>
      </c>
      <c r="Y61" s="79">
        <f>'Sectoral Plan 22'!$G103</f>
        <v>0</v>
      </c>
      <c r="Z61" s="79">
        <f>'Sectoral Plan 23'!$G103</f>
        <v>0</v>
      </c>
      <c r="AA61" s="79">
        <f>'Sectoral Plan 24'!$G103</f>
        <v>0</v>
      </c>
      <c r="AB61" s="79">
        <f>'Sectoral Plan 25'!$G103</f>
        <v>0</v>
      </c>
      <c r="AC61" s="79">
        <f>'Sectoral Plan 26'!$G103</f>
        <v>0</v>
      </c>
      <c r="AD61" s="79">
        <f>'Sectoral Plan 27'!$G103</f>
        <v>0</v>
      </c>
      <c r="AE61" s="79">
        <f>'Sectoral Plan 28'!$G103</f>
        <v>0</v>
      </c>
      <c r="AF61" s="79">
        <f>'Sectoral Plan 29'!$G103</f>
        <v>0</v>
      </c>
      <c r="AG61" s="80">
        <f>'Sectoral Plan 30'!$G103</f>
        <v>0</v>
      </c>
      <c r="AH61" s="89">
        <f t="shared" si="2"/>
        <v>0</v>
      </c>
      <c r="AI61" s="90">
        <f t="shared" si="3"/>
        <v>0</v>
      </c>
      <c r="AJ61" s="90">
        <f>IF($AK61=0,SUM($AH61:$AI61),'developer sheet'!$D$9)</f>
        <v>0</v>
      </c>
      <c r="AK61" s="90">
        <f>'Long Term Vision'!C103</f>
        <v>0</v>
      </c>
      <c r="AL61" s="90">
        <f t="shared" si="4"/>
        <v>0</v>
      </c>
      <c r="AM61" s="90">
        <f t="shared" si="5"/>
        <v>1</v>
      </c>
      <c r="AN61" s="88" t="str">
        <f>IF($AK61="NO",'developer sheet'!$D$9,IF(AND($AJ61&lt;&gt;'developer sheet'!$D$9,$AJ61&lt;&gt;0),IF($AH61&gt;0,"T",IF($AI61&gt;0,"P")),'developer sheet'!$D$10))</f>
        <v>none</v>
      </c>
      <c r="AO61" s="103"/>
    </row>
    <row r="62" spans="1:41" x14ac:dyDescent="0.25">
      <c r="A62" s="19">
        <v>10.5</v>
      </c>
      <c r="B62" s="78">
        <f>'Long Term Vision'!I104</f>
        <v>0</v>
      </c>
      <c r="C62" s="79">
        <f>'Mid-term Plan'!G104</f>
        <v>0</v>
      </c>
      <c r="D62" s="79">
        <f>'Sectoral Plan 1'!$G104</f>
        <v>0</v>
      </c>
      <c r="E62" s="79">
        <f>'Sectoral Plan 2'!$G104</f>
        <v>0</v>
      </c>
      <c r="F62" s="79">
        <f>'Sectoral Plan 3'!$G104</f>
        <v>0</v>
      </c>
      <c r="G62" s="79">
        <f>'Sectoral Plan 4'!$G104</f>
        <v>0</v>
      </c>
      <c r="H62" s="79">
        <f>'Sectoral Plan 5'!$G104</f>
        <v>0</v>
      </c>
      <c r="I62" s="79">
        <f>'Sectoral Plan 6'!$G104</f>
        <v>0</v>
      </c>
      <c r="J62" s="79">
        <f>'Sectoral Plan 7'!$G104</f>
        <v>0</v>
      </c>
      <c r="K62" s="79">
        <f>'Sectoral Plan 8'!$G104</f>
        <v>0</v>
      </c>
      <c r="L62" s="79">
        <f>'Sectoral Plan 9'!$G104</f>
        <v>0</v>
      </c>
      <c r="M62" s="79">
        <f>'Sectoral Plan 10'!$G104</f>
        <v>0</v>
      </c>
      <c r="N62" s="79">
        <f>'Sectoral Plan 11'!$G104</f>
        <v>0</v>
      </c>
      <c r="O62" s="79">
        <f>'Sectoral Plan 12'!$G104</f>
        <v>0</v>
      </c>
      <c r="P62" s="79">
        <f>'Sectoral Plan 13'!$G104</f>
        <v>0</v>
      </c>
      <c r="Q62" s="79">
        <f>'Sectoral Plan 14'!$G104</f>
        <v>0</v>
      </c>
      <c r="R62" s="79">
        <f>'Sectoral Plan 15'!$G104</f>
        <v>0</v>
      </c>
      <c r="S62" s="79">
        <f>'Sectoral Plan 16'!$G104</f>
        <v>0</v>
      </c>
      <c r="T62" s="79">
        <f>'Sectoral Plan 17'!$G104</f>
        <v>0</v>
      </c>
      <c r="U62" s="79">
        <f>'Sectoral Plan 18'!$G104</f>
        <v>0</v>
      </c>
      <c r="V62" s="79">
        <f>'Sectoral Plan 19'!$G104</f>
        <v>0</v>
      </c>
      <c r="W62" s="79">
        <f>'Sectoral Plan 20'!$G104</f>
        <v>0</v>
      </c>
      <c r="X62" s="79">
        <f>'Sectoral Plan 21'!$G104</f>
        <v>0</v>
      </c>
      <c r="Y62" s="79">
        <f>'Sectoral Plan 22'!$G104</f>
        <v>0</v>
      </c>
      <c r="Z62" s="79">
        <f>'Sectoral Plan 23'!$G104</f>
        <v>0</v>
      </c>
      <c r="AA62" s="79">
        <f>'Sectoral Plan 24'!$G104</f>
        <v>0</v>
      </c>
      <c r="AB62" s="79">
        <f>'Sectoral Plan 25'!$G104</f>
        <v>0</v>
      </c>
      <c r="AC62" s="79">
        <f>'Sectoral Plan 26'!$G104</f>
        <v>0</v>
      </c>
      <c r="AD62" s="79">
        <f>'Sectoral Plan 27'!$G104</f>
        <v>0</v>
      </c>
      <c r="AE62" s="79">
        <f>'Sectoral Plan 28'!$G104</f>
        <v>0</v>
      </c>
      <c r="AF62" s="79">
        <f>'Sectoral Plan 29'!$G104</f>
        <v>0</v>
      </c>
      <c r="AG62" s="80">
        <f>'Sectoral Plan 30'!$G104</f>
        <v>0</v>
      </c>
      <c r="AH62" s="89">
        <f t="shared" si="2"/>
        <v>0</v>
      </c>
      <c r="AI62" s="90">
        <f t="shared" si="3"/>
        <v>0</v>
      </c>
      <c r="AJ62" s="90" t="str">
        <f>IF($AK62=0,SUM($AH62:$AI62),'developer sheet'!$D$9)</f>
        <v>N/A</v>
      </c>
      <c r="AK62" s="90" t="str">
        <f>'Long Term Vision'!C104</f>
        <v>NO</v>
      </c>
      <c r="AL62" s="90">
        <f t="shared" si="4"/>
        <v>0</v>
      </c>
      <c r="AM62" s="90">
        <f t="shared" si="5"/>
        <v>0</v>
      </c>
      <c r="AN62" s="88" t="str">
        <f>IF($AK62="NO",'developer sheet'!$D$9,IF(AND($AJ62&lt;&gt;'developer sheet'!$D$9,$AJ62&lt;&gt;0),IF($AH62&gt;0,"T",IF($AI62&gt;0,"P")),'developer sheet'!$D$10))</f>
        <v>N/A</v>
      </c>
      <c r="AO62" s="103"/>
    </row>
    <row r="63" spans="1:41" x14ac:dyDescent="0.25">
      <c r="A63" s="19">
        <v>10.6</v>
      </c>
      <c r="B63" s="78">
        <f>'Long Term Vision'!I105</f>
        <v>0</v>
      </c>
      <c r="C63" s="79">
        <f>'Mid-term Plan'!G105</f>
        <v>0</v>
      </c>
      <c r="D63" s="79">
        <f>'Sectoral Plan 1'!$G105</f>
        <v>0</v>
      </c>
      <c r="E63" s="79">
        <f>'Sectoral Plan 2'!$G105</f>
        <v>0</v>
      </c>
      <c r="F63" s="79">
        <f>'Sectoral Plan 3'!$G105</f>
        <v>0</v>
      </c>
      <c r="G63" s="79">
        <f>'Sectoral Plan 4'!$G105</f>
        <v>0</v>
      </c>
      <c r="H63" s="79">
        <f>'Sectoral Plan 5'!$G105</f>
        <v>0</v>
      </c>
      <c r="I63" s="79">
        <f>'Sectoral Plan 6'!$G105</f>
        <v>0</v>
      </c>
      <c r="J63" s="79">
        <f>'Sectoral Plan 7'!$G105</f>
        <v>0</v>
      </c>
      <c r="K63" s="79">
        <f>'Sectoral Plan 8'!$G105</f>
        <v>0</v>
      </c>
      <c r="L63" s="79">
        <f>'Sectoral Plan 9'!$G105</f>
        <v>0</v>
      </c>
      <c r="M63" s="79">
        <f>'Sectoral Plan 10'!$G105</f>
        <v>0</v>
      </c>
      <c r="N63" s="79">
        <f>'Sectoral Plan 11'!$G105</f>
        <v>0</v>
      </c>
      <c r="O63" s="79">
        <f>'Sectoral Plan 12'!$G105</f>
        <v>0</v>
      </c>
      <c r="P63" s="79">
        <f>'Sectoral Plan 13'!$G105</f>
        <v>0</v>
      </c>
      <c r="Q63" s="79">
        <f>'Sectoral Plan 14'!$G105</f>
        <v>0</v>
      </c>
      <c r="R63" s="79">
        <f>'Sectoral Plan 15'!$G105</f>
        <v>0</v>
      </c>
      <c r="S63" s="79">
        <f>'Sectoral Plan 16'!$G105</f>
        <v>0</v>
      </c>
      <c r="T63" s="79">
        <f>'Sectoral Plan 17'!$G105</f>
        <v>0</v>
      </c>
      <c r="U63" s="79">
        <f>'Sectoral Plan 18'!$G105</f>
        <v>0</v>
      </c>
      <c r="V63" s="79">
        <f>'Sectoral Plan 19'!$G105</f>
        <v>0</v>
      </c>
      <c r="W63" s="79">
        <f>'Sectoral Plan 20'!$G105</f>
        <v>0</v>
      </c>
      <c r="X63" s="79">
        <f>'Sectoral Plan 21'!$G105</f>
        <v>0</v>
      </c>
      <c r="Y63" s="79">
        <f>'Sectoral Plan 22'!$G105</f>
        <v>0</v>
      </c>
      <c r="Z63" s="79">
        <f>'Sectoral Plan 23'!$G105</f>
        <v>0</v>
      </c>
      <c r="AA63" s="79">
        <f>'Sectoral Plan 24'!$G105</f>
        <v>0</v>
      </c>
      <c r="AB63" s="79">
        <f>'Sectoral Plan 25'!$G105</f>
        <v>0</v>
      </c>
      <c r="AC63" s="79">
        <f>'Sectoral Plan 26'!$G105</f>
        <v>0</v>
      </c>
      <c r="AD63" s="79">
        <f>'Sectoral Plan 27'!$G105</f>
        <v>0</v>
      </c>
      <c r="AE63" s="79">
        <f>'Sectoral Plan 28'!$G105</f>
        <v>0</v>
      </c>
      <c r="AF63" s="79">
        <f>'Sectoral Plan 29'!$G105</f>
        <v>0</v>
      </c>
      <c r="AG63" s="80">
        <f>'Sectoral Plan 30'!$G105</f>
        <v>0</v>
      </c>
      <c r="AH63" s="89">
        <f t="shared" si="2"/>
        <v>0</v>
      </c>
      <c r="AI63" s="90">
        <f t="shared" si="3"/>
        <v>0</v>
      </c>
      <c r="AJ63" s="90" t="str">
        <f>IF($AK63=0,SUM($AH63:$AI63),'developer sheet'!$D$9)</f>
        <v>N/A</v>
      </c>
      <c r="AK63" s="90" t="str">
        <f>'Long Term Vision'!C105</f>
        <v>NO</v>
      </c>
      <c r="AL63" s="90">
        <f t="shared" si="4"/>
        <v>0</v>
      </c>
      <c r="AM63" s="90">
        <f t="shared" si="5"/>
        <v>0</v>
      </c>
      <c r="AN63" s="88" t="str">
        <f>IF($AK63="NO",'developer sheet'!$D$9,IF(AND($AJ63&lt;&gt;'developer sheet'!$D$9,$AJ63&lt;&gt;0),IF($AH63&gt;0,"T",IF($AI63&gt;0,"P")),'developer sheet'!$D$10))</f>
        <v>N/A</v>
      </c>
      <c r="AO63" s="103"/>
    </row>
    <row r="64" spans="1:41" x14ac:dyDescent="0.25">
      <c r="A64" s="19">
        <v>10.7</v>
      </c>
      <c r="B64" s="78">
        <f>'Long Term Vision'!I106</f>
        <v>0</v>
      </c>
      <c r="C64" s="79">
        <f>'Mid-term Plan'!G106</f>
        <v>0</v>
      </c>
      <c r="D64" s="79">
        <f>'Sectoral Plan 1'!$G106</f>
        <v>0</v>
      </c>
      <c r="E64" s="79">
        <f>'Sectoral Plan 2'!$G106</f>
        <v>0</v>
      </c>
      <c r="F64" s="79">
        <f>'Sectoral Plan 3'!$G106</f>
        <v>0</v>
      </c>
      <c r="G64" s="79">
        <f>'Sectoral Plan 4'!$G106</f>
        <v>0</v>
      </c>
      <c r="H64" s="79">
        <f>'Sectoral Plan 5'!$G106</f>
        <v>0</v>
      </c>
      <c r="I64" s="79">
        <f>'Sectoral Plan 6'!$G106</f>
        <v>0</v>
      </c>
      <c r="J64" s="79">
        <f>'Sectoral Plan 7'!$G106</f>
        <v>0</v>
      </c>
      <c r="K64" s="79">
        <f>'Sectoral Plan 8'!$G106</f>
        <v>0</v>
      </c>
      <c r="L64" s="79">
        <f>'Sectoral Plan 9'!$G106</f>
        <v>0</v>
      </c>
      <c r="M64" s="79">
        <f>'Sectoral Plan 10'!$G106</f>
        <v>0</v>
      </c>
      <c r="N64" s="79">
        <f>'Sectoral Plan 11'!$G106</f>
        <v>0</v>
      </c>
      <c r="O64" s="79">
        <f>'Sectoral Plan 12'!$G106</f>
        <v>0</v>
      </c>
      <c r="P64" s="79">
        <f>'Sectoral Plan 13'!$G106</f>
        <v>0</v>
      </c>
      <c r="Q64" s="79">
        <f>'Sectoral Plan 14'!$G106</f>
        <v>0</v>
      </c>
      <c r="R64" s="79">
        <f>'Sectoral Plan 15'!$G106</f>
        <v>0</v>
      </c>
      <c r="S64" s="79">
        <f>'Sectoral Plan 16'!$G106</f>
        <v>0</v>
      </c>
      <c r="T64" s="79">
        <f>'Sectoral Plan 17'!$G106</f>
        <v>0</v>
      </c>
      <c r="U64" s="79">
        <f>'Sectoral Plan 18'!$G106</f>
        <v>0</v>
      </c>
      <c r="V64" s="79">
        <f>'Sectoral Plan 19'!$G106</f>
        <v>0</v>
      </c>
      <c r="W64" s="79">
        <f>'Sectoral Plan 20'!$G106</f>
        <v>0</v>
      </c>
      <c r="X64" s="79">
        <f>'Sectoral Plan 21'!$G106</f>
        <v>0</v>
      </c>
      <c r="Y64" s="79">
        <f>'Sectoral Plan 22'!$G106</f>
        <v>0</v>
      </c>
      <c r="Z64" s="79">
        <f>'Sectoral Plan 23'!$G106</f>
        <v>0</v>
      </c>
      <c r="AA64" s="79">
        <f>'Sectoral Plan 24'!$G106</f>
        <v>0</v>
      </c>
      <c r="AB64" s="79">
        <f>'Sectoral Plan 25'!$G106</f>
        <v>0</v>
      </c>
      <c r="AC64" s="79">
        <f>'Sectoral Plan 26'!$G106</f>
        <v>0</v>
      </c>
      <c r="AD64" s="79">
        <f>'Sectoral Plan 27'!$G106</f>
        <v>0</v>
      </c>
      <c r="AE64" s="79">
        <f>'Sectoral Plan 28'!$G106</f>
        <v>0</v>
      </c>
      <c r="AF64" s="79">
        <f>'Sectoral Plan 29'!$G106</f>
        <v>0</v>
      </c>
      <c r="AG64" s="80">
        <f>'Sectoral Plan 30'!$G106</f>
        <v>0</v>
      </c>
      <c r="AH64" s="89">
        <f t="shared" si="2"/>
        <v>0</v>
      </c>
      <c r="AI64" s="90">
        <f t="shared" si="3"/>
        <v>0</v>
      </c>
      <c r="AJ64" s="90">
        <f>IF($AK64=0,SUM($AH64:$AI64),'developer sheet'!$D$9)</f>
        <v>0</v>
      </c>
      <c r="AK64" s="90">
        <f>'Long Term Vision'!C106</f>
        <v>0</v>
      </c>
      <c r="AL64" s="90">
        <f t="shared" si="4"/>
        <v>0</v>
      </c>
      <c r="AM64" s="90">
        <f t="shared" si="5"/>
        <v>1</v>
      </c>
      <c r="AN64" s="88" t="str">
        <f>IF($AK64="NO",'developer sheet'!$D$9,IF(AND($AJ64&lt;&gt;'developer sheet'!$D$9,$AJ64&lt;&gt;0),IF($AH64&gt;0,"T",IF($AI64&gt;0,"P")),'developer sheet'!$D$10))</f>
        <v>none</v>
      </c>
      <c r="AO64" s="103"/>
    </row>
    <row r="65" spans="1:41" x14ac:dyDescent="0.25">
      <c r="A65" s="19">
        <v>11.1</v>
      </c>
      <c r="B65" s="78" t="str">
        <f>'Long Term Vision'!I108</f>
        <v>T</v>
      </c>
      <c r="C65" s="79" t="str">
        <f>'Mid-term Plan'!G108</f>
        <v>T</v>
      </c>
      <c r="D65" s="79">
        <f>'Sectoral Plan 1'!$G108</f>
        <v>0</v>
      </c>
      <c r="E65" s="79">
        <f>'Sectoral Plan 2'!$G108</f>
        <v>0</v>
      </c>
      <c r="F65" s="79">
        <f>'Sectoral Plan 3'!$G108</f>
        <v>0</v>
      </c>
      <c r="G65" s="79">
        <f>'Sectoral Plan 4'!$G108</f>
        <v>0</v>
      </c>
      <c r="H65" s="79">
        <f>'Sectoral Plan 5'!$G108</f>
        <v>0</v>
      </c>
      <c r="I65" s="79">
        <f>'Sectoral Plan 6'!$G108</f>
        <v>0</v>
      </c>
      <c r="J65" s="79">
        <f>'Sectoral Plan 7'!$G108</f>
        <v>0</v>
      </c>
      <c r="K65" s="79">
        <f>'Sectoral Plan 8'!$G108</f>
        <v>0</v>
      </c>
      <c r="L65" s="79" t="str">
        <f>'Sectoral Plan 9'!$G108</f>
        <v>P</v>
      </c>
      <c r="M65" s="79">
        <f>'Sectoral Plan 10'!$G108</f>
        <v>0</v>
      </c>
      <c r="N65" s="79">
        <f>'Sectoral Plan 11'!$G108</f>
        <v>0</v>
      </c>
      <c r="O65" s="79">
        <f>'Sectoral Plan 12'!$G108</f>
        <v>0</v>
      </c>
      <c r="P65" s="79">
        <f>'Sectoral Plan 13'!$G108</f>
        <v>0</v>
      </c>
      <c r="Q65" s="79">
        <f>'Sectoral Plan 14'!$G108</f>
        <v>0</v>
      </c>
      <c r="R65" s="79">
        <f>'Sectoral Plan 15'!$G108</f>
        <v>0</v>
      </c>
      <c r="S65" s="79">
        <f>'Sectoral Plan 16'!$G108</f>
        <v>0</v>
      </c>
      <c r="T65" s="79">
        <f>'Sectoral Plan 17'!$G108</f>
        <v>0</v>
      </c>
      <c r="U65" s="79">
        <f>'Sectoral Plan 18'!$G108</f>
        <v>0</v>
      </c>
      <c r="V65" s="79">
        <f>'Sectoral Plan 19'!$G108</f>
        <v>0</v>
      </c>
      <c r="W65" s="79">
        <f>'Sectoral Plan 20'!$G108</f>
        <v>0</v>
      </c>
      <c r="X65" s="79">
        <f>'Sectoral Plan 21'!$G108</f>
        <v>0</v>
      </c>
      <c r="Y65" s="79">
        <f>'Sectoral Plan 22'!$G108</f>
        <v>0</v>
      </c>
      <c r="Z65" s="79">
        <f>'Sectoral Plan 23'!$G108</f>
        <v>0</v>
      </c>
      <c r="AA65" s="79">
        <f>'Sectoral Plan 24'!$G108</f>
        <v>0</v>
      </c>
      <c r="AB65" s="79">
        <f>'Sectoral Plan 25'!$G108</f>
        <v>0</v>
      </c>
      <c r="AC65" s="79">
        <f>'Sectoral Plan 26'!$G108</f>
        <v>0</v>
      </c>
      <c r="AD65" s="79">
        <f>'Sectoral Plan 27'!$G108</f>
        <v>0</v>
      </c>
      <c r="AE65" s="79">
        <f>'Sectoral Plan 28'!$G108</f>
        <v>0</v>
      </c>
      <c r="AF65" s="79">
        <f>'Sectoral Plan 29'!$G108</f>
        <v>0</v>
      </c>
      <c r="AG65" s="80">
        <f>'Sectoral Plan 30'!$G108</f>
        <v>0</v>
      </c>
      <c r="AH65" s="89">
        <f t="shared" si="2"/>
        <v>2</v>
      </c>
      <c r="AI65" s="90">
        <f t="shared" si="3"/>
        <v>1</v>
      </c>
      <c r="AJ65" s="90">
        <f>IF($AK65=0,SUM($AH65:$AI65),'developer sheet'!$D$9)</f>
        <v>3</v>
      </c>
      <c r="AK65" s="90">
        <f>'Long Term Vision'!C108</f>
        <v>0</v>
      </c>
      <c r="AL65" s="90">
        <f t="shared" si="4"/>
        <v>1</v>
      </c>
      <c r="AM65" s="90">
        <f t="shared" si="5"/>
        <v>0</v>
      </c>
      <c r="AN65" s="88" t="str">
        <f>IF($AK65="NO",'developer sheet'!$D$9,IF(AND($AJ65&lt;&gt;'developer sheet'!$D$9,$AJ65&lt;&gt;0),IF($AH65&gt;0,"T",IF($AI65&gt;0,"P")),'developer sheet'!$D$10))</f>
        <v>T</v>
      </c>
      <c r="AO65" s="103"/>
    </row>
    <row r="66" spans="1:41" x14ac:dyDescent="0.25">
      <c r="A66" s="19">
        <v>11.2</v>
      </c>
      <c r="B66" s="78" t="str">
        <f>'Long Term Vision'!I109</f>
        <v>T</v>
      </c>
      <c r="C66" s="79">
        <f>'Mid-term Plan'!G109</f>
        <v>0</v>
      </c>
      <c r="D66" s="79">
        <f>'Sectoral Plan 1'!$G109</f>
        <v>0</v>
      </c>
      <c r="E66" s="79">
        <f>'Sectoral Plan 2'!$G109</f>
        <v>0</v>
      </c>
      <c r="F66" s="79">
        <f>'Sectoral Plan 3'!$G109</f>
        <v>0</v>
      </c>
      <c r="G66" s="79">
        <f>'Sectoral Plan 4'!$G109</f>
        <v>0</v>
      </c>
      <c r="H66" s="79">
        <f>'Sectoral Plan 5'!$G109</f>
        <v>0</v>
      </c>
      <c r="I66" s="79">
        <f>'Sectoral Plan 6'!$G109</f>
        <v>0</v>
      </c>
      <c r="J66" s="79">
        <f>'Sectoral Plan 7'!$G109</f>
        <v>0</v>
      </c>
      <c r="K66" s="79">
        <f>'Sectoral Plan 8'!$G109</f>
        <v>0</v>
      </c>
      <c r="L66" s="79" t="str">
        <f>'Sectoral Plan 9'!$G109</f>
        <v>P</v>
      </c>
      <c r="M66" s="79">
        <f>'Sectoral Plan 10'!$G109</f>
        <v>0</v>
      </c>
      <c r="N66" s="79">
        <f>'Sectoral Plan 11'!$G109</f>
        <v>0</v>
      </c>
      <c r="O66" s="79">
        <f>'Sectoral Plan 12'!$G109</f>
        <v>0</v>
      </c>
      <c r="P66" s="79" t="str">
        <f>'Sectoral Plan 13'!$G109</f>
        <v>P</v>
      </c>
      <c r="Q66" s="79">
        <f>'Sectoral Plan 14'!$G109</f>
        <v>0</v>
      </c>
      <c r="R66" s="79">
        <f>'Sectoral Plan 15'!$G109</f>
        <v>0</v>
      </c>
      <c r="S66" s="79">
        <f>'Sectoral Plan 16'!$G109</f>
        <v>0</v>
      </c>
      <c r="T66" s="79">
        <f>'Sectoral Plan 17'!$G109</f>
        <v>0</v>
      </c>
      <c r="U66" s="79">
        <f>'Sectoral Plan 18'!$G109</f>
        <v>0</v>
      </c>
      <c r="V66" s="79">
        <f>'Sectoral Plan 19'!$G109</f>
        <v>0</v>
      </c>
      <c r="W66" s="79">
        <f>'Sectoral Plan 20'!$G109</f>
        <v>0</v>
      </c>
      <c r="X66" s="79">
        <f>'Sectoral Plan 21'!$G109</f>
        <v>0</v>
      </c>
      <c r="Y66" s="79">
        <f>'Sectoral Plan 22'!$G109</f>
        <v>0</v>
      </c>
      <c r="Z66" s="79">
        <f>'Sectoral Plan 23'!$G109</f>
        <v>0</v>
      </c>
      <c r="AA66" s="79">
        <f>'Sectoral Plan 24'!$G109</f>
        <v>0</v>
      </c>
      <c r="AB66" s="79">
        <f>'Sectoral Plan 25'!$G109</f>
        <v>0</v>
      </c>
      <c r="AC66" s="79">
        <f>'Sectoral Plan 26'!$G109</f>
        <v>0</v>
      </c>
      <c r="AD66" s="79">
        <f>'Sectoral Plan 27'!$G109</f>
        <v>0</v>
      </c>
      <c r="AE66" s="79">
        <f>'Sectoral Plan 28'!$G109</f>
        <v>0</v>
      </c>
      <c r="AF66" s="79">
        <f>'Sectoral Plan 29'!$G109</f>
        <v>0</v>
      </c>
      <c r="AG66" s="80">
        <f>'Sectoral Plan 30'!$G109</f>
        <v>0</v>
      </c>
      <c r="AH66" s="89">
        <f t="shared" si="2"/>
        <v>1</v>
      </c>
      <c r="AI66" s="90">
        <f t="shared" si="3"/>
        <v>2</v>
      </c>
      <c r="AJ66" s="90">
        <f>IF($AK66=0,SUM($AH66:$AI66),'developer sheet'!$D$9)</f>
        <v>3</v>
      </c>
      <c r="AK66" s="90">
        <f>'Long Term Vision'!C109</f>
        <v>0</v>
      </c>
      <c r="AL66" s="90">
        <f t="shared" ref="AL66:AL97" si="6">IF(AND($AH66+$AI66&gt;0,$AK66=0),1,0)</f>
        <v>1</v>
      </c>
      <c r="AM66" s="90">
        <f t="shared" ref="AM66:AM97" si="7">IF(AND($AH66=0,$AI66=0,$AK66=0),1,0)</f>
        <v>0</v>
      </c>
      <c r="AN66" s="88" t="str">
        <f>IF($AK66="NO",'developer sheet'!$D$9,IF(AND($AJ66&lt;&gt;'developer sheet'!$D$9,$AJ66&lt;&gt;0),IF($AH66&gt;0,"T",IF($AI66&gt;0,"P")),'developer sheet'!$D$10))</f>
        <v>T</v>
      </c>
      <c r="AO66" s="103"/>
    </row>
    <row r="67" spans="1:41" x14ac:dyDescent="0.25">
      <c r="A67" s="19">
        <v>11.3</v>
      </c>
      <c r="B67" s="78">
        <f>'Long Term Vision'!I110</f>
        <v>0</v>
      </c>
      <c r="C67" s="79">
        <f>'Mid-term Plan'!G110</f>
        <v>0</v>
      </c>
      <c r="D67" s="79">
        <f>'Sectoral Plan 1'!$G110</f>
        <v>0</v>
      </c>
      <c r="E67" s="79">
        <f>'Sectoral Plan 2'!$G110</f>
        <v>0</v>
      </c>
      <c r="F67" s="79">
        <f>'Sectoral Plan 3'!$G110</f>
        <v>0</v>
      </c>
      <c r="G67" s="79">
        <f>'Sectoral Plan 4'!$G110</f>
        <v>0</v>
      </c>
      <c r="H67" s="79">
        <f>'Sectoral Plan 5'!$G110</f>
        <v>0</v>
      </c>
      <c r="I67" s="79">
        <f>'Sectoral Plan 6'!$G110</f>
        <v>0</v>
      </c>
      <c r="J67" s="79">
        <f>'Sectoral Plan 7'!$G110</f>
        <v>0</v>
      </c>
      <c r="K67" s="79">
        <f>'Sectoral Plan 8'!$G110</f>
        <v>0</v>
      </c>
      <c r="L67" s="79">
        <f>'Sectoral Plan 9'!$G110</f>
        <v>0</v>
      </c>
      <c r="M67" s="79">
        <f>'Sectoral Plan 10'!$G110</f>
        <v>0</v>
      </c>
      <c r="N67" s="79">
        <f>'Sectoral Plan 11'!$G110</f>
        <v>0</v>
      </c>
      <c r="O67" s="79">
        <f>'Sectoral Plan 12'!$G110</f>
        <v>0</v>
      </c>
      <c r="P67" s="79">
        <f>'Sectoral Plan 13'!$G110</f>
        <v>0</v>
      </c>
      <c r="Q67" s="79">
        <f>'Sectoral Plan 14'!$G110</f>
        <v>0</v>
      </c>
      <c r="R67" s="79">
        <f>'Sectoral Plan 15'!$G110</f>
        <v>0</v>
      </c>
      <c r="S67" s="79">
        <f>'Sectoral Plan 16'!$G110</f>
        <v>0</v>
      </c>
      <c r="T67" s="79">
        <f>'Sectoral Plan 17'!$G110</f>
        <v>0</v>
      </c>
      <c r="U67" s="79">
        <f>'Sectoral Plan 18'!$G110</f>
        <v>0</v>
      </c>
      <c r="V67" s="79">
        <f>'Sectoral Plan 19'!$G110</f>
        <v>0</v>
      </c>
      <c r="W67" s="79">
        <f>'Sectoral Plan 20'!$G110</f>
        <v>0</v>
      </c>
      <c r="X67" s="79">
        <f>'Sectoral Plan 21'!$G110</f>
        <v>0</v>
      </c>
      <c r="Y67" s="79">
        <f>'Sectoral Plan 22'!$G110</f>
        <v>0</v>
      </c>
      <c r="Z67" s="79">
        <f>'Sectoral Plan 23'!$G110</f>
        <v>0</v>
      </c>
      <c r="AA67" s="79">
        <f>'Sectoral Plan 24'!$G110</f>
        <v>0</v>
      </c>
      <c r="AB67" s="79">
        <f>'Sectoral Plan 25'!$G110</f>
        <v>0</v>
      </c>
      <c r="AC67" s="79">
        <f>'Sectoral Plan 26'!$G110</f>
        <v>0</v>
      </c>
      <c r="AD67" s="79">
        <f>'Sectoral Plan 27'!$G110</f>
        <v>0</v>
      </c>
      <c r="AE67" s="79">
        <f>'Sectoral Plan 28'!$G110</f>
        <v>0</v>
      </c>
      <c r="AF67" s="79">
        <f>'Sectoral Plan 29'!$G110</f>
        <v>0</v>
      </c>
      <c r="AG67" s="80">
        <f>'Sectoral Plan 30'!$G110</f>
        <v>0</v>
      </c>
      <c r="AH67" s="89">
        <f t="shared" ref="AH67:AH127" si="8">COUNTIF(B67:AG67,"T")</f>
        <v>0</v>
      </c>
      <c r="AI67" s="90">
        <f t="shared" ref="AI67:AI127" si="9">COUNTIF(B67:AG67,"P")</f>
        <v>0</v>
      </c>
      <c r="AJ67" s="90">
        <f>IF($AK67=0,SUM($AH67:$AI67),'developer sheet'!$D$9)</f>
        <v>0</v>
      </c>
      <c r="AK67" s="90">
        <f>'Long Term Vision'!C110</f>
        <v>0</v>
      </c>
      <c r="AL67" s="90">
        <f t="shared" si="6"/>
        <v>0</v>
      </c>
      <c r="AM67" s="90">
        <f t="shared" si="7"/>
        <v>1</v>
      </c>
      <c r="AN67" s="88" t="str">
        <f>IF($AK67="NO",'developer sheet'!$D$9,IF(AND($AJ67&lt;&gt;'developer sheet'!$D$9,$AJ67&lt;&gt;0),IF($AH67&gt;0,"T",IF($AI67&gt;0,"P")),'developer sheet'!$D$10))</f>
        <v>none</v>
      </c>
      <c r="AO67" s="103"/>
    </row>
    <row r="68" spans="1:41" x14ac:dyDescent="0.25">
      <c r="A68" s="19">
        <v>11.4</v>
      </c>
      <c r="B68" s="78">
        <f>'Long Term Vision'!I111</f>
        <v>0</v>
      </c>
      <c r="C68" s="79">
        <f>'Mid-term Plan'!G111</f>
        <v>0</v>
      </c>
      <c r="D68" s="79">
        <f>'Sectoral Plan 1'!$G111</f>
        <v>0</v>
      </c>
      <c r="E68" s="79">
        <f>'Sectoral Plan 2'!$G111</f>
        <v>0</v>
      </c>
      <c r="F68" s="79">
        <f>'Sectoral Plan 3'!$G111</f>
        <v>0</v>
      </c>
      <c r="G68" s="79">
        <f>'Sectoral Plan 4'!$G111</f>
        <v>0</v>
      </c>
      <c r="H68" s="79">
        <f>'Sectoral Plan 5'!$G111</f>
        <v>0</v>
      </c>
      <c r="I68" s="79">
        <f>'Sectoral Plan 6'!$G111</f>
        <v>0</v>
      </c>
      <c r="J68" s="79">
        <f>'Sectoral Plan 7'!$G111</f>
        <v>0</v>
      </c>
      <c r="K68" s="79">
        <f>'Sectoral Plan 8'!$G111</f>
        <v>0</v>
      </c>
      <c r="L68" s="79">
        <f>'Sectoral Plan 9'!$G111</f>
        <v>0</v>
      </c>
      <c r="M68" s="79">
        <f>'Sectoral Plan 10'!$G111</f>
        <v>0</v>
      </c>
      <c r="N68" s="79">
        <f>'Sectoral Plan 11'!$G111</f>
        <v>0</v>
      </c>
      <c r="O68" s="79">
        <f>'Sectoral Plan 12'!$G111</f>
        <v>0</v>
      </c>
      <c r="P68" s="79" t="str">
        <f>'Sectoral Plan 13'!$G111</f>
        <v>P</v>
      </c>
      <c r="Q68" s="79">
        <f>'Sectoral Plan 14'!$G111</f>
        <v>0</v>
      </c>
      <c r="R68" s="79">
        <f>'Sectoral Plan 15'!$G111</f>
        <v>0</v>
      </c>
      <c r="S68" s="79">
        <f>'Sectoral Plan 16'!$G111</f>
        <v>0</v>
      </c>
      <c r="T68" s="79">
        <f>'Sectoral Plan 17'!$G111</f>
        <v>0</v>
      </c>
      <c r="U68" s="79">
        <f>'Sectoral Plan 18'!$G111</f>
        <v>0</v>
      </c>
      <c r="V68" s="79">
        <f>'Sectoral Plan 19'!$G111</f>
        <v>0</v>
      </c>
      <c r="W68" s="79">
        <f>'Sectoral Plan 20'!$G111</f>
        <v>0</v>
      </c>
      <c r="X68" s="79">
        <f>'Sectoral Plan 21'!$G111</f>
        <v>0</v>
      </c>
      <c r="Y68" s="79">
        <f>'Sectoral Plan 22'!$G111</f>
        <v>0</v>
      </c>
      <c r="Z68" s="79">
        <f>'Sectoral Plan 23'!$G111</f>
        <v>0</v>
      </c>
      <c r="AA68" s="79">
        <f>'Sectoral Plan 24'!$G111</f>
        <v>0</v>
      </c>
      <c r="AB68" s="79">
        <f>'Sectoral Plan 25'!$G111</f>
        <v>0</v>
      </c>
      <c r="AC68" s="79">
        <f>'Sectoral Plan 26'!$G111</f>
        <v>0</v>
      </c>
      <c r="AD68" s="79">
        <f>'Sectoral Plan 27'!$G111</f>
        <v>0</v>
      </c>
      <c r="AE68" s="79">
        <f>'Sectoral Plan 28'!$G111</f>
        <v>0</v>
      </c>
      <c r="AF68" s="79">
        <f>'Sectoral Plan 29'!$G111</f>
        <v>0</v>
      </c>
      <c r="AG68" s="80">
        <f>'Sectoral Plan 30'!$G111</f>
        <v>0</v>
      </c>
      <c r="AH68" s="89">
        <f t="shared" si="8"/>
        <v>0</v>
      </c>
      <c r="AI68" s="90">
        <f t="shared" si="9"/>
        <v>1</v>
      </c>
      <c r="AJ68" s="90">
        <f>IF($AK68=0,SUM($AH68:$AI68),'developer sheet'!$D$9)</f>
        <v>1</v>
      </c>
      <c r="AK68" s="90">
        <f>'Long Term Vision'!C111</f>
        <v>0</v>
      </c>
      <c r="AL68" s="90">
        <f t="shared" si="6"/>
        <v>1</v>
      </c>
      <c r="AM68" s="90">
        <f t="shared" si="7"/>
        <v>0</v>
      </c>
      <c r="AN68" s="88" t="str">
        <f>IF($AK68="NO",'developer sheet'!$D$9,IF(AND($AJ68&lt;&gt;'developer sheet'!$D$9,$AJ68&lt;&gt;0),IF($AH68&gt;0,"T",IF($AI68&gt;0,"P")),'developer sheet'!$D$10))</f>
        <v>P</v>
      </c>
      <c r="AO68" s="103"/>
    </row>
    <row r="69" spans="1:41" x14ac:dyDescent="0.25">
      <c r="A69" s="19">
        <v>11.5</v>
      </c>
      <c r="B69" s="78" t="str">
        <f>'Long Term Vision'!I112</f>
        <v>T</v>
      </c>
      <c r="C69" s="79">
        <f>'Mid-term Plan'!G112</f>
        <v>0</v>
      </c>
      <c r="D69" s="79">
        <f>'Sectoral Plan 1'!$G112</f>
        <v>0</v>
      </c>
      <c r="E69" s="79">
        <f>'Sectoral Plan 2'!$G112</f>
        <v>0</v>
      </c>
      <c r="F69" s="79">
        <f>'Sectoral Plan 3'!$G112</f>
        <v>0</v>
      </c>
      <c r="G69" s="79">
        <f>'Sectoral Plan 4'!$G112</f>
        <v>0</v>
      </c>
      <c r="H69" s="79">
        <f>'Sectoral Plan 5'!$G112</f>
        <v>0</v>
      </c>
      <c r="I69" s="79">
        <f>'Sectoral Plan 6'!$G112</f>
        <v>0</v>
      </c>
      <c r="J69" s="79">
        <f>'Sectoral Plan 7'!$G112</f>
        <v>0</v>
      </c>
      <c r="K69" s="79">
        <f>'Sectoral Plan 8'!$G112</f>
        <v>0</v>
      </c>
      <c r="L69" s="79" t="str">
        <f>'Sectoral Plan 9'!$G112</f>
        <v>P</v>
      </c>
      <c r="M69" s="79">
        <f>'Sectoral Plan 10'!$G112</f>
        <v>0</v>
      </c>
      <c r="N69" s="79">
        <f>'Sectoral Plan 11'!$G112</f>
        <v>0</v>
      </c>
      <c r="O69" s="79">
        <f>'Sectoral Plan 12'!$G112</f>
        <v>0</v>
      </c>
      <c r="P69" s="79">
        <f>'Sectoral Plan 13'!$G112</f>
        <v>0</v>
      </c>
      <c r="Q69" s="79">
        <f>'Sectoral Plan 14'!$G112</f>
        <v>0</v>
      </c>
      <c r="R69" s="79">
        <f>'Sectoral Plan 15'!$G112</f>
        <v>0</v>
      </c>
      <c r="S69" s="79">
        <f>'Sectoral Plan 16'!$G112</f>
        <v>0</v>
      </c>
      <c r="T69" s="79">
        <f>'Sectoral Plan 17'!$G112</f>
        <v>0</v>
      </c>
      <c r="U69" s="79">
        <f>'Sectoral Plan 18'!$G112</f>
        <v>0</v>
      </c>
      <c r="V69" s="79">
        <f>'Sectoral Plan 19'!$G112</f>
        <v>0</v>
      </c>
      <c r="W69" s="79">
        <f>'Sectoral Plan 20'!$G112</f>
        <v>0</v>
      </c>
      <c r="X69" s="79">
        <f>'Sectoral Plan 21'!$G112</f>
        <v>0</v>
      </c>
      <c r="Y69" s="79">
        <f>'Sectoral Plan 22'!$G112</f>
        <v>0</v>
      </c>
      <c r="Z69" s="79">
        <f>'Sectoral Plan 23'!$G112</f>
        <v>0</v>
      </c>
      <c r="AA69" s="79">
        <f>'Sectoral Plan 24'!$G112</f>
        <v>0</v>
      </c>
      <c r="AB69" s="79">
        <f>'Sectoral Plan 25'!$G112</f>
        <v>0</v>
      </c>
      <c r="AC69" s="79">
        <f>'Sectoral Plan 26'!$G112</f>
        <v>0</v>
      </c>
      <c r="AD69" s="79">
        <f>'Sectoral Plan 27'!$G112</f>
        <v>0</v>
      </c>
      <c r="AE69" s="79">
        <f>'Sectoral Plan 28'!$G112</f>
        <v>0</v>
      </c>
      <c r="AF69" s="79">
        <f>'Sectoral Plan 29'!$G112</f>
        <v>0</v>
      </c>
      <c r="AG69" s="80">
        <f>'Sectoral Plan 30'!$G112</f>
        <v>0</v>
      </c>
      <c r="AH69" s="89">
        <f t="shared" si="8"/>
        <v>1</v>
      </c>
      <c r="AI69" s="90">
        <f t="shared" si="9"/>
        <v>1</v>
      </c>
      <c r="AJ69" s="90">
        <f>IF($AK69=0,SUM($AH69:$AI69),'developer sheet'!$D$9)</f>
        <v>2</v>
      </c>
      <c r="AK69" s="90">
        <f>'Long Term Vision'!C112</f>
        <v>0</v>
      </c>
      <c r="AL69" s="90">
        <f t="shared" si="6"/>
        <v>1</v>
      </c>
      <c r="AM69" s="90">
        <f t="shared" si="7"/>
        <v>0</v>
      </c>
      <c r="AN69" s="88" t="str">
        <f>IF($AK69="NO",'developer sheet'!$D$9,IF(AND($AJ69&lt;&gt;'developer sheet'!$D$9,$AJ69&lt;&gt;0),IF($AH69&gt;0,"T",IF($AI69&gt;0,"P")),'developer sheet'!$D$10))</f>
        <v>T</v>
      </c>
      <c r="AO69" s="103"/>
    </row>
    <row r="70" spans="1:41" x14ac:dyDescent="0.25">
      <c r="A70" s="19">
        <v>11.6</v>
      </c>
      <c r="B70" s="78" t="str">
        <f>'Long Term Vision'!I113</f>
        <v>P</v>
      </c>
      <c r="C70" s="79">
        <f>'Mid-term Plan'!G113</f>
        <v>0</v>
      </c>
      <c r="D70" s="79">
        <f>'Sectoral Plan 1'!$G113</f>
        <v>0</v>
      </c>
      <c r="E70" s="79">
        <f>'Sectoral Plan 2'!$G113</f>
        <v>0</v>
      </c>
      <c r="F70" s="79">
        <f>'Sectoral Plan 3'!$G113</f>
        <v>0</v>
      </c>
      <c r="G70" s="79">
        <f>'Sectoral Plan 4'!$G113</f>
        <v>0</v>
      </c>
      <c r="H70" s="79">
        <f>'Sectoral Plan 5'!$G113</f>
        <v>0</v>
      </c>
      <c r="I70" s="79">
        <f>'Sectoral Plan 6'!$G113</f>
        <v>0</v>
      </c>
      <c r="J70" s="79">
        <f>'Sectoral Plan 7'!$G113</f>
        <v>0</v>
      </c>
      <c r="K70" s="79">
        <f>'Sectoral Plan 8'!$G113</f>
        <v>0</v>
      </c>
      <c r="L70" s="79" t="str">
        <f>'Sectoral Plan 9'!$G113</f>
        <v>P</v>
      </c>
      <c r="M70" s="79">
        <f>'Sectoral Plan 10'!$G113</f>
        <v>0</v>
      </c>
      <c r="N70" s="79">
        <f>'Sectoral Plan 11'!$G113</f>
        <v>0</v>
      </c>
      <c r="O70" s="79">
        <f>'Sectoral Plan 12'!$G113</f>
        <v>0</v>
      </c>
      <c r="P70" s="79" t="str">
        <f>'Sectoral Plan 13'!$G113</f>
        <v>P</v>
      </c>
      <c r="Q70" s="79">
        <f>'Sectoral Plan 14'!$G113</f>
        <v>0</v>
      </c>
      <c r="R70" s="79">
        <f>'Sectoral Plan 15'!$G113</f>
        <v>0</v>
      </c>
      <c r="S70" s="79">
        <f>'Sectoral Plan 16'!$G113</f>
        <v>0</v>
      </c>
      <c r="T70" s="79">
        <f>'Sectoral Plan 17'!$G113</f>
        <v>0</v>
      </c>
      <c r="U70" s="79">
        <f>'Sectoral Plan 18'!$G113</f>
        <v>0</v>
      </c>
      <c r="V70" s="79">
        <f>'Sectoral Plan 19'!$G113</f>
        <v>0</v>
      </c>
      <c r="W70" s="79">
        <f>'Sectoral Plan 20'!$G113</f>
        <v>0</v>
      </c>
      <c r="X70" s="79">
        <f>'Sectoral Plan 21'!$G113</f>
        <v>0</v>
      </c>
      <c r="Y70" s="79">
        <f>'Sectoral Plan 22'!$G113</f>
        <v>0</v>
      </c>
      <c r="Z70" s="79">
        <f>'Sectoral Plan 23'!$G113</f>
        <v>0</v>
      </c>
      <c r="AA70" s="79">
        <f>'Sectoral Plan 24'!$G113</f>
        <v>0</v>
      </c>
      <c r="AB70" s="79">
        <f>'Sectoral Plan 25'!$G113</f>
        <v>0</v>
      </c>
      <c r="AC70" s="79">
        <f>'Sectoral Plan 26'!$G113</f>
        <v>0</v>
      </c>
      <c r="AD70" s="79">
        <f>'Sectoral Plan 27'!$G113</f>
        <v>0</v>
      </c>
      <c r="AE70" s="79">
        <f>'Sectoral Plan 28'!$G113</f>
        <v>0</v>
      </c>
      <c r="AF70" s="79">
        <f>'Sectoral Plan 29'!$G113</f>
        <v>0</v>
      </c>
      <c r="AG70" s="80">
        <f>'Sectoral Plan 30'!$G113</f>
        <v>0</v>
      </c>
      <c r="AH70" s="89">
        <f t="shared" si="8"/>
        <v>0</v>
      </c>
      <c r="AI70" s="90">
        <f t="shared" si="9"/>
        <v>3</v>
      </c>
      <c r="AJ70" s="90">
        <f>IF($AK70=0,SUM($AH70:$AI70),'developer sheet'!$D$9)</f>
        <v>3</v>
      </c>
      <c r="AK70" s="90">
        <f>'Long Term Vision'!C113</f>
        <v>0</v>
      </c>
      <c r="AL70" s="90">
        <f t="shared" si="6"/>
        <v>1</v>
      </c>
      <c r="AM70" s="90">
        <f t="shared" si="7"/>
        <v>0</v>
      </c>
      <c r="AN70" s="88" t="str">
        <f>IF($AK70="NO",'developer sheet'!$D$9,IF(AND($AJ70&lt;&gt;'developer sheet'!$D$9,$AJ70&lt;&gt;0),IF($AH70&gt;0,"T",IF($AI70&gt;0,"P")),'developer sheet'!$D$10))</f>
        <v>P</v>
      </c>
      <c r="AO70" s="103"/>
    </row>
    <row r="71" spans="1:41" x14ac:dyDescent="0.25">
      <c r="A71" s="19">
        <v>11.7</v>
      </c>
      <c r="B71" s="78">
        <f>'Long Term Vision'!I114</f>
        <v>0</v>
      </c>
      <c r="C71" s="79" t="str">
        <f>'Mid-term Plan'!G114</f>
        <v>T</v>
      </c>
      <c r="D71" s="79">
        <f>'Sectoral Plan 1'!$G114</f>
        <v>0</v>
      </c>
      <c r="E71" s="79">
        <f>'Sectoral Plan 2'!$G114</f>
        <v>0</v>
      </c>
      <c r="F71" s="79">
        <f>'Sectoral Plan 3'!$G114</f>
        <v>0</v>
      </c>
      <c r="G71" s="79">
        <f>'Sectoral Plan 4'!$G114</f>
        <v>0</v>
      </c>
      <c r="H71" s="79">
        <f>'Sectoral Plan 5'!$G114</f>
        <v>0</v>
      </c>
      <c r="I71" s="79">
        <f>'Sectoral Plan 6'!$G114</f>
        <v>0</v>
      </c>
      <c r="J71" s="79">
        <f>'Sectoral Plan 7'!$G114</f>
        <v>0</v>
      </c>
      <c r="K71" s="79">
        <f>'Sectoral Plan 8'!$G114</f>
        <v>0</v>
      </c>
      <c r="L71" s="79">
        <f>'Sectoral Plan 9'!$G114</f>
        <v>0</v>
      </c>
      <c r="M71" s="79">
        <f>'Sectoral Plan 10'!$G114</f>
        <v>0</v>
      </c>
      <c r="N71" s="79">
        <f>'Sectoral Plan 11'!$G114</f>
        <v>0</v>
      </c>
      <c r="O71" s="79">
        <f>'Sectoral Plan 12'!$G114</f>
        <v>0</v>
      </c>
      <c r="P71" s="79" t="str">
        <f>'Sectoral Plan 13'!$G114</f>
        <v>P</v>
      </c>
      <c r="Q71" s="79">
        <f>'Sectoral Plan 14'!$G114</f>
        <v>0</v>
      </c>
      <c r="R71" s="79">
        <f>'Sectoral Plan 15'!$G114</f>
        <v>0</v>
      </c>
      <c r="S71" s="79">
        <f>'Sectoral Plan 16'!$G114</f>
        <v>0</v>
      </c>
      <c r="T71" s="79">
        <f>'Sectoral Plan 17'!$G114</f>
        <v>0</v>
      </c>
      <c r="U71" s="79">
        <f>'Sectoral Plan 18'!$G114</f>
        <v>0</v>
      </c>
      <c r="V71" s="79">
        <f>'Sectoral Plan 19'!$G114</f>
        <v>0</v>
      </c>
      <c r="W71" s="79">
        <f>'Sectoral Plan 20'!$G114</f>
        <v>0</v>
      </c>
      <c r="X71" s="79">
        <f>'Sectoral Plan 21'!$G114</f>
        <v>0</v>
      </c>
      <c r="Y71" s="79">
        <f>'Sectoral Plan 22'!$G114</f>
        <v>0</v>
      </c>
      <c r="Z71" s="79">
        <f>'Sectoral Plan 23'!$G114</f>
        <v>0</v>
      </c>
      <c r="AA71" s="79">
        <f>'Sectoral Plan 24'!$G114</f>
        <v>0</v>
      </c>
      <c r="AB71" s="79">
        <f>'Sectoral Plan 25'!$G114</f>
        <v>0</v>
      </c>
      <c r="AC71" s="79">
        <f>'Sectoral Plan 26'!$G114</f>
        <v>0</v>
      </c>
      <c r="AD71" s="79">
        <f>'Sectoral Plan 27'!$G114</f>
        <v>0</v>
      </c>
      <c r="AE71" s="79">
        <f>'Sectoral Plan 28'!$G114</f>
        <v>0</v>
      </c>
      <c r="AF71" s="79">
        <f>'Sectoral Plan 29'!$G114</f>
        <v>0</v>
      </c>
      <c r="AG71" s="80">
        <f>'Sectoral Plan 30'!$G114</f>
        <v>0</v>
      </c>
      <c r="AH71" s="89">
        <f t="shared" si="8"/>
        <v>1</v>
      </c>
      <c r="AI71" s="90">
        <f t="shared" si="9"/>
        <v>1</v>
      </c>
      <c r="AJ71" s="90">
        <f>IF($AK71=0,SUM($AH71:$AI71),'developer sheet'!$D$9)</f>
        <v>2</v>
      </c>
      <c r="AK71" s="90">
        <f>'Long Term Vision'!C114</f>
        <v>0</v>
      </c>
      <c r="AL71" s="90">
        <f t="shared" si="6"/>
        <v>1</v>
      </c>
      <c r="AM71" s="90">
        <f t="shared" si="7"/>
        <v>0</v>
      </c>
      <c r="AN71" s="88" t="str">
        <f>IF($AK71="NO",'developer sheet'!$D$9,IF(AND($AJ71&lt;&gt;'developer sheet'!$D$9,$AJ71&lt;&gt;0),IF($AH71&gt;0,"T",IF($AI71&gt;0,"P")),'developer sheet'!$D$10))</f>
        <v>T</v>
      </c>
      <c r="AO71" s="103"/>
    </row>
    <row r="72" spans="1:41" x14ac:dyDescent="0.25">
      <c r="A72" s="19">
        <v>12.1</v>
      </c>
      <c r="B72" s="78">
        <f>'Long Term Vision'!I48</f>
        <v>0</v>
      </c>
      <c r="C72" s="79">
        <f>'Mid-term Plan'!G48</f>
        <v>0</v>
      </c>
      <c r="D72" s="79">
        <f>'Sectoral Plan 1'!$G48</f>
        <v>0</v>
      </c>
      <c r="E72" s="79">
        <f>'Sectoral Plan 2'!$G48</f>
        <v>0</v>
      </c>
      <c r="F72" s="79">
        <f>'Sectoral Plan 3'!$G48</f>
        <v>0</v>
      </c>
      <c r="G72" s="79">
        <f>'Sectoral Plan 4'!$G48</f>
        <v>0</v>
      </c>
      <c r="H72" s="79">
        <f>'Sectoral Plan 5'!$G48</f>
        <v>0</v>
      </c>
      <c r="I72" s="79">
        <f>'Sectoral Plan 6'!$G48</f>
        <v>0</v>
      </c>
      <c r="J72" s="79">
        <f>'Sectoral Plan 7'!$G48</f>
        <v>0</v>
      </c>
      <c r="K72" s="79">
        <f>'Sectoral Plan 8'!$G48</f>
        <v>0</v>
      </c>
      <c r="L72" s="79">
        <f>'Sectoral Plan 9'!$G48</f>
        <v>0</v>
      </c>
      <c r="M72" s="79">
        <f>'Sectoral Plan 10'!$G48</f>
        <v>0</v>
      </c>
      <c r="N72" s="79">
        <f>'Sectoral Plan 11'!$G48</f>
        <v>0</v>
      </c>
      <c r="O72" s="79">
        <f>'Sectoral Plan 12'!$G48</f>
        <v>0</v>
      </c>
      <c r="P72" s="79">
        <f>'Sectoral Plan 13'!$G48</f>
        <v>0</v>
      </c>
      <c r="Q72" s="79">
        <f>'Sectoral Plan 14'!$G48</f>
        <v>0</v>
      </c>
      <c r="R72" s="79">
        <f>'Sectoral Plan 15'!$G48</f>
        <v>0</v>
      </c>
      <c r="S72" s="79">
        <f>'Sectoral Plan 16'!$G48</f>
        <v>0</v>
      </c>
      <c r="T72" s="79">
        <f>'Sectoral Plan 17'!$G48</f>
        <v>0</v>
      </c>
      <c r="U72" s="79">
        <f>'Sectoral Plan 18'!$G48</f>
        <v>0</v>
      </c>
      <c r="V72" s="79">
        <f>'Sectoral Plan 19'!$G48</f>
        <v>0</v>
      </c>
      <c r="W72" s="79">
        <f>'Sectoral Plan 20'!$G48</f>
        <v>0</v>
      </c>
      <c r="X72" s="79">
        <f>'Sectoral Plan 21'!$G48</f>
        <v>0</v>
      </c>
      <c r="Y72" s="79">
        <f>'Sectoral Plan 22'!$G48</f>
        <v>0</v>
      </c>
      <c r="Z72" s="79">
        <f>'Sectoral Plan 23'!$G48</f>
        <v>0</v>
      </c>
      <c r="AA72" s="79">
        <f>'Sectoral Plan 24'!$G48</f>
        <v>0</v>
      </c>
      <c r="AB72" s="79">
        <f>'Sectoral Plan 25'!$G48</f>
        <v>0</v>
      </c>
      <c r="AC72" s="79">
        <f>'Sectoral Plan 26'!$G48</f>
        <v>0</v>
      </c>
      <c r="AD72" s="79">
        <f>'Sectoral Plan 27'!$G48</f>
        <v>0</v>
      </c>
      <c r="AE72" s="79">
        <f>'Sectoral Plan 28'!$G48</f>
        <v>0</v>
      </c>
      <c r="AF72" s="79">
        <f>'Sectoral Plan 29'!$G48</f>
        <v>0</v>
      </c>
      <c r="AG72" s="80">
        <f>'Sectoral Plan 30'!$G48</f>
        <v>0</v>
      </c>
      <c r="AH72" s="89">
        <f t="shared" si="8"/>
        <v>0</v>
      </c>
      <c r="AI72" s="90">
        <f t="shared" si="9"/>
        <v>0</v>
      </c>
      <c r="AJ72" s="90" t="str">
        <f>IF($AK72=0,SUM($AH72:$AI72),'developer sheet'!$D$9)</f>
        <v>N/A</v>
      </c>
      <c r="AK72" s="90" t="str">
        <f>'Long Term Vision'!C48</f>
        <v>NO</v>
      </c>
      <c r="AL72" s="90">
        <f t="shared" si="6"/>
        <v>0</v>
      </c>
      <c r="AM72" s="90">
        <f t="shared" si="7"/>
        <v>0</v>
      </c>
      <c r="AN72" s="88" t="str">
        <f>IF($AK72="NO",'developer sheet'!$D$9,IF(AND($AJ72&lt;&gt;'developer sheet'!$D$9,$AJ72&lt;&gt;0),IF($AH72&gt;0,"T",IF($AI72&gt;0,"P")),'developer sheet'!$D$10))</f>
        <v>N/A</v>
      </c>
      <c r="AO72" s="103"/>
    </row>
    <row r="73" spans="1:41" x14ac:dyDescent="0.25">
      <c r="A73" s="19">
        <v>12.2</v>
      </c>
      <c r="B73" s="78" t="str">
        <f>'Long Term Vision'!I49</f>
        <v>P</v>
      </c>
      <c r="C73" s="79">
        <f>'Mid-term Plan'!G49</f>
        <v>0</v>
      </c>
      <c r="D73" s="79">
        <f>'Sectoral Plan 1'!$G49</f>
        <v>0</v>
      </c>
      <c r="E73" s="79">
        <f>'Sectoral Plan 2'!$G49</f>
        <v>0</v>
      </c>
      <c r="F73" s="79">
        <f>'Sectoral Plan 3'!$G49</f>
        <v>0</v>
      </c>
      <c r="G73" s="79">
        <f>'Sectoral Plan 4'!$G49</f>
        <v>0</v>
      </c>
      <c r="H73" s="79">
        <f>'Sectoral Plan 5'!$G49</f>
        <v>0</v>
      </c>
      <c r="I73" s="79">
        <f>'Sectoral Plan 6'!$G49</f>
        <v>0</v>
      </c>
      <c r="J73" s="79">
        <f>'Sectoral Plan 7'!$G49</f>
        <v>0</v>
      </c>
      <c r="K73" s="79">
        <f>'Sectoral Plan 8'!$G49</f>
        <v>0</v>
      </c>
      <c r="L73" s="79">
        <f>'Sectoral Plan 9'!$G49</f>
        <v>0</v>
      </c>
      <c r="M73" s="79">
        <f>'Sectoral Plan 10'!$G49</f>
        <v>0</v>
      </c>
      <c r="N73" s="79">
        <f>'Sectoral Plan 11'!$G49</f>
        <v>0</v>
      </c>
      <c r="O73" s="79">
        <f>'Sectoral Plan 12'!$G49</f>
        <v>0</v>
      </c>
      <c r="P73" s="79" t="str">
        <f>'Sectoral Plan 13'!$G49</f>
        <v>P</v>
      </c>
      <c r="Q73" s="79" t="str">
        <f>'Sectoral Plan 14'!$G49</f>
        <v>P</v>
      </c>
      <c r="R73" s="79">
        <f>'Sectoral Plan 15'!$G49</f>
        <v>0</v>
      </c>
      <c r="S73" s="79">
        <f>'Sectoral Plan 16'!$G49</f>
        <v>0</v>
      </c>
      <c r="T73" s="79">
        <f>'Sectoral Plan 17'!$G49</f>
        <v>0</v>
      </c>
      <c r="U73" s="79">
        <f>'Sectoral Plan 18'!$G49</f>
        <v>0</v>
      </c>
      <c r="V73" s="79">
        <f>'Sectoral Plan 19'!$G49</f>
        <v>0</v>
      </c>
      <c r="W73" s="79">
        <f>'Sectoral Plan 20'!$G49</f>
        <v>0</v>
      </c>
      <c r="X73" s="79">
        <f>'Sectoral Plan 21'!$G49</f>
        <v>0</v>
      </c>
      <c r="Y73" s="79">
        <f>'Sectoral Plan 22'!$G49</f>
        <v>0</v>
      </c>
      <c r="Z73" s="79">
        <f>'Sectoral Plan 23'!$G49</f>
        <v>0</v>
      </c>
      <c r="AA73" s="79">
        <f>'Sectoral Plan 24'!$G49</f>
        <v>0</v>
      </c>
      <c r="AB73" s="79">
        <f>'Sectoral Plan 25'!$G49</f>
        <v>0</v>
      </c>
      <c r="AC73" s="79">
        <f>'Sectoral Plan 26'!$G49</f>
        <v>0</v>
      </c>
      <c r="AD73" s="79">
        <f>'Sectoral Plan 27'!$G49</f>
        <v>0</v>
      </c>
      <c r="AE73" s="79">
        <f>'Sectoral Plan 28'!$G49</f>
        <v>0</v>
      </c>
      <c r="AF73" s="79">
        <f>'Sectoral Plan 29'!$G49</f>
        <v>0</v>
      </c>
      <c r="AG73" s="80">
        <f>'Sectoral Plan 30'!$G49</f>
        <v>0</v>
      </c>
      <c r="AH73" s="89">
        <f t="shared" si="8"/>
        <v>0</v>
      </c>
      <c r="AI73" s="90">
        <f t="shared" si="9"/>
        <v>3</v>
      </c>
      <c r="AJ73" s="90">
        <f>IF($AK73=0,SUM($AH73:$AI73),'developer sheet'!$D$9)</f>
        <v>3</v>
      </c>
      <c r="AK73" s="90">
        <f>'Long Term Vision'!C49</f>
        <v>0</v>
      </c>
      <c r="AL73" s="90">
        <f t="shared" si="6"/>
        <v>1</v>
      </c>
      <c r="AM73" s="90">
        <f t="shared" si="7"/>
        <v>0</v>
      </c>
      <c r="AN73" s="88" t="str">
        <f>IF($AK73="NO",'developer sheet'!$D$9,IF(AND($AJ73&lt;&gt;'developer sheet'!$D$9,$AJ73&lt;&gt;0),IF($AH73&gt;0,"T",IF($AI73&gt;0,"P")),'developer sheet'!$D$10))</f>
        <v>P</v>
      </c>
      <c r="AO73" s="103"/>
    </row>
    <row r="74" spans="1:41" x14ac:dyDescent="0.25">
      <c r="A74" s="19">
        <v>12.3</v>
      </c>
      <c r="B74" s="78">
        <f>'Long Term Vision'!I50</f>
        <v>0</v>
      </c>
      <c r="C74" s="79">
        <f>'Mid-term Plan'!G50</f>
        <v>0</v>
      </c>
      <c r="D74" s="79">
        <f>'Sectoral Plan 1'!$G50</f>
        <v>0</v>
      </c>
      <c r="E74" s="79">
        <f>'Sectoral Plan 2'!$G50</f>
        <v>0</v>
      </c>
      <c r="F74" s="79">
        <f>'Sectoral Plan 3'!$G50</f>
        <v>0</v>
      </c>
      <c r="G74" s="79">
        <f>'Sectoral Plan 4'!$G50</f>
        <v>0</v>
      </c>
      <c r="H74" s="79">
        <f>'Sectoral Plan 5'!$G50</f>
        <v>0</v>
      </c>
      <c r="I74" s="79">
        <f>'Sectoral Plan 6'!$G50</f>
        <v>0</v>
      </c>
      <c r="J74" s="79">
        <f>'Sectoral Plan 7'!$G50</f>
        <v>0</v>
      </c>
      <c r="K74" s="79">
        <f>'Sectoral Plan 8'!$G50</f>
        <v>0</v>
      </c>
      <c r="L74" s="79">
        <f>'Sectoral Plan 9'!$G50</f>
        <v>0</v>
      </c>
      <c r="M74" s="79">
        <f>'Sectoral Plan 10'!$G50</f>
        <v>0</v>
      </c>
      <c r="N74" s="79">
        <f>'Sectoral Plan 11'!$G50</f>
        <v>0</v>
      </c>
      <c r="O74" s="79">
        <f>'Sectoral Plan 12'!$G50</f>
        <v>0</v>
      </c>
      <c r="P74" s="79">
        <f>'Sectoral Plan 13'!$G50</f>
        <v>0</v>
      </c>
      <c r="Q74" s="79">
        <f>'Sectoral Plan 14'!$G50</f>
        <v>0</v>
      </c>
      <c r="R74" s="79">
        <f>'Sectoral Plan 15'!$G50</f>
        <v>0</v>
      </c>
      <c r="S74" s="79">
        <f>'Sectoral Plan 16'!$G50</f>
        <v>0</v>
      </c>
      <c r="T74" s="79">
        <f>'Sectoral Plan 17'!$G50</f>
        <v>0</v>
      </c>
      <c r="U74" s="79">
        <f>'Sectoral Plan 18'!$G50</f>
        <v>0</v>
      </c>
      <c r="V74" s="79">
        <f>'Sectoral Plan 19'!$G50</f>
        <v>0</v>
      </c>
      <c r="W74" s="79">
        <f>'Sectoral Plan 20'!$G50</f>
        <v>0</v>
      </c>
      <c r="X74" s="79">
        <f>'Sectoral Plan 21'!$G50</f>
        <v>0</v>
      </c>
      <c r="Y74" s="79">
        <f>'Sectoral Plan 22'!$G50</f>
        <v>0</v>
      </c>
      <c r="Z74" s="79">
        <f>'Sectoral Plan 23'!$G50</f>
        <v>0</v>
      </c>
      <c r="AA74" s="79">
        <f>'Sectoral Plan 24'!$G50</f>
        <v>0</v>
      </c>
      <c r="AB74" s="79">
        <f>'Sectoral Plan 25'!$G50</f>
        <v>0</v>
      </c>
      <c r="AC74" s="79">
        <f>'Sectoral Plan 26'!$G50</f>
        <v>0</v>
      </c>
      <c r="AD74" s="79">
        <f>'Sectoral Plan 27'!$G50</f>
        <v>0</v>
      </c>
      <c r="AE74" s="79">
        <f>'Sectoral Plan 28'!$G50</f>
        <v>0</v>
      </c>
      <c r="AF74" s="79">
        <f>'Sectoral Plan 29'!$G50</f>
        <v>0</v>
      </c>
      <c r="AG74" s="80">
        <f>'Sectoral Plan 30'!$G50</f>
        <v>0</v>
      </c>
      <c r="AH74" s="89">
        <f t="shared" si="8"/>
        <v>0</v>
      </c>
      <c r="AI74" s="90">
        <f t="shared" si="9"/>
        <v>0</v>
      </c>
      <c r="AJ74" s="90">
        <f>IF($AK74=0,SUM($AH74:$AI74),'developer sheet'!$D$9)</f>
        <v>0</v>
      </c>
      <c r="AK74" s="90">
        <f>'Long Term Vision'!C50</f>
        <v>0</v>
      </c>
      <c r="AL74" s="90">
        <f t="shared" si="6"/>
        <v>0</v>
      </c>
      <c r="AM74" s="90">
        <f t="shared" si="7"/>
        <v>1</v>
      </c>
      <c r="AN74" s="88" t="str">
        <f>IF($AK74="NO",'developer sheet'!$D$9,IF(AND($AJ74&lt;&gt;'developer sheet'!$D$9,$AJ74&lt;&gt;0),IF($AH74&gt;0,"T",IF($AI74&gt;0,"P")),'developer sheet'!$D$10))</f>
        <v>none</v>
      </c>
      <c r="AO74" s="103"/>
    </row>
    <row r="75" spans="1:41" x14ac:dyDescent="0.25">
      <c r="A75" s="19">
        <v>12.4</v>
      </c>
      <c r="B75" s="78" t="str">
        <f>'Long Term Vision'!I51</f>
        <v>T</v>
      </c>
      <c r="C75" s="79">
        <f>'Mid-term Plan'!G51</f>
        <v>0</v>
      </c>
      <c r="D75" s="79">
        <f>'Sectoral Plan 1'!$G51</f>
        <v>0</v>
      </c>
      <c r="E75" s="79">
        <f>'Sectoral Plan 2'!$G51</f>
        <v>0</v>
      </c>
      <c r="F75" s="79">
        <f>'Sectoral Plan 3'!$G51</f>
        <v>0</v>
      </c>
      <c r="G75" s="79">
        <f>'Sectoral Plan 4'!$G51</f>
        <v>0</v>
      </c>
      <c r="H75" s="79">
        <f>'Sectoral Plan 5'!$G51</f>
        <v>0</v>
      </c>
      <c r="I75" s="79">
        <f>'Sectoral Plan 6'!$G51</f>
        <v>0</v>
      </c>
      <c r="J75" s="79">
        <f>'Sectoral Plan 7'!$G51</f>
        <v>0</v>
      </c>
      <c r="K75" s="79">
        <f>'Sectoral Plan 8'!$G51</f>
        <v>0</v>
      </c>
      <c r="L75" s="79" t="str">
        <f>'Sectoral Plan 9'!$G51</f>
        <v>P</v>
      </c>
      <c r="M75" s="79" t="str">
        <f>'Sectoral Plan 10'!$G51</f>
        <v>P</v>
      </c>
      <c r="N75" s="79">
        <f>'Sectoral Plan 11'!$G51</f>
        <v>0</v>
      </c>
      <c r="O75" s="79" t="str">
        <f>'Sectoral Plan 12'!$G51</f>
        <v>P</v>
      </c>
      <c r="P75" s="79" t="str">
        <f>'Sectoral Plan 13'!$G51</f>
        <v>P</v>
      </c>
      <c r="Q75" s="79" t="str">
        <f>'Sectoral Plan 14'!$G51</f>
        <v>T</v>
      </c>
      <c r="R75" s="79">
        <f>'Sectoral Plan 15'!$G51</f>
        <v>0</v>
      </c>
      <c r="S75" s="79">
        <f>'Sectoral Plan 16'!$G51</f>
        <v>0</v>
      </c>
      <c r="T75" s="79">
        <f>'Sectoral Plan 17'!$G51</f>
        <v>0</v>
      </c>
      <c r="U75" s="79">
        <f>'Sectoral Plan 18'!$G51</f>
        <v>0</v>
      </c>
      <c r="V75" s="79">
        <f>'Sectoral Plan 19'!$G51</f>
        <v>0</v>
      </c>
      <c r="W75" s="79">
        <f>'Sectoral Plan 20'!$G51</f>
        <v>0</v>
      </c>
      <c r="X75" s="79">
        <f>'Sectoral Plan 21'!$G51</f>
        <v>0</v>
      </c>
      <c r="Y75" s="79">
        <f>'Sectoral Plan 22'!$G51</f>
        <v>0</v>
      </c>
      <c r="Z75" s="79">
        <f>'Sectoral Plan 23'!$G51</f>
        <v>0</v>
      </c>
      <c r="AA75" s="79">
        <f>'Sectoral Plan 24'!$G51</f>
        <v>0</v>
      </c>
      <c r="AB75" s="79">
        <f>'Sectoral Plan 25'!$G51</f>
        <v>0</v>
      </c>
      <c r="AC75" s="79">
        <f>'Sectoral Plan 26'!$G51</f>
        <v>0</v>
      </c>
      <c r="AD75" s="79">
        <f>'Sectoral Plan 27'!$G51</f>
        <v>0</v>
      </c>
      <c r="AE75" s="79">
        <f>'Sectoral Plan 28'!$G51</f>
        <v>0</v>
      </c>
      <c r="AF75" s="79">
        <f>'Sectoral Plan 29'!$G51</f>
        <v>0</v>
      </c>
      <c r="AG75" s="80">
        <f>'Sectoral Plan 30'!$G51</f>
        <v>0</v>
      </c>
      <c r="AH75" s="89">
        <f t="shared" si="8"/>
        <v>2</v>
      </c>
      <c r="AI75" s="90">
        <f t="shared" si="9"/>
        <v>4</v>
      </c>
      <c r="AJ75" s="90">
        <f>IF($AK75=0,SUM($AH75:$AI75),'developer sheet'!$D$9)</f>
        <v>6</v>
      </c>
      <c r="AK75" s="90">
        <f>'Long Term Vision'!C51</f>
        <v>0</v>
      </c>
      <c r="AL75" s="90">
        <f t="shared" si="6"/>
        <v>1</v>
      </c>
      <c r="AM75" s="90">
        <f t="shared" si="7"/>
        <v>0</v>
      </c>
      <c r="AN75" s="88" t="str">
        <f>IF($AK75="NO",'developer sheet'!$D$9,IF(AND($AJ75&lt;&gt;'developer sheet'!$D$9,$AJ75&lt;&gt;0),IF($AH75&gt;0,"T",IF($AI75&gt;0,"P")),'developer sheet'!$D$10))</f>
        <v>T</v>
      </c>
      <c r="AO75" s="103"/>
    </row>
    <row r="76" spans="1:41" x14ac:dyDescent="0.25">
      <c r="A76" s="19">
        <v>12.5</v>
      </c>
      <c r="B76" s="78">
        <f>'Long Term Vision'!I52</f>
        <v>0</v>
      </c>
      <c r="C76" s="79">
        <f>'Mid-term Plan'!G52</f>
        <v>0</v>
      </c>
      <c r="D76" s="79">
        <f>'Sectoral Plan 1'!$G52</f>
        <v>0</v>
      </c>
      <c r="E76" s="79">
        <f>'Sectoral Plan 2'!$G52</f>
        <v>0</v>
      </c>
      <c r="F76" s="79">
        <f>'Sectoral Plan 3'!$G52</f>
        <v>0</v>
      </c>
      <c r="G76" s="79">
        <f>'Sectoral Plan 4'!$G52</f>
        <v>0</v>
      </c>
      <c r="H76" s="79">
        <f>'Sectoral Plan 5'!$G52</f>
        <v>0</v>
      </c>
      <c r="I76" s="79">
        <f>'Sectoral Plan 6'!$G52</f>
        <v>0</v>
      </c>
      <c r="J76" s="79">
        <f>'Sectoral Plan 7'!$G52</f>
        <v>0</v>
      </c>
      <c r="K76" s="79">
        <f>'Sectoral Plan 8'!$G52</f>
        <v>0</v>
      </c>
      <c r="L76" s="79" t="str">
        <f>'Sectoral Plan 9'!$G52</f>
        <v>P</v>
      </c>
      <c r="M76" s="79">
        <f>'Sectoral Plan 10'!$G52</f>
        <v>0</v>
      </c>
      <c r="N76" s="79">
        <f>'Sectoral Plan 11'!$G52</f>
        <v>0</v>
      </c>
      <c r="O76" s="79" t="str">
        <f>'Sectoral Plan 12'!$G52</f>
        <v>P</v>
      </c>
      <c r="P76" s="79" t="str">
        <f>'Sectoral Plan 13'!$G52</f>
        <v>P</v>
      </c>
      <c r="Q76" s="79" t="str">
        <f>'Sectoral Plan 14'!$G52</f>
        <v>T</v>
      </c>
      <c r="R76" s="79">
        <f>'Sectoral Plan 15'!$G52</f>
        <v>0</v>
      </c>
      <c r="S76" s="79">
        <f>'Sectoral Plan 16'!$G52</f>
        <v>0</v>
      </c>
      <c r="T76" s="79">
        <f>'Sectoral Plan 17'!$G52</f>
        <v>0</v>
      </c>
      <c r="U76" s="79">
        <f>'Sectoral Plan 18'!$G52</f>
        <v>0</v>
      </c>
      <c r="V76" s="79">
        <f>'Sectoral Plan 19'!$G52</f>
        <v>0</v>
      </c>
      <c r="W76" s="79">
        <f>'Sectoral Plan 20'!$G52</f>
        <v>0</v>
      </c>
      <c r="X76" s="79">
        <f>'Sectoral Plan 21'!$G52</f>
        <v>0</v>
      </c>
      <c r="Y76" s="79">
        <f>'Sectoral Plan 22'!$G52</f>
        <v>0</v>
      </c>
      <c r="Z76" s="79">
        <f>'Sectoral Plan 23'!$G52</f>
        <v>0</v>
      </c>
      <c r="AA76" s="79">
        <f>'Sectoral Plan 24'!$G52</f>
        <v>0</v>
      </c>
      <c r="AB76" s="79">
        <f>'Sectoral Plan 25'!$G52</f>
        <v>0</v>
      </c>
      <c r="AC76" s="79">
        <f>'Sectoral Plan 26'!$G52</f>
        <v>0</v>
      </c>
      <c r="AD76" s="79">
        <f>'Sectoral Plan 27'!$G52</f>
        <v>0</v>
      </c>
      <c r="AE76" s="79">
        <f>'Sectoral Plan 28'!$G52</f>
        <v>0</v>
      </c>
      <c r="AF76" s="79">
        <f>'Sectoral Plan 29'!$G52</f>
        <v>0</v>
      </c>
      <c r="AG76" s="80">
        <f>'Sectoral Plan 30'!$G52</f>
        <v>0</v>
      </c>
      <c r="AH76" s="89">
        <f t="shared" si="8"/>
        <v>1</v>
      </c>
      <c r="AI76" s="90">
        <f t="shared" si="9"/>
        <v>3</v>
      </c>
      <c r="AJ76" s="90">
        <f>IF($AK76=0,SUM($AH76:$AI76),'developer sheet'!$D$9)</f>
        <v>4</v>
      </c>
      <c r="AK76" s="90">
        <f>'Long Term Vision'!C52</f>
        <v>0</v>
      </c>
      <c r="AL76" s="90">
        <f t="shared" si="6"/>
        <v>1</v>
      </c>
      <c r="AM76" s="90">
        <f t="shared" si="7"/>
        <v>0</v>
      </c>
      <c r="AN76" s="88" t="str">
        <f>IF($AK76="NO",'developer sheet'!$D$9,IF(AND($AJ76&lt;&gt;'developer sheet'!$D$9,$AJ76&lt;&gt;0),IF($AH76&gt;0,"T",IF($AI76&gt;0,"P")),'developer sheet'!$D$10))</f>
        <v>T</v>
      </c>
      <c r="AO76" s="103"/>
    </row>
    <row r="77" spans="1:41" x14ac:dyDescent="0.25">
      <c r="A77" s="19">
        <v>12.6</v>
      </c>
      <c r="B77" s="78">
        <f>'Long Term Vision'!I53</f>
        <v>0</v>
      </c>
      <c r="C77" s="79">
        <f>'Mid-term Plan'!G53</f>
        <v>0</v>
      </c>
      <c r="D77" s="79">
        <f>'Sectoral Plan 1'!$G53</f>
        <v>0</v>
      </c>
      <c r="E77" s="79">
        <f>'Sectoral Plan 2'!$G53</f>
        <v>0</v>
      </c>
      <c r="F77" s="79">
        <f>'Sectoral Plan 3'!$G53</f>
        <v>0</v>
      </c>
      <c r="G77" s="79">
        <f>'Sectoral Plan 4'!$G53</f>
        <v>0</v>
      </c>
      <c r="H77" s="79">
        <f>'Sectoral Plan 5'!$G53</f>
        <v>0</v>
      </c>
      <c r="I77" s="79">
        <f>'Sectoral Plan 6'!$G53</f>
        <v>0</v>
      </c>
      <c r="J77" s="79">
        <f>'Sectoral Plan 7'!$G53</f>
        <v>0</v>
      </c>
      <c r="K77" s="79">
        <f>'Sectoral Plan 8'!$G53</f>
        <v>0</v>
      </c>
      <c r="L77" s="79">
        <f>'Sectoral Plan 9'!$G53</f>
        <v>0</v>
      </c>
      <c r="M77" s="79">
        <f>'Sectoral Plan 10'!$G53</f>
        <v>0</v>
      </c>
      <c r="N77" s="79">
        <f>'Sectoral Plan 11'!$G53</f>
        <v>0</v>
      </c>
      <c r="O77" s="79">
        <f>'Sectoral Plan 12'!$G53</f>
        <v>0</v>
      </c>
      <c r="P77" s="79">
        <f>'Sectoral Plan 13'!$G53</f>
        <v>0</v>
      </c>
      <c r="Q77" s="79">
        <f>'Sectoral Plan 14'!$G53</f>
        <v>0</v>
      </c>
      <c r="R77" s="79">
        <f>'Sectoral Plan 15'!$G53</f>
        <v>0</v>
      </c>
      <c r="S77" s="79">
        <f>'Sectoral Plan 16'!$G53</f>
        <v>0</v>
      </c>
      <c r="T77" s="79">
        <f>'Sectoral Plan 17'!$G53</f>
        <v>0</v>
      </c>
      <c r="U77" s="79">
        <f>'Sectoral Plan 18'!$G53</f>
        <v>0</v>
      </c>
      <c r="V77" s="79">
        <f>'Sectoral Plan 19'!$G53</f>
        <v>0</v>
      </c>
      <c r="W77" s="79">
        <f>'Sectoral Plan 20'!$G53</f>
        <v>0</v>
      </c>
      <c r="X77" s="79">
        <f>'Sectoral Plan 21'!$G53</f>
        <v>0</v>
      </c>
      <c r="Y77" s="79">
        <f>'Sectoral Plan 22'!$G53</f>
        <v>0</v>
      </c>
      <c r="Z77" s="79">
        <f>'Sectoral Plan 23'!$G53</f>
        <v>0</v>
      </c>
      <c r="AA77" s="79">
        <f>'Sectoral Plan 24'!$G53</f>
        <v>0</v>
      </c>
      <c r="AB77" s="79">
        <f>'Sectoral Plan 25'!$G53</f>
        <v>0</v>
      </c>
      <c r="AC77" s="79">
        <f>'Sectoral Plan 26'!$G53</f>
        <v>0</v>
      </c>
      <c r="AD77" s="79">
        <f>'Sectoral Plan 27'!$G53</f>
        <v>0</v>
      </c>
      <c r="AE77" s="79">
        <f>'Sectoral Plan 28'!$G53</f>
        <v>0</v>
      </c>
      <c r="AF77" s="79">
        <f>'Sectoral Plan 29'!$G53</f>
        <v>0</v>
      </c>
      <c r="AG77" s="80">
        <f>'Sectoral Plan 30'!$G53</f>
        <v>0</v>
      </c>
      <c r="AH77" s="89">
        <f t="shared" si="8"/>
        <v>0</v>
      </c>
      <c r="AI77" s="90">
        <f t="shared" si="9"/>
        <v>0</v>
      </c>
      <c r="AJ77" s="90">
        <f>IF($AK77=0,SUM($AH77:$AI77),'developer sheet'!$D$9)</f>
        <v>0</v>
      </c>
      <c r="AK77" s="90">
        <f>'Long Term Vision'!C53</f>
        <v>0</v>
      </c>
      <c r="AL77" s="90">
        <f t="shared" si="6"/>
        <v>0</v>
      </c>
      <c r="AM77" s="90">
        <f t="shared" si="7"/>
        <v>1</v>
      </c>
      <c r="AN77" s="88" t="str">
        <f>IF($AK77="NO",'developer sheet'!$D$9,IF(AND($AJ77&lt;&gt;'developer sheet'!$D$9,$AJ77&lt;&gt;0),IF($AH77&gt;0,"T",IF($AI77&gt;0,"P")),'developer sheet'!$D$10))</f>
        <v>none</v>
      </c>
      <c r="AO77" s="103"/>
    </row>
    <row r="78" spans="1:41" x14ac:dyDescent="0.25">
      <c r="A78" s="19">
        <v>12.7</v>
      </c>
      <c r="B78" s="78">
        <f>'Long Term Vision'!I54</f>
        <v>0</v>
      </c>
      <c r="C78" s="79">
        <f>'Mid-term Plan'!G54</f>
        <v>0</v>
      </c>
      <c r="D78" s="79">
        <f>'Sectoral Plan 1'!$G54</f>
        <v>0</v>
      </c>
      <c r="E78" s="79">
        <f>'Sectoral Plan 2'!$G54</f>
        <v>0</v>
      </c>
      <c r="F78" s="79">
        <f>'Sectoral Plan 3'!$G54</f>
        <v>0</v>
      </c>
      <c r="G78" s="79">
        <f>'Sectoral Plan 4'!$G54</f>
        <v>0</v>
      </c>
      <c r="H78" s="79">
        <f>'Sectoral Plan 5'!$G54</f>
        <v>0</v>
      </c>
      <c r="I78" s="79">
        <f>'Sectoral Plan 6'!$G54</f>
        <v>0</v>
      </c>
      <c r="J78" s="79">
        <f>'Sectoral Plan 7'!$G54</f>
        <v>0</v>
      </c>
      <c r="K78" s="79">
        <f>'Sectoral Plan 8'!$G54</f>
        <v>0</v>
      </c>
      <c r="L78" s="79">
        <f>'Sectoral Plan 9'!$G54</f>
        <v>0</v>
      </c>
      <c r="M78" s="79">
        <f>'Sectoral Plan 10'!$G54</f>
        <v>0</v>
      </c>
      <c r="N78" s="79">
        <f>'Sectoral Plan 11'!$G54</f>
        <v>0</v>
      </c>
      <c r="O78" s="79">
        <f>'Sectoral Plan 12'!$G54</f>
        <v>0</v>
      </c>
      <c r="P78" s="79" t="str">
        <f>'Sectoral Plan 13'!$G54</f>
        <v>P</v>
      </c>
      <c r="Q78" s="79">
        <f>'Sectoral Plan 14'!$G54</f>
        <v>0</v>
      </c>
      <c r="R78" s="79">
        <f>'Sectoral Plan 15'!$G54</f>
        <v>0</v>
      </c>
      <c r="S78" s="79">
        <f>'Sectoral Plan 16'!$G54</f>
        <v>0</v>
      </c>
      <c r="T78" s="79">
        <f>'Sectoral Plan 17'!$G54</f>
        <v>0</v>
      </c>
      <c r="U78" s="79">
        <f>'Sectoral Plan 18'!$G54</f>
        <v>0</v>
      </c>
      <c r="V78" s="79">
        <f>'Sectoral Plan 19'!$G54</f>
        <v>0</v>
      </c>
      <c r="W78" s="79">
        <f>'Sectoral Plan 20'!$G54</f>
        <v>0</v>
      </c>
      <c r="X78" s="79">
        <f>'Sectoral Plan 21'!$G54</f>
        <v>0</v>
      </c>
      <c r="Y78" s="79">
        <f>'Sectoral Plan 22'!$G54</f>
        <v>0</v>
      </c>
      <c r="Z78" s="79">
        <f>'Sectoral Plan 23'!$G54</f>
        <v>0</v>
      </c>
      <c r="AA78" s="79">
        <f>'Sectoral Plan 24'!$G54</f>
        <v>0</v>
      </c>
      <c r="AB78" s="79">
        <f>'Sectoral Plan 25'!$G54</f>
        <v>0</v>
      </c>
      <c r="AC78" s="79">
        <f>'Sectoral Plan 26'!$G54</f>
        <v>0</v>
      </c>
      <c r="AD78" s="79">
        <f>'Sectoral Plan 27'!$G54</f>
        <v>0</v>
      </c>
      <c r="AE78" s="79">
        <f>'Sectoral Plan 28'!$G54</f>
        <v>0</v>
      </c>
      <c r="AF78" s="79">
        <f>'Sectoral Plan 29'!$G54</f>
        <v>0</v>
      </c>
      <c r="AG78" s="80">
        <f>'Sectoral Plan 30'!$G54</f>
        <v>0</v>
      </c>
      <c r="AH78" s="89">
        <f t="shared" si="8"/>
        <v>0</v>
      </c>
      <c r="AI78" s="90">
        <f t="shared" si="9"/>
        <v>1</v>
      </c>
      <c r="AJ78" s="90">
        <f>IF($AK78=0,SUM($AH78:$AI78),'developer sheet'!$D$9)</f>
        <v>1</v>
      </c>
      <c r="AK78" s="90">
        <f>'Long Term Vision'!C54</f>
        <v>0</v>
      </c>
      <c r="AL78" s="90">
        <f t="shared" si="6"/>
        <v>1</v>
      </c>
      <c r="AM78" s="90">
        <f t="shared" si="7"/>
        <v>0</v>
      </c>
      <c r="AN78" s="88" t="str">
        <f>IF($AK78="NO",'developer sheet'!$D$9,IF(AND($AJ78&lt;&gt;'developer sheet'!$D$9,$AJ78&lt;&gt;0),IF($AH78&gt;0,"T",IF($AI78&gt;0,"P")),'developer sheet'!$D$10))</f>
        <v>P</v>
      </c>
      <c r="AO78" s="103"/>
    </row>
    <row r="79" spans="1:41" x14ac:dyDescent="0.25">
      <c r="A79" s="19">
        <v>12.8</v>
      </c>
      <c r="B79" s="78">
        <f>'Long Term Vision'!I55</f>
        <v>0</v>
      </c>
      <c r="C79" s="79">
        <f>'Mid-term Plan'!G55</f>
        <v>0</v>
      </c>
      <c r="D79" s="79">
        <f>'Sectoral Plan 1'!$G55</f>
        <v>0</v>
      </c>
      <c r="E79" s="79">
        <f>'Sectoral Plan 2'!$G55</f>
        <v>0</v>
      </c>
      <c r="F79" s="79">
        <f>'Sectoral Plan 3'!$G55</f>
        <v>0</v>
      </c>
      <c r="G79" s="79">
        <f>'Sectoral Plan 4'!$G55</f>
        <v>0</v>
      </c>
      <c r="H79" s="79">
        <f>'Sectoral Plan 5'!$G55</f>
        <v>0</v>
      </c>
      <c r="I79" s="79">
        <f>'Sectoral Plan 6'!$G55</f>
        <v>0</v>
      </c>
      <c r="J79" s="79">
        <f>'Sectoral Plan 7'!$G55</f>
        <v>0</v>
      </c>
      <c r="K79" s="79">
        <f>'Sectoral Plan 8'!$G55</f>
        <v>0</v>
      </c>
      <c r="L79" s="79">
        <f>'Sectoral Plan 9'!$G55</f>
        <v>0</v>
      </c>
      <c r="M79" s="79">
        <f>'Sectoral Plan 10'!$G55</f>
        <v>0</v>
      </c>
      <c r="N79" s="79">
        <f>'Sectoral Plan 11'!$G55</f>
        <v>0</v>
      </c>
      <c r="O79" s="79">
        <f>'Sectoral Plan 12'!$G55</f>
        <v>0</v>
      </c>
      <c r="P79" s="79" t="str">
        <f>'Sectoral Plan 13'!$G55</f>
        <v>P</v>
      </c>
      <c r="Q79" s="79" t="str">
        <f>'Sectoral Plan 14'!$G55</f>
        <v>P</v>
      </c>
      <c r="R79" s="79">
        <f>'Sectoral Plan 15'!$G55</f>
        <v>0</v>
      </c>
      <c r="S79" s="79">
        <f>'Sectoral Plan 16'!$G55</f>
        <v>0</v>
      </c>
      <c r="T79" s="79">
        <f>'Sectoral Plan 17'!$G55</f>
        <v>0</v>
      </c>
      <c r="U79" s="79">
        <f>'Sectoral Plan 18'!$G55</f>
        <v>0</v>
      </c>
      <c r="V79" s="79">
        <f>'Sectoral Plan 19'!$G55</f>
        <v>0</v>
      </c>
      <c r="W79" s="79">
        <f>'Sectoral Plan 20'!$G55</f>
        <v>0</v>
      </c>
      <c r="X79" s="79">
        <f>'Sectoral Plan 21'!$G55</f>
        <v>0</v>
      </c>
      <c r="Y79" s="79">
        <f>'Sectoral Plan 22'!$G55</f>
        <v>0</v>
      </c>
      <c r="Z79" s="79">
        <f>'Sectoral Plan 23'!$G55</f>
        <v>0</v>
      </c>
      <c r="AA79" s="79">
        <f>'Sectoral Plan 24'!$G55</f>
        <v>0</v>
      </c>
      <c r="AB79" s="79">
        <f>'Sectoral Plan 25'!$G55</f>
        <v>0</v>
      </c>
      <c r="AC79" s="79">
        <f>'Sectoral Plan 26'!$G55</f>
        <v>0</v>
      </c>
      <c r="AD79" s="79">
        <f>'Sectoral Plan 27'!$G55</f>
        <v>0</v>
      </c>
      <c r="AE79" s="79">
        <f>'Sectoral Plan 28'!$G55</f>
        <v>0</v>
      </c>
      <c r="AF79" s="79">
        <f>'Sectoral Plan 29'!$G55</f>
        <v>0</v>
      </c>
      <c r="AG79" s="80">
        <f>'Sectoral Plan 30'!$G55</f>
        <v>0</v>
      </c>
      <c r="AH79" s="89">
        <f t="shared" si="8"/>
        <v>0</v>
      </c>
      <c r="AI79" s="90">
        <f t="shared" si="9"/>
        <v>2</v>
      </c>
      <c r="AJ79" s="90">
        <f>IF($AK79=0,SUM($AH79:$AI79),'developer sheet'!$D$9)</f>
        <v>2</v>
      </c>
      <c r="AK79" s="90">
        <f>'Long Term Vision'!C55</f>
        <v>0</v>
      </c>
      <c r="AL79" s="90">
        <f t="shared" si="6"/>
        <v>1</v>
      </c>
      <c r="AM79" s="90">
        <f t="shared" si="7"/>
        <v>0</v>
      </c>
      <c r="AN79" s="88" t="str">
        <f>IF($AK79="NO",'developer sheet'!$D$9,IF(AND($AJ79&lt;&gt;'developer sheet'!$D$9,$AJ79&lt;&gt;0),IF($AH79&gt;0,"T",IF($AI79&gt;0,"P")),'developer sheet'!$D$10))</f>
        <v>P</v>
      </c>
      <c r="AO79" s="103"/>
    </row>
    <row r="80" spans="1:41" x14ac:dyDescent="0.25">
      <c r="A80" s="19">
        <v>13.1</v>
      </c>
      <c r="B80" s="78" t="str">
        <f>'Long Term Vision'!I57</f>
        <v>T</v>
      </c>
      <c r="C80" s="79">
        <f>'Mid-term Plan'!G57</f>
        <v>0</v>
      </c>
      <c r="D80" s="79">
        <f>'Sectoral Plan 1'!$G57</f>
        <v>0</v>
      </c>
      <c r="E80" s="79">
        <f>'Sectoral Plan 2'!$G57</f>
        <v>0</v>
      </c>
      <c r="F80" s="79">
        <f>'Sectoral Plan 3'!$G57</f>
        <v>0</v>
      </c>
      <c r="G80" s="79">
        <f>'Sectoral Plan 4'!$G57</f>
        <v>0</v>
      </c>
      <c r="H80" s="79">
        <f>'Sectoral Plan 5'!$G57</f>
        <v>0</v>
      </c>
      <c r="I80" s="79">
        <f>'Sectoral Plan 6'!$G57</f>
        <v>0</v>
      </c>
      <c r="J80" s="79">
        <f>'Sectoral Plan 7'!$G57</f>
        <v>0</v>
      </c>
      <c r="K80" s="79">
        <f>'Sectoral Plan 8'!$G57</f>
        <v>0</v>
      </c>
      <c r="L80" s="79" t="str">
        <f>'Sectoral Plan 9'!$G57</f>
        <v>P</v>
      </c>
      <c r="M80" s="79">
        <f>'Sectoral Plan 10'!$G57</f>
        <v>0</v>
      </c>
      <c r="N80" s="79">
        <f>'Sectoral Plan 11'!$G57</f>
        <v>0</v>
      </c>
      <c r="O80" s="79">
        <f>'Sectoral Plan 12'!$G57</f>
        <v>0</v>
      </c>
      <c r="P80" s="79" t="str">
        <f>'Sectoral Plan 13'!$G57</f>
        <v>P</v>
      </c>
      <c r="Q80" s="79" t="str">
        <f>'Sectoral Plan 14'!$G57</f>
        <v>P</v>
      </c>
      <c r="R80" s="79">
        <f>'Sectoral Plan 15'!$G57</f>
        <v>0</v>
      </c>
      <c r="S80" s="79">
        <f>'Sectoral Plan 16'!$G57</f>
        <v>0</v>
      </c>
      <c r="T80" s="79">
        <f>'Sectoral Plan 17'!$G57</f>
        <v>0</v>
      </c>
      <c r="U80" s="79">
        <f>'Sectoral Plan 18'!$G57</f>
        <v>0</v>
      </c>
      <c r="V80" s="79">
        <f>'Sectoral Plan 19'!$G57</f>
        <v>0</v>
      </c>
      <c r="W80" s="79">
        <f>'Sectoral Plan 20'!$G57</f>
        <v>0</v>
      </c>
      <c r="X80" s="79">
        <f>'Sectoral Plan 21'!$G57</f>
        <v>0</v>
      </c>
      <c r="Y80" s="79">
        <f>'Sectoral Plan 22'!$G57</f>
        <v>0</v>
      </c>
      <c r="Z80" s="79">
        <f>'Sectoral Plan 23'!$G57</f>
        <v>0</v>
      </c>
      <c r="AA80" s="79">
        <f>'Sectoral Plan 24'!$G57</f>
        <v>0</v>
      </c>
      <c r="AB80" s="79">
        <f>'Sectoral Plan 25'!$G57</f>
        <v>0</v>
      </c>
      <c r="AC80" s="79">
        <f>'Sectoral Plan 26'!$G57</f>
        <v>0</v>
      </c>
      <c r="AD80" s="79">
        <f>'Sectoral Plan 27'!$G57</f>
        <v>0</v>
      </c>
      <c r="AE80" s="79">
        <f>'Sectoral Plan 28'!$G57</f>
        <v>0</v>
      </c>
      <c r="AF80" s="79">
        <f>'Sectoral Plan 29'!$G57</f>
        <v>0</v>
      </c>
      <c r="AG80" s="80">
        <f>'Sectoral Plan 30'!$G57</f>
        <v>0</v>
      </c>
      <c r="AH80" s="89">
        <f t="shared" si="8"/>
        <v>1</v>
      </c>
      <c r="AI80" s="90">
        <f t="shared" si="9"/>
        <v>3</v>
      </c>
      <c r="AJ80" s="90">
        <f>IF($AK80=0,SUM($AH80:$AI80),'developer sheet'!$D$9)</f>
        <v>4</v>
      </c>
      <c r="AK80" s="90">
        <f>'Long Term Vision'!C57</f>
        <v>0</v>
      </c>
      <c r="AL80" s="90">
        <f t="shared" si="6"/>
        <v>1</v>
      </c>
      <c r="AM80" s="90">
        <f t="shared" si="7"/>
        <v>0</v>
      </c>
      <c r="AN80" s="88" t="str">
        <f>IF($AK80="NO",'developer sheet'!$D$9,IF(AND($AJ80&lt;&gt;'developer sheet'!$D$9,$AJ80&lt;&gt;0),IF($AH80&gt;0,"T",IF($AI80&gt;0,"P")),'developer sheet'!$D$10))</f>
        <v>T</v>
      </c>
      <c r="AO80" s="103"/>
    </row>
    <row r="81" spans="1:41" x14ac:dyDescent="0.25">
      <c r="A81" s="19">
        <v>13.2</v>
      </c>
      <c r="B81" s="78" t="str">
        <f>'Long Term Vision'!I58</f>
        <v>T</v>
      </c>
      <c r="C81" s="79" t="str">
        <f>'Mid-term Plan'!G58</f>
        <v>P</v>
      </c>
      <c r="D81" s="79">
        <f>'Sectoral Plan 1'!$G58</f>
        <v>0</v>
      </c>
      <c r="E81" s="79">
        <f>'Sectoral Plan 2'!$G58</f>
        <v>0</v>
      </c>
      <c r="F81" s="79">
        <f>'Sectoral Plan 3'!$G58</f>
        <v>0</v>
      </c>
      <c r="G81" s="79">
        <f>'Sectoral Plan 4'!$G58</f>
        <v>0</v>
      </c>
      <c r="H81" s="79">
        <f>'Sectoral Plan 5'!$G58</f>
        <v>0</v>
      </c>
      <c r="I81" s="79">
        <f>'Sectoral Plan 6'!$G58</f>
        <v>0</v>
      </c>
      <c r="J81" s="79">
        <f>'Sectoral Plan 7'!$G58</f>
        <v>0</v>
      </c>
      <c r="K81" s="79">
        <f>'Sectoral Plan 8'!$G58</f>
        <v>0</v>
      </c>
      <c r="L81" s="79" t="str">
        <f>'Sectoral Plan 9'!$G58</f>
        <v>P</v>
      </c>
      <c r="M81" s="79">
        <f>'Sectoral Plan 10'!$G58</f>
        <v>0</v>
      </c>
      <c r="N81" s="79">
        <f>'Sectoral Plan 11'!$G58</f>
        <v>0</v>
      </c>
      <c r="O81" s="79">
        <f>'Sectoral Plan 12'!$G58</f>
        <v>0</v>
      </c>
      <c r="P81" s="79" t="str">
        <f>'Sectoral Plan 13'!$G58</f>
        <v>P</v>
      </c>
      <c r="Q81" s="79">
        <f>'Sectoral Plan 14'!$G58</f>
        <v>0</v>
      </c>
      <c r="R81" s="79">
        <f>'Sectoral Plan 15'!$G58</f>
        <v>0</v>
      </c>
      <c r="S81" s="79">
        <f>'Sectoral Plan 16'!$G58</f>
        <v>0</v>
      </c>
      <c r="T81" s="79">
        <f>'Sectoral Plan 17'!$G58</f>
        <v>0</v>
      </c>
      <c r="U81" s="79">
        <f>'Sectoral Plan 18'!$G58</f>
        <v>0</v>
      </c>
      <c r="V81" s="79">
        <f>'Sectoral Plan 19'!$G58</f>
        <v>0</v>
      </c>
      <c r="W81" s="79">
        <f>'Sectoral Plan 20'!$G58</f>
        <v>0</v>
      </c>
      <c r="X81" s="79">
        <f>'Sectoral Plan 21'!$G58</f>
        <v>0</v>
      </c>
      <c r="Y81" s="79">
        <f>'Sectoral Plan 22'!$G58</f>
        <v>0</v>
      </c>
      <c r="Z81" s="79">
        <f>'Sectoral Plan 23'!$G58</f>
        <v>0</v>
      </c>
      <c r="AA81" s="79">
        <f>'Sectoral Plan 24'!$G58</f>
        <v>0</v>
      </c>
      <c r="AB81" s="79">
        <f>'Sectoral Plan 25'!$G58</f>
        <v>0</v>
      </c>
      <c r="AC81" s="79">
        <f>'Sectoral Plan 26'!$G58</f>
        <v>0</v>
      </c>
      <c r="AD81" s="79">
        <f>'Sectoral Plan 27'!$G58</f>
        <v>0</v>
      </c>
      <c r="AE81" s="79">
        <f>'Sectoral Plan 28'!$G58</f>
        <v>0</v>
      </c>
      <c r="AF81" s="79">
        <f>'Sectoral Plan 29'!$G58</f>
        <v>0</v>
      </c>
      <c r="AG81" s="80">
        <f>'Sectoral Plan 30'!$G58</f>
        <v>0</v>
      </c>
      <c r="AH81" s="89">
        <f t="shared" si="8"/>
        <v>1</v>
      </c>
      <c r="AI81" s="90">
        <f t="shared" si="9"/>
        <v>3</v>
      </c>
      <c r="AJ81" s="90">
        <f>IF($AK81=0,SUM($AH81:$AI81),'developer sheet'!$D$9)</f>
        <v>4</v>
      </c>
      <c r="AK81" s="90">
        <f>'Long Term Vision'!C58</f>
        <v>0</v>
      </c>
      <c r="AL81" s="90">
        <f t="shared" si="6"/>
        <v>1</v>
      </c>
      <c r="AM81" s="90">
        <f t="shared" si="7"/>
        <v>0</v>
      </c>
      <c r="AN81" s="88" t="str">
        <f>IF($AK81="NO",'developer sheet'!$D$9,IF(AND($AJ81&lt;&gt;'developer sheet'!$D$9,$AJ81&lt;&gt;0),IF($AH81&gt;0,"T",IF($AI81&gt;0,"P")),'developer sheet'!$D$10))</f>
        <v>T</v>
      </c>
      <c r="AO81" s="103"/>
    </row>
    <row r="82" spans="1:41" x14ac:dyDescent="0.25">
      <c r="A82" s="19">
        <v>13.3</v>
      </c>
      <c r="B82" s="78">
        <f>'Long Term Vision'!I59</f>
        <v>0</v>
      </c>
      <c r="C82" s="79">
        <f>'Mid-term Plan'!G59</f>
        <v>0</v>
      </c>
      <c r="D82" s="79">
        <f>'Sectoral Plan 1'!$G59</f>
        <v>0</v>
      </c>
      <c r="E82" s="79">
        <f>'Sectoral Plan 2'!$G59</f>
        <v>0</v>
      </c>
      <c r="F82" s="79">
        <f>'Sectoral Plan 3'!$G59</f>
        <v>0</v>
      </c>
      <c r="G82" s="79">
        <f>'Sectoral Plan 4'!$G59</f>
        <v>0</v>
      </c>
      <c r="H82" s="79">
        <f>'Sectoral Plan 5'!$G59</f>
        <v>0</v>
      </c>
      <c r="I82" s="79">
        <f>'Sectoral Plan 6'!$G59</f>
        <v>0</v>
      </c>
      <c r="J82" s="79">
        <f>'Sectoral Plan 7'!$G59</f>
        <v>0</v>
      </c>
      <c r="K82" s="79">
        <f>'Sectoral Plan 8'!$G59</f>
        <v>0</v>
      </c>
      <c r="L82" s="79" t="str">
        <f>'Sectoral Plan 9'!$G59</f>
        <v>P</v>
      </c>
      <c r="M82" s="79">
        <f>'Sectoral Plan 10'!$G59</f>
        <v>0</v>
      </c>
      <c r="N82" s="79">
        <f>'Sectoral Plan 11'!$G59</f>
        <v>0</v>
      </c>
      <c r="O82" s="79">
        <f>'Sectoral Plan 12'!$G59</f>
        <v>0</v>
      </c>
      <c r="P82" s="79" t="str">
        <f>'Sectoral Plan 13'!$G59</f>
        <v>P</v>
      </c>
      <c r="Q82" s="79">
        <f>'Sectoral Plan 14'!$G59</f>
        <v>0</v>
      </c>
      <c r="R82" s="79">
        <f>'Sectoral Plan 15'!$G59</f>
        <v>0</v>
      </c>
      <c r="S82" s="79">
        <f>'Sectoral Plan 16'!$G59</f>
        <v>0</v>
      </c>
      <c r="T82" s="79">
        <f>'Sectoral Plan 17'!$G59</f>
        <v>0</v>
      </c>
      <c r="U82" s="79">
        <f>'Sectoral Plan 18'!$G59</f>
        <v>0</v>
      </c>
      <c r="V82" s="79">
        <f>'Sectoral Plan 19'!$G59</f>
        <v>0</v>
      </c>
      <c r="W82" s="79">
        <f>'Sectoral Plan 20'!$G59</f>
        <v>0</v>
      </c>
      <c r="X82" s="79">
        <f>'Sectoral Plan 21'!$G59</f>
        <v>0</v>
      </c>
      <c r="Y82" s="79">
        <f>'Sectoral Plan 22'!$G59</f>
        <v>0</v>
      </c>
      <c r="Z82" s="79">
        <f>'Sectoral Plan 23'!$G59</f>
        <v>0</v>
      </c>
      <c r="AA82" s="79">
        <f>'Sectoral Plan 24'!$G59</f>
        <v>0</v>
      </c>
      <c r="AB82" s="79">
        <f>'Sectoral Plan 25'!$G59</f>
        <v>0</v>
      </c>
      <c r="AC82" s="79">
        <f>'Sectoral Plan 26'!$G59</f>
        <v>0</v>
      </c>
      <c r="AD82" s="79">
        <f>'Sectoral Plan 27'!$G59</f>
        <v>0</v>
      </c>
      <c r="AE82" s="79">
        <f>'Sectoral Plan 28'!$G59</f>
        <v>0</v>
      </c>
      <c r="AF82" s="79">
        <f>'Sectoral Plan 29'!$G59</f>
        <v>0</v>
      </c>
      <c r="AG82" s="80">
        <f>'Sectoral Plan 30'!$G59</f>
        <v>0</v>
      </c>
      <c r="AH82" s="89">
        <f t="shared" si="8"/>
        <v>0</v>
      </c>
      <c r="AI82" s="90">
        <f t="shared" si="9"/>
        <v>2</v>
      </c>
      <c r="AJ82" s="90">
        <f>IF($AK82=0,SUM($AH82:$AI82),'developer sheet'!$D$9)</f>
        <v>2</v>
      </c>
      <c r="AK82" s="90">
        <f>'Long Term Vision'!C59</f>
        <v>0</v>
      </c>
      <c r="AL82" s="90">
        <f t="shared" si="6"/>
        <v>1</v>
      </c>
      <c r="AM82" s="90">
        <f t="shared" si="7"/>
        <v>0</v>
      </c>
      <c r="AN82" s="88" t="str">
        <f>IF($AK82="NO",'developer sheet'!$D$9,IF(AND($AJ82&lt;&gt;'developer sheet'!$D$9,$AJ82&lt;&gt;0),IF($AH82&gt;0,"T",IF($AI82&gt;0,"P")),'developer sheet'!$D$10))</f>
        <v>P</v>
      </c>
      <c r="AO82" s="103"/>
    </row>
    <row r="83" spans="1:41" x14ac:dyDescent="0.25">
      <c r="A83" s="19">
        <v>14.1</v>
      </c>
      <c r="B83" s="78">
        <f>'Long Term Vision'!I61</f>
        <v>0</v>
      </c>
      <c r="C83" s="79">
        <f>'Mid-term Plan'!G61</f>
        <v>0</v>
      </c>
      <c r="D83" s="79">
        <f>'Sectoral Plan 1'!$G61</f>
        <v>0</v>
      </c>
      <c r="E83" s="79">
        <f>'Sectoral Plan 2'!$G61</f>
        <v>0</v>
      </c>
      <c r="F83" s="79">
        <f>'Sectoral Plan 3'!$G61</f>
        <v>0</v>
      </c>
      <c r="G83" s="79">
        <f>'Sectoral Plan 4'!$G61</f>
        <v>0</v>
      </c>
      <c r="H83" s="79">
        <f>'Sectoral Plan 5'!$G61</f>
        <v>0</v>
      </c>
      <c r="I83" s="79">
        <f>'Sectoral Plan 6'!$G61</f>
        <v>0</v>
      </c>
      <c r="J83" s="79">
        <f>'Sectoral Plan 7'!$G61</f>
        <v>0</v>
      </c>
      <c r="K83" s="79">
        <f>'Sectoral Plan 8'!$G61</f>
        <v>0</v>
      </c>
      <c r="L83" s="79">
        <f>'Sectoral Plan 9'!$G61</f>
        <v>0</v>
      </c>
      <c r="M83" s="79" t="str">
        <f>'Sectoral Plan 10'!$G61</f>
        <v>P</v>
      </c>
      <c r="N83" s="79">
        <f>'Sectoral Plan 11'!$G61</f>
        <v>0</v>
      </c>
      <c r="O83" s="79">
        <f>'Sectoral Plan 12'!$G61</f>
        <v>0</v>
      </c>
      <c r="P83" s="79" t="str">
        <f>'Sectoral Plan 13'!$G61</f>
        <v>P</v>
      </c>
      <c r="Q83" s="79" t="str">
        <f>'Sectoral Plan 14'!$G61</f>
        <v>T</v>
      </c>
      <c r="R83" s="79">
        <f>'Sectoral Plan 15'!$G61</f>
        <v>0</v>
      </c>
      <c r="S83" s="79">
        <f>'Sectoral Plan 16'!$G61</f>
        <v>0</v>
      </c>
      <c r="T83" s="79">
        <f>'Sectoral Plan 17'!$G61</f>
        <v>0</v>
      </c>
      <c r="U83" s="79">
        <f>'Sectoral Plan 18'!$G61</f>
        <v>0</v>
      </c>
      <c r="V83" s="79">
        <f>'Sectoral Plan 19'!$G61</f>
        <v>0</v>
      </c>
      <c r="W83" s="79">
        <f>'Sectoral Plan 20'!$G61</f>
        <v>0</v>
      </c>
      <c r="X83" s="79">
        <f>'Sectoral Plan 21'!$G61</f>
        <v>0</v>
      </c>
      <c r="Y83" s="79">
        <f>'Sectoral Plan 22'!$G61</f>
        <v>0</v>
      </c>
      <c r="Z83" s="79">
        <f>'Sectoral Plan 23'!$G61</f>
        <v>0</v>
      </c>
      <c r="AA83" s="79">
        <f>'Sectoral Plan 24'!$G61</f>
        <v>0</v>
      </c>
      <c r="AB83" s="79">
        <f>'Sectoral Plan 25'!$G61</f>
        <v>0</v>
      </c>
      <c r="AC83" s="79">
        <f>'Sectoral Plan 26'!$G61</f>
        <v>0</v>
      </c>
      <c r="AD83" s="79">
        <f>'Sectoral Plan 27'!$G61</f>
        <v>0</v>
      </c>
      <c r="AE83" s="79">
        <f>'Sectoral Plan 28'!$G61</f>
        <v>0</v>
      </c>
      <c r="AF83" s="79">
        <f>'Sectoral Plan 29'!$G61</f>
        <v>0</v>
      </c>
      <c r="AG83" s="80">
        <f>'Sectoral Plan 30'!$G61</f>
        <v>0</v>
      </c>
      <c r="AH83" s="89">
        <f t="shared" si="8"/>
        <v>1</v>
      </c>
      <c r="AI83" s="90">
        <f t="shared" si="9"/>
        <v>2</v>
      </c>
      <c r="AJ83" s="90">
        <f>IF($AK83=0,SUM($AH83:$AI83),'developer sheet'!$D$9)</f>
        <v>3</v>
      </c>
      <c r="AK83" s="90">
        <f>'Long Term Vision'!C61</f>
        <v>0</v>
      </c>
      <c r="AL83" s="90">
        <f t="shared" si="6"/>
        <v>1</v>
      </c>
      <c r="AM83" s="90">
        <f t="shared" si="7"/>
        <v>0</v>
      </c>
      <c r="AN83" s="88" t="str">
        <f>IF($AK83="NO",'developer sheet'!$D$9,IF(AND($AJ83&lt;&gt;'developer sheet'!$D$9,$AJ83&lt;&gt;0),IF($AH83&gt;0,"T",IF($AI83&gt;0,"P")),'developer sheet'!$D$10))</f>
        <v>T</v>
      </c>
      <c r="AO83" s="103"/>
    </row>
    <row r="84" spans="1:41" x14ac:dyDescent="0.25">
      <c r="A84" s="19">
        <v>14.2</v>
      </c>
      <c r="B84" s="78">
        <f>'Long Term Vision'!I62</f>
        <v>0</v>
      </c>
      <c r="C84" s="79">
        <f>'Mid-term Plan'!G62</f>
        <v>0</v>
      </c>
      <c r="D84" s="79">
        <f>'Sectoral Plan 1'!$G62</f>
        <v>0</v>
      </c>
      <c r="E84" s="79">
        <f>'Sectoral Plan 2'!$G62</f>
        <v>0</v>
      </c>
      <c r="F84" s="79">
        <f>'Sectoral Plan 3'!$G62</f>
        <v>0</v>
      </c>
      <c r="G84" s="79">
        <f>'Sectoral Plan 4'!$G62</f>
        <v>0</v>
      </c>
      <c r="H84" s="79">
        <f>'Sectoral Plan 5'!$G62</f>
        <v>0</v>
      </c>
      <c r="I84" s="79">
        <f>'Sectoral Plan 6'!$G62</f>
        <v>0</v>
      </c>
      <c r="J84" s="79">
        <f>'Sectoral Plan 7'!$G62</f>
        <v>0</v>
      </c>
      <c r="K84" s="79">
        <f>'Sectoral Plan 8'!$G62</f>
        <v>0</v>
      </c>
      <c r="L84" s="79">
        <f>'Sectoral Plan 9'!$G62</f>
        <v>0</v>
      </c>
      <c r="M84" s="79">
        <f>'Sectoral Plan 10'!$G62</f>
        <v>0</v>
      </c>
      <c r="N84" s="79">
        <f>'Sectoral Plan 11'!$G62</f>
        <v>0</v>
      </c>
      <c r="O84" s="79">
        <f>'Sectoral Plan 12'!$G62</f>
        <v>0</v>
      </c>
      <c r="P84" s="79" t="str">
        <f>'Sectoral Plan 13'!$G62</f>
        <v>P</v>
      </c>
      <c r="Q84" s="79" t="str">
        <f>'Sectoral Plan 14'!$G62</f>
        <v>T</v>
      </c>
      <c r="R84" s="79">
        <f>'Sectoral Plan 15'!$G62</f>
        <v>0</v>
      </c>
      <c r="S84" s="79">
        <f>'Sectoral Plan 16'!$G62</f>
        <v>0</v>
      </c>
      <c r="T84" s="79">
        <f>'Sectoral Plan 17'!$G62</f>
        <v>0</v>
      </c>
      <c r="U84" s="79">
        <f>'Sectoral Plan 18'!$G62</f>
        <v>0</v>
      </c>
      <c r="V84" s="79">
        <f>'Sectoral Plan 19'!$G62</f>
        <v>0</v>
      </c>
      <c r="W84" s="79">
        <f>'Sectoral Plan 20'!$G62</f>
        <v>0</v>
      </c>
      <c r="X84" s="79">
        <f>'Sectoral Plan 21'!$G62</f>
        <v>0</v>
      </c>
      <c r="Y84" s="79">
        <f>'Sectoral Plan 22'!$G62</f>
        <v>0</v>
      </c>
      <c r="Z84" s="79">
        <f>'Sectoral Plan 23'!$G62</f>
        <v>0</v>
      </c>
      <c r="AA84" s="79">
        <f>'Sectoral Plan 24'!$G62</f>
        <v>0</v>
      </c>
      <c r="AB84" s="79">
        <f>'Sectoral Plan 25'!$G62</f>
        <v>0</v>
      </c>
      <c r="AC84" s="79">
        <f>'Sectoral Plan 26'!$G62</f>
        <v>0</v>
      </c>
      <c r="AD84" s="79">
        <f>'Sectoral Plan 27'!$G62</f>
        <v>0</v>
      </c>
      <c r="AE84" s="79">
        <f>'Sectoral Plan 28'!$G62</f>
        <v>0</v>
      </c>
      <c r="AF84" s="79">
        <f>'Sectoral Plan 29'!$G62</f>
        <v>0</v>
      </c>
      <c r="AG84" s="80">
        <f>'Sectoral Plan 30'!$G62</f>
        <v>0</v>
      </c>
      <c r="AH84" s="89">
        <f t="shared" si="8"/>
        <v>1</v>
      </c>
      <c r="AI84" s="90">
        <f t="shared" si="9"/>
        <v>1</v>
      </c>
      <c r="AJ84" s="90">
        <f>IF($AK84=0,SUM($AH84:$AI84),'developer sheet'!$D$9)</f>
        <v>2</v>
      </c>
      <c r="AK84" s="90">
        <f>'Long Term Vision'!C62</f>
        <v>0</v>
      </c>
      <c r="AL84" s="90">
        <f t="shared" si="6"/>
        <v>1</v>
      </c>
      <c r="AM84" s="90">
        <f t="shared" si="7"/>
        <v>0</v>
      </c>
      <c r="AN84" s="88" t="str">
        <f>IF($AK84="NO",'developer sheet'!$D$9,IF(AND($AJ84&lt;&gt;'developer sheet'!$D$9,$AJ84&lt;&gt;0),IF($AH84&gt;0,"T",IF($AI84&gt;0,"P")),'developer sheet'!$D$10))</f>
        <v>T</v>
      </c>
      <c r="AO84" s="103"/>
    </row>
    <row r="85" spans="1:41" x14ac:dyDescent="0.25">
      <c r="A85" s="19">
        <v>14.3</v>
      </c>
      <c r="B85" s="78">
        <f>'Long Term Vision'!I63</f>
        <v>0</v>
      </c>
      <c r="C85" s="79">
        <f>'Mid-term Plan'!G63</f>
        <v>0</v>
      </c>
      <c r="D85" s="79">
        <f>'Sectoral Plan 1'!$G63</f>
        <v>0</v>
      </c>
      <c r="E85" s="79">
        <f>'Sectoral Plan 2'!$G63</f>
        <v>0</v>
      </c>
      <c r="F85" s="79">
        <f>'Sectoral Plan 3'!$G63</f>
        <v>0</v>
      </c>
      <c r="G85" s="79">
        <f>'Sectoral Plan 4'!$G63</f>
        <v>0</v>
      </c>
      <c r="H85" s="79">
        <f>'Sectoral Plan 5'!$G63</f>
        <v>0</v>
      </c>
      <c r="I85" s="79">
        <f>'Sectoral Plan 6'!$G63</f>
        <v>0</v>
      </c>
      <c r="J85" s="79">
        <f>'Sectoral Plan 7'!$G63</f>
        <v>0</v>
      </c>
      <c r="K85" s="79">
        <f>'Sectoral Plan 8'!$G63</f>
        <v>0</v>
      </c>
      <c r="L85" s="79">
        <f>'Sectoral Plan 9'!$G63</f>
        <v>0</v>
      </c>
      <c r="M85" s="79">
        <f>'Sectoral Plan 10'!$G63</f>
        <v>0</v>
      </c>
      <c r="N85" s="79">
        <f>'Sectoral Plan 11'!$G63</f>
        <v>0</v>
      </c>
      <c r="O85" s="79">
        <f>'Sectoral Plan 12'!$G63</f>
        <v>0</v>
      </c>
      <c r="P85" s="79">
        <f>'Sectoral Plan 13'!$G63</f>
        <v>0</v>
      </c>
      <c r="Q85" s="79">
        <f>'Sectoral Plan 14'!$G63</f>
        <v>0</v>
      </c>
      <c r="R85" s="79">
        <f>'Sectoral Plan 15'!$G63</f>
        <v>0</v>
      </c>
      <c r="S85" s="79">
        <f>'Sectoral Plan 16'!$G63</f>
        <v>0</v>
      </c>
      <c r="T85" s="79">
        <f>'Sectoral Plan 17'!$G63</f>
        <v>0</v>
      </c>
      <c r="U85" s="79">
        <f>'Sectoral Plan 18'!$G63</f>
        <v>0</v>
      </c>
      <c r="V85" s="79">
        <f>'Sectoral Plan 19'!$G63</f>
        <v>0</v>
      </c>
      <c r="W85" s="79">
        <f>'Sectoral Plan 20'!$G63</f>
        <v>0</v>
      </c>
      <c r="X85" s="79">
        <f>'Sectoral Plan 21'!$G63</f>
        <v>0</v>
      </c>
      <c r="Y85" s="79">
        <f>'Sectoral Plan 22'!$G63</f>
        <v>0</v>
      </c>
      <c r="Z85" s="79">
        <f>'Sectoral Plan 23'!$G63</f>
        <v>0</v>
      </c>
      <c r="AA85" s="79">
        <f>'Sectoral Plan 24'!$G63</f>
        <v>0</v>
      </c>
      <c r="AB85" s="79">
        <f>'Sectoral Plan 25'!$G63</f>
        <v>0</v>
      </c>
      <c r="AC85" s="79">
        <f>'Sectoral Plan 26'!$G63</f>
        <v>0</v>
      </c>
      <c r="AD85" s="79">
        <f>'Sectoral Plan 27'!$G63</f>
        <v>0</v>
      </c>
      <c r="AE85" s="79">
        <f>'Sectoral Plan 28'!$G63</f>
        <v>0</v>
      </c>
      <c r="AF85" s="79">
        <f>'Sectoral Plan 29'!$G63</f>
        <v>0</v>
      </c>
      <c r="AG85" s="80">
        <f>'Sectoral Plan 30'!$G63</f>
        <v>0</v>
      </c>
      <c r="AH85" s="89">
        <f t="shared" si="8"/>
        <v>0</v>
      </c>
      <c r="AI85" s="90">
        <f t="shared" si="9"/>
        <v>0</v>
      </c>
      <c r="AJ85" s="90">
        <f>IF($AK85=0,SUM($AH85:$AI85),'developer sheet'!$D$9)</f>
        <v>0</v>
      </c>
      <c r="AK85" s="90">
        <f>'Long Term Vision'!C63</f>
        <v>0</v>
      </c>
      <c r="AL85" s="90">
        <f t="shared" si="6"/>
        <v>0</v>
      </c>
      <c r="AM85" s="90">
        <f t="shared" si="7"/>
        <v>1</v>
      </c>
      <c r="AN85" s="88" t="str">
        <f>IF($AK85="NO",'developer sheet'!$D$9,IF(AND($AJ85&lt;&gt;'developer sheet'!$D$9,$AJ85&lt;&gt;0),IF($AH85&gt;0,"T",IF($AI85&gt;0,"P")),'developer sheet'!$D$10))</f>
        <v>none</v>
      </c>
      <c r="AO85" s="103"/>
    </row>
    <row r="86" spans="1:41" x14ac:dyDescent="0.25">
      <c r="A86" s="19">
        <v>14.4</v>
      </c>
      <c r="B86" s="78">
        <f>'Long Term Vision'!I64</f>
        <v>0</v>
      </c>
      <c r="C86" s="79">
        <f>'Mid-term Plan'!G64</f>
        <v>0</v>
      </c>
      <c r="D86" s="79">
        <f>'Sectoral Plan 1'!$G64</f>
        <v>0</v>
      </c>
      <c r="E86" s="79">
        <f>'Sectoral Plan 2'!$G64</f>
        <v>0</v>
      </c>
      <c r="F86" s="79">
        <f>'Sectoral Plan 3'!$G64</f>
        <v>0</v>
      </c>
      <c r="G86" s="79">
        <f>'Sectoral Plan 4'!$G64</f>
        <v>0</v>
      </c>
      <c r="H86" s="79">
        <f>'Sectoral Plan 5'!$G64</f>
        <v>0</v>
      </c>
      <c r="I86" s="79">
        <f>'Sectoral Plan 6'!$G64</f>
        <v>0</v>
      </c>
      <c r="J86" s="79">
        <f>'Sectoral Plan 7'!$G64</f>
        <v>0</v>
      </c>
      <c r="K86" s="79">
        <f>'Sectoral Plan 8'!$G64</f>
        <v>0</v>
      </c>
      <c r="L86" s="79" t="str">
        <f>'Sectoral Plan 9'!$G64</f>
        <v>P</v>
      </c>
      <c r="M86" s="79">
        <f>'Sectoral Plan 10'!$G64</f>
        <v>0</v>
      </c>
      <c r="N86" s="79">
        <f>'Sectoral Plan 11'!$G64</f>
        <v>0</v>
      </c>
      <c r="O86" s="79">
        <f>'Sectoral Plan 12'!$G64</f>
        <v>0</v>
      </c>
      <c r="P86" s="79" t="str">
        <f>'Sectoral Plan 13'!$G64</f>
        <v>P</v>
      </c>
      <c r="Q86" s="79" t="str">
        <f>'Sectoral Plan 14'!$G64</f>
        <v>P</v>
      </c>
      <c r="R86" s="79">
        <f>'Sectoral Plan 15'!$G64</f>
        <v>0</v>
      </c>
      <c r="S86" s="79">
        <f>'Sectoral Plan 16'!$G64</f>
        <v>0</v>
      </c>
      <c r="T86" s="79">
        <f>'Sectoral Plan 17'!$G64</f>
        <v>0</v>
      </c>
      <c r="U86" s="79">
        <f>'Sectoral Plan 18'!$G64</f>
        <v>0</v>
      </c>
      <c r="V86" s="79">
        <f>'Sectoral Plan 19'!$G64</f>
        <v>0</v>
      </c>
      <c r="W86" s="79">
        <f>'Sectoral Plan 20'!$G64</f>
        <v>0</v>
      </c>
      <c r="X86" s="79">
        <f>'Sectoral Plan 21'!$G64</f>
        <v>0</v>
      </c>
      <c r="Y86" s="79">
        <f>'Sectoral Plan 22'!$G64</f>
        <v>0</v>
      </c>
      <c r="Z86" s="79">
        <f>'Sectoral Plan 23'!$G64</f>
        <v>0</v>
      </c>
      <c r="AA86" s="79">
        <f>'Sectoral Plan 24'!$G64</f>
        <v>0</v>
      </c>
      <c r="AB86" s="79">
        <f>'Sectoral Plan 25'!$G64</f>
        <v>0</v>
      </c>
      <c r="AC86" s="79">
        <f>'Sectoral Plan 26'!$G64</f>
        <v>0</v>
      </c>
      <c r="AD86" s="79">
        <f>'Sectoral Plan 27'!$G64</f>
        <v>0</v>
      </c>
      <c r="AE86" s="79">
        <f>'Sectoral Plan 28'!$G64</f>
        <v>0</v>
      </c>
      <c r="AF86" s="79">
        <f>'Sectoral Plan 29'!$G64</f>
        <v>0</v>
      </c>
      <c r="AG86" s="80">
        <f>'Sectoral Plan 30'!$G64</f>
        <v>0</v>
      </c>
      <c r="AH86" s="89">
        <f t="shared" si="8"/>
        <v>0</v>
      </c>
      <c r="AI86" s="90">
        <f t="shared" si="9"/>
        <v>3</v>
      </c>
      <c r="AJ86" s="90">
        <f>IF($AK86=0,SUM($AH86:$AI86),'developer sheet'!$D$9)</f>
        <v>3</v>
      </c>
      <c r="AK86" s="90">
        <f>'Long Term Vision'!C64</f>
        <v>0</v>
      </c>
      <c r="AL86" s="90">
        <f t="shared" si="6"/>
        <v>1</v>
      </c>
      <c r="AM86" s="90">
        <f t="shared" si="7"/>
        <v>0</v>
      </c>
      <c r="AN86" s="88" t="str">
        <f>IF($AK86="NO",'developer sheet'!$D$9,IF(AND($AJ86&lt;&gt;'developer sheet'!$D$9,$AJ86&lt;&gt;0),IF($AH86&gt;0,"T",IF($AI86&gt;0,"P")),'developer sheet'!$D$10))</f>
        <v>P</v>
      </c>
      <c r="AO86" s="103"/>
    </row>
    <row r="87" spans="1:41" x14ac:dyDescent="0.25">
      <c r="A87" s="19">
        <v>14.5</v>
      </c>
      <c r="B87" s="78">
        <f>'Long Term Vision'!I65</f>
        <v>0</v>
      </c>
      <c r="C87" s="79">
        <f>'Mid-term Plan'!G65</f>
        <v>0</v>
      </c>
      <c r="D87" s="79">
        <f>'Sectoral Plan 1'!$G65</f>
        <v>0</v>
      </c>
      <c r="E87" s="79">
        <f>'Sectoral Plan 2'!$G65</f>
        <v>0</v>
      </c>
      <c r="F87" s="79">
        <f>'Sectoral Plan 3'!$G65</f>
        <v>0</v>
      </c>
      <c r="G87" s="79">
        <f>'Sectoral Plan 4'!$G65</f>
        <v>0</v>
      </c>
      <c r="H87" s="79">
        <f>'Sectoral Plan 5'!$G65</f>
        <v>0</v>
      </c>
      <c r="I87" s="79">
        <f>'Sectoral Plan 6'!$G65</f>
        <v>0</v>
      </c>
      <c r="J87" s="79">
        <f>'Sectoral Plan 7'!$G65</f>
        <v>0</v>
      </c>
      <c r="K87" s="79">
        <f>'Sectoral Plan 8'!$G65</f>
        <v>0</v>
      </c>
      <c r="L87" s="79">
        <f>'Sectoral Plan 9'!$G65</f>
        <v>0</v>
      </c>
      <c r="M87" s="79">
        <f>'Sectoral Plan 10'!$G65</f>
        <v>0</v>
      </c>
      <c r="N87" s="79">
        <f>'Sectoral Plan 11'!$G65</f>
        <v>0</v>
      </c>
      <c r="O87" s="79">
        <f>'Sectoral Plan 12'!$G65</f>
        <v>0</v>
      </c>
      <c r="P87" s="79" t="str">
        <f>'Sectoral Plan 13'!$G65</f>
        <v>P</v>
      </c>
      <c r="Q87" s="79" t="str">
        <f>'Sectoral Plan 14'!$G65</f>
        <v>P</v>
      </c>
      <c r="R87" s="79">
        <f>'Sectoral Plan 15'!$G65</f>
        <v>0</v>
      </c>
      <c r="S87" s="79">
        <f>'Sectoral Plan 16'!$G65</f>
        <v>0</v>
      </c>
      <c r="T87" s="79">
        <f>'Sectoral Plan 17'!$G65</f>
        <v>0</v>
      </c>
      <c r="U87" s="79">
        <f>'Sectoral Plan 18'!$G65</f>
        <v>0</v>
      </c>
      <c r="V87" s="79">
        <f>'Sectoral Plan 19'!$G65</f>
        <v>0</v>
      </c>
      <c r="W87" s="79">
        <f>'Sectoral Plan 20'!$G65</f>
        <v>0</v>
      </c>
      <c r="X87" s="79">
        <f>'Sectoral Plan 21'!$G65</f>
        <v>0</v>
      </c>
      <c r="Y87" s="79">
        <f>'Sectoral Plan 22'!$G65</f>
        <v>0</v>
      </c>
      <c r="Z87" s="79">
        <f>'Sectoral Plan 23'!$G65</f>
        <v>0</v>
      </c>
      <c r="AA87" s="79">
        <f>'Sectoral Plan 24'!$G65</f>
        <v>0</v>
      </c>
      <c r="AB87" s="79">
        <f>'Sectoral Plan 25'!$G65</f>
        <v>0</v>
      </c>
      <c r="AC87" s="79">
        <f>'Sectoral Plan 26'!$G65</f>
        <v>0</v>
      </c>
      <c r="AD87" s="79">
        <f>'Sectoral Plan 27'!$G65</f>
        <v>0</v>
      </c>
      <c r="AE87" s="79">
        <f>'Sectoral Plan 28'!$G65</f>
        <v>0</v>
      </c>
      <c r="AF87" s="79">
        <f>'Sectoral Plan 29'!$G65</f>
        <v>0</v>
      </c>
      <c r="AG87" s="80">
        <f>'Sectoral Plan 30'!$G65</f>
        <v>0</v>
      </c>
      <c r="AH87" s="89">
        <f t="shared" si="8"/>
        <v>0</v>
      </c>
      <c r="AI87" s="90">
        <f t="shared" si="9"/>
        <v>2</v>
      </c>
      <c r="AJ87" s="90">
        <f>IF($AK87=0,SUM($AH87:$AI87),'developer sheet'!$D$9)</f>
        <v>2</v>
      </c>
      <c r="AK87" s="90">
        <f>'Long Term Vision'!C65</f>
        <v>0</v>
      </c>
      <c r="AL87" s="90">
        <f t="shared" si="6"/>
        <v>1</v>
      </c>
      <c r="AM87" s="90">
        <f t="shared" si="7"/>
        <v>0</v>
      </c>
      <c r="AN87" s="88" t="str">
        <f>IF($AK87="NO",'developer sheet'!$D$9,IF(AND($AJ87&lt;&gt;'developer sheet'!$D$9,$AJ87&lt;&gt;0),IF($AH87&gt;0,"T",IF($AI87&gt;0,"P")),'developer sheet'!$D$10))</f>
        <v>P</v>
      </c>
      <c r="AO87" s="103"/>
    </row>
    <row r="88" spans="1:41" x14ac:dyDescent="0.25">
      <c r="A88" s="19">
        <v>14.6</v>
      </c>
      <c r="B88" s="78">
        <f>'Long Term Vision'!I66</f>
        <v>0</v>
      </c>
      <c r="C88" s="79">
        <f>'Mid-term Plan'!G66</f>
        <v>0</v>
      </c>
      <c r="D88" s="79">
        <f>'Sectoral Plan 1'!$G66</f>
        <v>0</v>
      </c>
      <c r="E88" s="79">
        <f>'Sectoral Plan 2'!$G66</f>
        <v>0</v>
      </c>
      <c r="F88" s="79">
        <f>'Sectoral Plan 3'!$G66</f>
        <v>0</v>
      </c>
      <c r="G88" s="79">
        <f>'Sectoral Plan 4'!$G66</f>
        <v>0</v>
      </c>
      <c r="H88" s="79">
        <f>'Sectoral Plan 5'!$G66</f>
        <v>0</v>
      </c>
      <c r="I88" s="79">
        <f>'Sectoral Plan 6'!$G66</f>
        <v>0</v>
      </c>
      <c r="J88" s="79">
        <f>'Sectoral Plan 7'!$G66</f>
        <v>0</v>
      </c>
      <c r="K88" s="79">
        <f>'Sectoral Plan 8'!$G66</f>
        <v>0</v>
      </c>
      <c r="L88" s="79">
        <f>'Sectoral Plan 9'!$G66</f>
        <v>0</v>
      </c>
      <c r="M88" s="79">
        <f>'Sectoral Plan 10'!$G66</f>
        <v>0</v>
      </c>
      <c r="N88" s="79">
        <f>'Sectoral Plan 11'!$G66</f>
        <v>0</v>
      </c>
      <c r="O88" s="79">
        <f>'Sectoral Plan 12'!$G66</f>
        <v>0</v>
      </c>
      <c r="P88" s="79">
        <f>'Sectoral Plan 13'!$G66</f>
        <v>0</v>
      </c>
      <c r="Q88" s="79">
        <f>'Sectoral Plan 14'!$G66</f>
        <v>0</v>
      </c>
      <c r="R88" s="79">
        <f>'Sectoral Plan 15'!$G66</f>
        <v>0</v>
      </c>
      <c r="S88" s="79">
        <f>'Sectoral Plan 16'!$G66</f>
        <v>0</v>
      </c>
      <c r="T88" s="79">
        <f>'Sectoral Plan 17'!$G66</f>
        <v>0</v>
      </c>
      <c r="U88" s="79">
        <f>'Sectoral Plan 18'!$G66</f>
        <v>0</v>
      </c>
      <c r="V88" s="79">
        <f>'Sectoral Plan 19'!$G66</f>
        <v>0</v>
      </c>
      <c r="W88" s="79">
        <f>'Sectoral Plan 20'!$G66</f>
        <v>0</v>
      </c>
      <c r="X88" s="79">
        <f>'Sectoral Plan 21'!$G66</f>
        <v>0</v>
      </c>
      <c r="Y88" s="79">
        <f>'Sectoral Plan 22'!$G66</f>
        <v>0</v>
      </c>
      <c r="Z88" s="79">
        <f>'Sectoral Plan 23'!$G66</f>
        <v>0</v>
      </c>
      <c r="AA88" s="79">
        <f>'Sectoral Plan 24'!$G66</f>
        <v>0</v>
      </c>
      <c r="AB88" s="79">
        <f>'Sectoral Plan 25'!$G66</f>
        <v>0</v>
      </c>
      <c r="AC88" s="79">
        <f>'Sectoral Plan 26'!$G66</f>
        <v>0</v>
      </c>
      <c r="AD88" s="79">
        <f>'Sectoral Plan 27'!$G66</f>
        <v>0</v>
      </c>
      <c r="AE88" s="79">
        <f>'Sectoral Plan 28'!$G66</f>
        <v>0</v>
      </c>
      <c r="AF88" s="79">
        <f>'Sectoral Plan 29'!$G66</f>
        <v>0</v>
      </c>
      <c r="AG88" s="80">
        <f>'Sectoral Plan 30'!$G66</f>
        <v>0</v>
      </c>
      <c r="AH88" s="89">
        <f t="shared" si="8"/>
        <v>0</v>
      </c>
      <c r="AI88" s="90">
        <f t="shared" si="9"/>
        <v>0</v>
      </c>
      <c r="AJ88" s="90">
        <f>IF($AK88=0,SUM($AH88:$AI88),'developer sheet'!$D$9)</f>
        <v>0</v>
      </c>
      <c r="AK88" s="90">
        <f>'Long Term Vision'!C66</f>
        <v>0</v>
      </c>
      <c r="AL88" s="90">
        <f t="shared" si="6"/>
        <v>0</v>
      </c>
      <c r="AM88" s="90">
        <f t="shared" si="7"/>
        <v>1</v>
      </c>
      <c r="AN88" s="88" t="str">
        <f>IF($AK88="NO",'developer sheet'!$D$9,IF(AND($AJ88&lt;&gt;'developer sheet'!$D$9,$AJ88&lt;&gt;0),IF($AH88&gt;0,"T",IF($AI88&gt;0,"P")),'developer sheet'!$D$10))</f>
        <v>none</v>
      </c>
      <c r="AO88" s="103"/>
    </row>
    <row r="89" spans="1:41" x14ac:dyDescent="0.25">
      <c r="A89" s="19">
        <v>14.7</v>
      </c>
      <c r="B89" s="78">
        <f>'Long Term Vision'!I67</f>
        <v>0</v>
      </c>
      <c r="C89" s="79" t="str">
        <f>'Mid-term Plan'!G67</f>
        <v>P</v>
      </c>
      <c r="D89" s="79">
        <f>'Sectoral Plan 1'!$G67</f>
        <v>0</v>
      </c>
      <c r="E89" s="79">
        <f>'Sectoral Plan 2'!$G67</f>
        <v>0</v>
      </c>
      <c r="F89" s="79">
        <f>'Sectoral Plan 3'!$G67</f>
        <v>0</v>
      </c>
      <c r="G89" s="79">
        <f>'Sectoral Plan 4'!$G67</f>
        <v>0</v>
      </c>
      <c r="H89" s="79">
        <f>'Sectoral Plan 5'!$G67</f>
        <v>0</v>
      </c>
      <c r="I89" s="79">
        <f>'Sectoral Plan 6'!$G67</f>
        <v>0</v>
      </c>
      <c r="J89" s="79">
        <f>'Sectoral Plan 7'!$G67</f>
        <v>0</v>
      </c>
      <c r="K89" s="79">
        <f>'Sectoral Plan 8'!$G67</f>
        <v>0</v>
      </c>
      <c r="L89" s="79" t="str">
        <f>'Sectoral Plan 9'!$G67</f>
        <v>P</v>
      </c>
      <c r="M89" s="79">
        <f>'Sectoral Plan 10'!$G67</f>
        <v>0</v>
      </c>
      <c r="N89" s="79">
        <f>'Sectoral Plan 11'!$G67</f>
        <v>0</v>
      </c>
      <c r="O89" s="79">
        <f>'Sectoral Plan 12'!$G67</f>
        <v>0</v>
      </c>
      <c r="P89" s="79" t="str">
        <f>'Sectoral Plan 13'!$G67</f>
        <v>P</v>
      </c>
      <c r="Q89" s="79" t="str">
        <f>'Sectoral Plan 14'!$G67</f>
        <v>T</v>
      </c>
      <c r="R89" s="79">
        <f>'Sectoral Plan 15'!$G67</f>
        <v>0</v>
      </c>
      <c r="S89" s="79">
        <f>'Sectoral Plan 16'!$G67</f>
        <v>0</v>
      </c>
      <c r="T89" s="79">
        <f>'Sectoral Plan 17'!$G67</f>
        <v>0</v>
      </c>
      <c r="U89" s="79">
        <f>'Sectoral Plan 18'!$G67</f>
        <v>0</v>
      </c>
      <c r="V89" s="79">
        <f>'Sectoral Plan 19'!$G67</f>
        <v>0</v>
      </c>
      <c r="W89" s="79">
        <f>'Sectoral Plan 20'!$G67</f>
        <v>0</v>
      </c>
      <c r="X89" s="79">
        <f>'Sectoral Plan 21'!$G67</f>
        <v>0</v>
      </c>
      <c r="Y89" s="79">
        <f>'Sectoral Plan 22'!$G67</f>
        <v>0</v>
      </c>
      <c r="Z89" s="79">
        <f>'Sectoral Plan 23'!$G67</f>
        <v>0</v>
      </c>
      <c r="AA89" s="79">
        <f>'Sectoral Plan 24'!$G67</f>
        <v>0</v>
      </c>
      <c r="AB89" s="79">
        <f>'Sectoral Plan 25'!$G67</f>
        <v>0</v>
      </c>
      <c r="AC89" s="79">
        <f>'Sectoral Plan 26'!$G67</f>
        <v>0</v>
      </c>
      <c r="AD89" s="79">
        <f>'Sectoral Plan 27'!$G67</f>
        <v>0</v>
      </c>
      <c r="AE89" s="79">
        <f>'Sectoral Plan 28'!$G67</f>
        <v>0</v>
      </c>
      <c r="AF89" s="79">
        <f>'Sectoral Plan 29'!$G67</f>
        <v>0</v>
      </c>
      <c r="AG89" s="80">
        <f>'Sectoral Plan 30'!$G67</f>
        <v>0</v>
      </c>
      <c r="AH89" s="89">
        <f t="shared" si="8"/>
        <v>1</v>
      </c>
      <c r="AI89" s="90">
        <f t="shared" si="9"/>
        <v>3</v>
      </c>
      <c r="AJ89" s="90">
        <f>IF($AK89=0,SUM($AH89:$AI89),'developer sheet'!$D$9)</f>
        <v>4</v>
      </c>
      <c r="AK89" s="90">
        <f>'Long Term Vision'!C67</f>
        <v>0</v>
      </c>
      <c r="AL89" s="90">
        <f t="shared" si="6"/>
        <v>1</v>
      </c>
      <c r="AM89" s="90">
        <f t="shared" si="7"/>
        <v>0</v>
      </c>
      <c r="AN89" s="88" t="str">
        <f>IF($AK89="NO",'developer sheet'!$D$9,IF(AND($AJ89&lt;&gt;'developer sheet'!$D$9,$AJ89&lt;&gt;0),IF($AH89&gt;0,"T",IF($AI89&gt;0,"P")),'developer sheet'!$D$10))</f>
        <v>T</v>
      </c>
      <c r="AO89" s="103"/>
    </row>
    <row r="90" spans="1:41" x14ac:dyDescent="0.25">
      <c r="A90" s="19">
        <v>15.1</v>
      </c>
      <c r="B90" s="78" t="str">
        <f>'Long Term Vision'!I69</f>
        <v>P</v>
      </c>
      <c r="C90" s="79">
        <f>'Mid-term Plan'!G69</f>
        <v>0</v>
      </c>
      <c r="D90" s="79">
        <f>'Sectoral Plan 1'!$G69</f>
        <v>0</v>
      </c>
      <c r="E90" s="79">
        <f>'Sectoral Plan 2'!$G69</f>
        <v>0</v>
      </c>
      <c r="F90" s="79">
        <f>'Sectoral Plan 3'!$G69</f>
        <v>0</v>
      </c>
      <c r="G90" s="79">
        <f>'Sectoral Plan 4'!$G69</f>
        <v>0</v>
      </c>
      <c r="H90" s="79">
        <f>'Sectoral Plan 5'!$G69</f>
        <v>0</v>
      </c>
      <c r="I90" s="79">
        <f>'Sectoral Plan 6'!$G69</f>
        <v>0</v>
      </c>
      <c r="J90" s="79">
        <f>'Sectoral Plan 7'!$G69</f>
        <v>0</v>
      </c>
      <c r="K90" s="79">
        <f>'Sectoral Plan 8'!$G69</f>
        <v>0</v>
      </c>
      <c r="L90" s="79" t="str">
        <f>'Sectoral Plan 9'!$G69</f>
        <v>T</v>
      </c>
      <c r="M90" s="79">
        <f>'Sectoral Plan 10'!$G69</f>
        <v>0</v>
      </c>
      <c r="N90" s="79">
        <f>'Sectoral Plan 11'!$G69</f>
        <v>0</v>
      </c>
      <c r="O90" s="79">
        <f>'Sectoral Plan 12'!$G69</f>
        <v>0</v>
      </c>
      <c r="P90" s="79" t="str">
        <f>'Sectoral Plan 13'!$G69</f>
        <v>P</v>
      </c>
      <c r="Q90" s="79" t="str">
        <f>'Sectoral Plan 14'!$G69</f>
        <v>T</v>
      </c>
      <c r="R90" s="79">
        <f>'Sectoral Plan 15'!$G69</f>
        <v>0</v>
      </c>
      <c r="S90" s="79">
        <f>'Sectoral Plan 16'!$G69</f>
        <v>0</v>
      </c>
      <c r="T90" s="79">
        <f>'Sectoral Plan 17'!$G69</f>
        <v>0</v>
      </c>
      <c r="U90" s="79">
        <f>'Sectoral Plan 18'!$G69</f>
        <v>0</v>
      </c>
      <c r="V90" s="79">
        <f>'Sectoral Plan 19'!$G69</f>
        <v>0</v>
      </c>
      <c r="W90" s="79">
        <f>'Sectoral Plan 20'!$G69</f>
        <v>0</v>
      </c>
      <c r="X90" s="79">
        <f>'Sectoral Plan 21'!$G69</f>
        <v>0</v>
      </c>
      <c r="Y90" s="79">
        <f>'Sectoral Plan 22'!$G69</f>
        <v>0</v>
      </c>
      <c r="Z90" s="79">
        <f>'Sectoral Plan 23'!$G69</f>
        <v>0</v>
      </c>
      <c r="AA90" s="79">
        <f>'Sectoral Plan 24'!$G69</f>
        <v>0</v>
      </c>
      <c r="AB90" s="79">
        <f>'Sectoral Plan 25'!$G69</f>
        <v>0</v>
      </c>
      <c r="AC90" s="79">
        <f>'Sectoral Plan 26'!$G69</f>
        <v>0</v>
      </c>
      <c r="AD90" s="79">
        <f>'Sectoral Plan 27'!$G69</f>
        <v>0</v>
      </c>
      <c r="AE90" s="79">
        <f>'Sectoral Plan 28'!$G69</f>
        <v>0</v>
      </c>
      <c r="AF90" s="79">
        <f>'Sectoral Plan 29'!$G69</f>
        <v>0</v>
      </c>
      <c r="AG90" s="80">
        <f>'Sectoral Plan 30'!$G69</f>
        <v>0</v>
      </c>
      <c r="AH90" s="89">
        <f t="shared" si="8"/>
        <v>2</v>
      </c>
      <c r="AI90" s="90">
        <f t="shared" si="9"/>
        <v>2</v>
      </c>
      <c r="AJ90" s="90">
        <f>IF($AK90=0,SUM($AH90:$AI90),'developer sheet'!$D$9)</f>
        <v>4</v>
      </c>
      <c r="AK90" s="90">
        <f>'Long Term Vision'!C69</f>
        <v>0</v>
      </c>
      <c r="AL90" s="90">
        <f t="shared" si="6"/>
        <v>1</v>
      </c>
      <c r="AM90" s="90">
        <f t="shared" si="7"/>
        <v>0</v>
      </c>
      <c r="AN90" s="88" t="str">
        <f>IF($AK90="NO",'developer sheet'!$D$9,IF(AND($AJ90&lt;&gt;'developer sheet'!$D$9,$AJ90&lt;&gt;0),IF($AH90&gt;0,"T",IF($AI90&gt;0,"P")),'developer sheet'!$D$10))</f>
        <v>T</v>
      </c>
      <c r="AO90" s="103"/>
    </row>
    <row r="91" spans="1:41" x14ac:dyDescent="0.25">
      <c r="A91" s="19">
        <v>15.2</v>
      </c>
      <c r="B91" s="78">
        <f>'Long Term Vision'!I70</f>
        <v>0</v>
      </c>
      <c r="C91" s="79">
        <f>'Mid-term Plan'!G70</f>
        <v>0</v>
      </c>
      <c r="D91" s="79">
        <f>'Sectoral Plan 1'!$G70</f>
        <v>0</v>
      </c>
      <c r="E91" s="79">
        <f>'Sectoral Plan 2'!$G70</f>
        <v>0</v>
      </c>
      <c r="F91" s="79">
        <f>'Sectoral Plan 3'!$G70</f>
        <v>0</v>
      </c>
      <c r="G91" s="79">
        <f>'Sectoral Plan 4'!$G70</f>
        <v>0</v>
      </c>
      <c r="H91" s="79">
        <f>'Sectoral Plan 5'!$G70</f>
        <v>0</v>
      </c>
      <c r="I91" s="79">
        <f>'Sectoral Plan 6'!$G70</f>
        <v>0</v>
      </c>
      <c r="J91" s="79">
        <f>'Sectoral Plan 7'!$G70</f>
        <v>0</v>
      </c>
      <c r="K91" s="79">
        <f>'Sectoral Plan 8'!$G70</f>
        <v>0</v>
      </c>
      <c r="L91" s="79">
        <f>'Sectoral Plan 9'!$G70</f>
        <v>0</v>
      </c>
      <c r="M91" s="79" t="str">
        <f>'Sectoral Plan 10'!$G70</f>
        <v>P</v>
      </c>
      <c r="N91" s="79">
        <f>'Sectoral Plan 11'!$G70</f>
        <v>0</v>
      </c>
      <c r="O91" s="79">
        <f>'Sectoral Plan 12'!$G70</f>
        <v>0</v>
      </c>
      <c r="P91" s="79">
        <f>'Sectoral Plan 13'!$G70</f>
        <v>0</v>
      </c>
      <c r="Q91" s="79" t="str">
        <f>'Sectoral Plan 14'!$G70</f>
        <v>P</v>
      </c>
      <c r="R91" s="79">
        <f>'Sectoral Plan 15'!$G70</f>
        <v>0</v>
      </c>
      <c r="S91" s="79">
        <f>'Sectoral Plan 16'!$G70</f>
        <v>0</v>
      </c>
      <c r="T91" s="79">
        <f>'Sectoral Plan 17'!$G70</f>
        <v>0</v>
      </c>
      <c r="U91" s="79">
        <f>'Sectoral Plan 18'!$G70</f>
        <v>0</v>
      </c>
      <c r="V91" s="79">
        <f>'Sectoral Plan 19'!$G70</f>
        <v>0</v>
      </c>
      <c r="W91" s="79">
        <f>'Sectoral Plan 20'!$G70</f>
        <v>0</v>
      </c>
      <c r="X91" s="79">
        <f>'Sectoral Plan 21'!$G70</f>
        <v>0</v>
      </c>
      <c r="Y91" s="79">
        <f>'Sectoral Plan 22'!$G70</f>
        <v>0</v>
      </c>
      <c r="Z91" s="79">
        <f>'Sectoral Plan 23'!$G70</f>
        <v>0</v>
      </c>
      <c r="AA91" s="79">
        <f>'Sectoral Plan 24'!$G70</f>
        <v>0</v>
      </c>
      <c r="AB91" s="79">
        <f>'Sectoral Plan 25'!$G70</f>
        <v>0</v>
      </c>
      <c r="AC91" s="79">
        <f>'Sectoral Plan 26'!$G70</f>
        <v>0</v>
      </c>
      <c r="AD91" s="79">
        <f>'Sectoral Plan 27'!$G70</f>
        <v>0</v>
      </c>
      <c r="AE91" s="79">
        <f>'Sectoral Plan 28'!$G70</f>
        <v>0</v>
      </c>
      <c r="AF91" s="79">
        <f>'Sectoral Plan 29'!$G70</f>
        <v>0</v>
      </c>
      <c r="AG91" s="80">
        <f>'Sectoral Plan 30'!$G70</f>
        <v>0</v>
      </c>
      <c r="AH91" s="89">
        <f t="shared" si="8"/>
        <v>0</v>
      </c>
      <c r="AI91" s="90">
        <f t="shared" si="9"/>
        <v>2</v>
      </c>
      <c r="AJ91" s="90">
        <f>IF($AK91=0,SUM($AH91:$AI91),'developer sheet'!$D$9)</f>
        <v>2</v>
      </c>
      <c r="AK91" s="90">
        <f>'Long Term Vision'!C70</f>
        <v>0</v>
      </c>
      <c r="AL91" s="90">
        <f t="shared" si="6"/>
        <v>1</v>
      </c>
      <c r="AM91" s="90">
        <f t="shared" si="7"/>
        <v>0</v>
      </c>
      <c r="AN91" s="88" t="str">
        <f>IF($AK91="NO",'developer sheet'!$D$9,IF(AND($AJ91&lt;&gt;'developer sheet'!$D$9,$AJ91&lt;&gt;0),IF($AH91&gt;0,"T",IF($AI91&gt;0,"P")),'developer sheet'!$D$10))</f>
        <v>P</v>
      </c>
      <c r="AO91" s="103"/>
    </row>
    <row r="92" spans="1:41" x14ac:dyDescent="0.25">
      <c r="A92" s="19">
        <v>15.3</v>
      </c>
      <c r="B92" s="78">
        <f>'Long Term Vision'!I71</f>
        <v>0</v>
      </c>
      <c r="C92" s="79">
        <f>'Mid-term Plan'!G71</f>
        <v>0</v>
      </c>
      <c r="D92" s="79">
        <f>'Sectoral Plan 1'!$G71</f>
        <v>0</v>
      </c>
      <c r="E92" s="79">
        <f>'Sectoral Plan 2'!$G71</f>
        <v>0</v>
      </c>
      <c r="F92" s="79">
        <f>'Sectoral Plan 3'!$G71</f>
        <v>0</v>
      </c>
      <c r="G92" s="79">
        <f>'Sectoral Plan 4'!$G71</f>
        <v>0</v>
      </c>
      <c r="H92" s="79">
        <f>'Sectoral Plan 5'!$G71</f>
        <v>0</v>
      </c>
      <c r="I92" s="79">
        <f>'Sectoral Plan 6'!$G71</f>
        <v>0</v>
      </c>
      <c r="J92" s="79">
        <f>'Sectoral Plan 7'!$G71</f>
        <v>0</v>
      </c>
      <c r="K92" s="79">
        <f>'Sectoral Plan 8'!$G71</f>
        <v>0</v>
      </c>
      <c r="L92" s="79">
        <f>'Sectoral Plan 9'!$G71</f>
        <v>0</v>
      </c>
      <c r="M92" s="79">
        <f>'Sectoral Plan 10'!$G71</f>
        <v>0</v>
      </c>
      <c r="N92" s="79">
        <f>'Sectoral Plan 11'!$G71</f>
        <v>0</v>
      </c>
      <c r="O92" s="79">
        <f>'Sectoral Plan 12'!$G71</f>
        <v>0</v>
      </c>
      <c r="P92" s="79" t="str">
        <f>'Sectoral Plan 13'!$G71</f>
        <v>P</v>
      </c>
      <c r="Q92" s="79">
        <f>'Sectoral Plan 14'!$G71</f>
        <v>0</v>
      </c>
      <c r="R92" s="79">
        <f>'Sectoral Plan 15'!$G71</f>
        <v>0</v>
      </c>
      <c r="S92" s="79">
        <f>'Sectoral Plan 16'!$G71</f>
        <v>0</v>
      </c>
      <c r="T92" s="79">
        <f>'Sectoral Plan 17'!$G71</f>
        <v>0</v>
      </c>
      <c r="U92" s="79">
        <f>'Sectoral Plan 18'!$G71</f>
        <v>0</v>
      </c>
      <c r="V92" s="79">
        <f>'Sectoral Plan 19'!$G71</f>
        <v>0</v>
      </c>
      <c r="W92" s="79">
        <f>'Sectoral Plan 20'!$G71</f>
        <v>0</v>
      </c>
      <c r="X92" s="79">
        <f>'Sectoral Plan 21'!$G71</f>
        <v>0</v>
      </c>
      <c r="Y92" s="79">
        <f>'Sectoral Plan 22'!$G71</f>
        <v>0</v>
      </c>
      <c r="Z92" s="79">
        <f>'Sectoral Plan 23'!$G71</f>
        <v>0</v>
      </c>
      <c r="AA92" s="79">
        <f>'Sectoral Plan 24'!$G71</f>
        <v>0</v>
      </c>
      <c r="AB92" s="79">
        <f>'Sectoral Plan 25'!$G71</f>
        <v>0</v>
      </c>
      <c r="AC92" s="79">
        <f>'Sectoral Plan 26'!$G71</f>
        <v>0</v>
      </c>
      <c r="AD92" s="79">
        <f>'Sectoral Plan 27'!$G71</f>
        <v>0</v>
      </c>
      <c r="AE92" s="79">
        <f>'Sectoral Plan 28'!$G71</f>
        <v>0</v>
      </c>
      <c r="AF92" s="79">
        <f>'Sectoral Plan 29'!$G71</f>
        <v>0</v>
      </c>
      <c r="AG92" s="80">
        <f>'Sectoral Plan 30'!$G71</f>
        <v>0</v>
      </c>
      <c r="AH92" s="89">
        <f t="shared" si="8"/>
        <v>0</v>
      </c>
      <c r="AI92" s="90">
        <f t="shared" si="9"/>
        <v>1</v>
      </c>
      <c r="AJ92" s="90">
        <f>IF($AK92=0,SUM($AH92:$AI92),'developer sheet'!$D$9)</f>
        <v>1</v>
      </c>
      <c r="AK92" s="90">
        <f>'Long Term Vision'!C71</f>
        <v>0</v>
      </c>
      <c r="AL92" s="90">
        <f t="shared" si="6"/>
        <v>1</v>
      </c>
      <c r="AM92" s="90">
        <f t="shared" si="7"/>
        <v>0</v>
      </c>
      <c r="AN92" s="88" t="str">
        <f>IF($AK92="NO",'developer sheet'!$D$9,IF(AND($AJ92&lt;&gt;'developer sheet'!$D$9,$AJ92&lt;&gt;0),IF($AH92&gt;0,"T",IF($AI92&gt;0,"P")),'developer sheet'!$D$10))</f>
        <v>P</v>
      </c>
      <c r="AO92" s="103"/>
    </row>
    <row r="93" spans="1:41" x14ac:dyDescent="0.25">
      <c r="A93" s="19">
        <v>15.4</v>
      </c>
      <c r="B93" s="78">
        <f>'Long Term Vision'!I72</f>
        <v>0</v>
      </c>
      <c r="C93" s="79">
        <f>'Mid-term Plan'!G72</f>
        <v>0</v>
      </c>
      <c r="D93" s="79">
        <f>'Sectoral Plan 1'!$G72</f>
        <v>0</v>
      </c>
      <c r="E93" s="79">
        <f>'Sectoral Plan 2'!$G72</f>
        <v>0</v>
      </c>
      <c r="F93" s="79">
        <f>'Sectoral Plan 3'!$G72</f>
        <v>0</v>
      </c>
      <c r="G93" s="79">
        <f>'Sectoral Plan 4'!$G72</f>
        <v>0</v>
      </c>
      <c r="H93" s="79">
        <f>'Sectoral Plan 5'!$G72</f>
        <v>0</v>
      </c>
      <c r="I93" s="79">
        <f>'Sectoral Plan 6'!$G72</f>
        <v>0</v>
      </c>
      <c r="J93" s="79">
        <f>'Sectoral Plan 7'!$G72</f>
        <v>0</v>
      </c>
      <c r="K93" s="79">
        <f>'Sectoral Plan 8'!$G72</f>
        <v>0</v>
      </c>
      <c r="L93" s="79" t="str">
        <f>'Sectoral Plan 9'!$G72</f>
        <v>P</v>
      </c>
      <c r="M93" s="79">
        <f>'Sectoral Plan 10'!$G72</f>
        <v>0</v>
      </c>
      <c r="N93" s="79">
        <f>'Sectoral Plan 11'!$G72</f>
        <v>0</v>
      </c>
      <c r="O93" s="79">
        <f>'Sectoral Plan 12'!$G72</f>
        <v>0</v>
      </c>
      <c r="P93" s="79" t="str">
        <f>'Sectoral Plan 13'!$G72</f>
        <v>P</v>
      </c>
      <c r="Q93" s="79">
        <f>'Sectoral Plan 14'!$G72</f>
        <v>0</v>
      </c>
      <c r="R93" s="79">
        <f>'Sectoral Plan 15'!$G72</f>
        <v>0</v>
      </c>
      <c r="S93" s="79">
        <f>'Sectoral Plan 16'!$G72</f>
        <v>0</v>
      </c>
      <c r="T93" s="79">
        <f>'Sectoral Plan 17'!$G72</f>
        <v>0</v>
      </c>
      <c r="U93" s="79">
        <f>'Sectoral Plan 18'!$G72</f>
        <v>0</v>
      </c>
      <c r="V93" s="79">
        <f>'Sectoral Plan 19'!$G72</f>
        <v>0</v>
      </c>
      <c r="W93" s="79">
        <f>'Sectoral Plan 20'!$G72</f>
        <v>0</v>
      </c>
      <c r="X93" s="79">
        <f>'Sectoral Plan 21'!$G72</f>
        <v>0</v>
      </c>
      <c r="Y93" s="79">
        <f>'Sectoral Plan 22'!$G72</f>
        <v>0</v>
      </c>
      <c r="Z93" s="79">
        <f>'Sectoral Plan 23'!$G72</f>
        <v>0</v>
      </c>
      <c r="AA93" s="79">
        <f>'Sectoral Plan 24'!$G72</f>
        <v>0</v>
      </c>
      <c r="AB93" s="79">
        <f>'Sectoral Plan 25'!$G72</f>
        <v>0</v>
      </c>
      <c r="AC93" s="79">
        <f>'Sectoral Plan 26'!$G72</f>
        <v>0</v>
      </c>
      <c r="AD93" s="79">
        <f>'Sectoral Plan 27'!$G72</f>
        <v>0</v>
      </c>
      <c r="AE93" s="79">
        <f>'Sectoral Plan 28'!$G72</f>
        <v>0</v>
      </c>
      <c r="AF93" s="79">
        <f>'Sectoral Plan 29'!$G72</f>
        <v>0</v>
      </c>
      <c r="AG93" s="80">
        <f>'Sectoral Plan 30'!$G72</f>
        <v>0</v>
      </c>
      <c r="AH93" s="89">
        <f t="shared" si="8"/>
        <v>0</v>
      </c>
      <c r="AI93" s="90">
        <f t="shared" si="9"/>
        <v>2</v>
      </c>
      <c r="AJ93" s="90">
        <f>IF($AK93=0,SUM($AH93:$AI93),'developer sheet'!$D$9)</f>
        <v>2</v>
      </c>
      <c r="AK93" s="90">
        <f>'Long Term Vision'!C72</f>
        <v>0</v>
      </c>
      <c r="AL93" s="90">
        <f t="shared" si="6"/>
        <v>1</v>
      </c>
      <c r="AM93" s="90">
        <f t="shared" si="7"/>
        <v>0</v>
      </c>
      <c r="AN93" s="88" t="str">
        <f>IF($AK93="NO",'developer sheet'!$D$9,IF(AND($AJ93&lt;&gt;'developer sheet'!$D$9,$AJ93&lt;&gt;0),IF($AH93&gt;0,"T",IF($AI93&gt;0,"P")),'developer sheet'!$D$10))</f>
        <v>P</v>
      </c>
      <c r="AO93" s="103"/>
    </row>
    <row r="94" spans="1:41" x14ac:dyDescent="0.25">
      <c r="A94" s="19">
        <v>15.5</v>
      </c>
      <c r="B94" s="78" t="str">
        <f>'Long Term Vision'!I73</f>
        <v>T</v>
      </c>
      <c r="C94" s="79">
        <f>'Mid-term Plan'!G73</f>
        <v>0</v>
      </c>
      <c r="D94" s="79">
        <f>'Sectoral Plan 1'!$G73</f>
        <v>0</v>
      </c>
      <c r="E94" s="79">
        <f>'Sectoral Plan 2'!$G73</f>
        <v>0</v>
      </c>
      <c r="F94" s="79">
        <f>'Sectoral Plan 3'!$G73</f>
        <v>0</v>
      </c>
      <c r="G94" s="79">
        <f>'Sectoral Plan 4'!$G73</f>
        <v>0</v>
      </c>
      <c r="H94" s="79">
        <f>'Sectoral Plan 5'!$G73</f>
        <v>0</v>
      </c>
      <c r="I94" s="79">
        <f>'Sectoral Plan 6'!$G73</f>
        <v>0</v>
      </c>
      <c r="J94" s="79">
        <f>'Sectoral Plan 7'!$G73</f>
        <v>0</v>
      </c>
      <c r="K94" s="79">
        <f>'Sectoral Plan 8'!$G73</f>
        <v>0</v>
      </c>
      <c r="L94" s="79">
        <f>'Sectoral Plan 9'!$G73</f>
        <v>0</v>
      </c>
      <c r="M94" s="79">
        <f>'Sectoral Plan 10'!$G73</f>
        <v>0</v>
      </c>
      <c r="N94" s="79">
        <f>'Sectoral Plan 11'!$G73</f>
        <v>0</v>
      </c>
      <c r="O94" s="79">
        <f>'Sectoral Plan 12'!$G73</f>
        <v>0</v>
      </c>
      <c r="P94" s="79" t="str">
        <f>'Sectoral Plan 13'!$G73</f>
        <v>P</v>
      </c>
      <c r="Q94" s="79" t="str">
        <f>'Sectoral Plan 14'!$G73</f>
        <v>P</v>
      </c>
      <c r="R94" s="79">
        <f>'Sectoral Plan 15'!$G73</f>
        <v>0</v>
      </c>
      <c r="S94" s="79">
        <f>'Sectoral Plan 16'!$G73</f>
        <v>0</v>
      </c>
      <c r="T94" s="79">
        <f>'Sectoral Plan 17'!$G73</f>
        <v>0</v>
      </c>
      <c r="U94" s="79">
        <f>'Sectoral Plan 18'!$G73</f>
        <v>0</v>
      </c>
      <c r="V94" s="79">
        <f>'Sectoral Plan 19'!$G73</f>
        <v>0</v>
      </c>
      <c r="W94" s="79">
        <f>'Sectoral Plan 20'!$G73</f>
        <v>0</v>
      </c>
      <c r="X94" s="79">
        <f>'Sectoral Plan 21'!$G73</f>
        <v>0</v>
      </c>
      <c r="Y94" s="79">
        <f>'Sectoral Plan 22'!$G73</f>
        <v>0</v>
      </c>
      <c r="Z94" s="79">
        <f>'Sectoral Plan 23'!$G73</f>
        <v>0</v>
      </c>
      <c r="AA94" s="79">
        <f>'Sectoral Plan 24'!$G73</f>
        <v>0</v>
      </c>
      <c r="AB94" s="79">
        <f>'Sectoral Plan 25'!$G73</f>
        <v>0</v>
      </c>
      <c r="AC94" s="79">
        <f>'Sectoral Plan 26'!$G73</f>
        <v>0</v>
      </c>
      <c r="AD94" s="79">
        <f>'Sectoral Plan 27'!$G73</f>
        <v>0</v>
      </c>
      <c r="AE94" s="79">
        <f>'Sectoral Plan 28'!$G73</f>
        <v>0</v>
      </c>
      <c r="AF94" s="79">
        <f>'Sectoral Plan 29'!$G73</f>
        <v>0</v>
      </c>
      <c r="AG94" s="80">
        <f>'Sectoral Plan 30'!$G73</f>
        <v>0</v>
      </c>
      <c r="AH94" s="89">
        <f t="shared" si="8"/>
        <v>1</v>
      </c>
      <c r="AI94" s="90">
        <f t="shared" si="9"/>
        <v>2</v>
      </c>
      <c r="AJ94" s="90">
        <f>IF($AK94=0,SUM($AH94:$AI94),'developer sheet'!$D$9)</f>
        <v>3</v>
      </c>
      <c r="AK94" s="90">
        <f>'Long Term Vision'!C73</f>
        <v>0</v>
      </c>
      <c r="AL94" s="90">
        <f t="shared" si="6"/>
        <v>1</v>
      </c>
      <c r="AM94" s="90">
        <f t="shared" si="7"/>
        <v>0</v>
      </c>
      <c r="AN94" s="88" t="str">
        <f>IF($AK94="NO",'developer sheet'!$D$9,IF(AND($AJ94&lt;&gt;'developer sheet'!$D$9,$AJ94&lt;&gt;0),IF($AH94&gt;0,"T",IF($AI94&gt;0,"P")),'developer sheet'!$D$10))</f>
        <v>T</v>
      </c>
      <c r="AO94" s="103"/>
    </row>
    <row r="95" spans="1:41" x14ac:dyDescent="0.25">
      <c r="A95" s="19">
        <v>15.6</v>
      </c>
      <c r="B95" s="78">
        <f>'Long Term Vision'!I74</f>
        <v>0</v>
      </c>
      <c r="C95" s="79">
        <f>'Mid-term Plan'!G74</f>
        <v>0</v>
      </c>
      <c r="D95" s="79">
        <f>'Sectoral Plan 1'!$G74</f>
        <v>0</v>
      </c>
      <c r="E95" s="79">
        <f>'Sectoral Plan 2'!$G74</f>
        <v>0</v>
      </c>
      <c r="F95" s="79">
        <f>'Sectoral Plan 3'!$G74</f>
        <v>0</v>
      </c>
      <c r="G95" s="79">
        <f>'Sectoral Plan 4'!$G74</f>
        <v>0</v>
      </c>
      <c r="H95" s="79">
        <f>'Sectoral Plan 5'!$G74</f>
        <v>0</v>
      </c>
      <c r="I95" s="79">
        <f>'Sectoral Plan 6'!$G74</f>
        <v>0</v>
      </c>
      <c r="J95" s="79">
        <f>'Sectoral Plan 7'!$G74</f>
        <v>0</v>
      </c>
      <c r="K95" s="79">
        <f>'Sectoral Plan 8'!$G74</f>
        <v>0</v>
      </c>
      <c r="L95" s="79">
        <f>'Sectoral Plan 9'!$G74</f>
        <v>0</v>
      </c>
      <c r="M95" s="79">
        <f>'Sectoral Plan 10'!$G74</f>
        <v>0</v>
      </c>
      <c r="N95" s="79">
        <f>'Sectoral Plan 11'!$G74</f>
        <v>0</v>
      </c>
      <c r="O95" s="79">
        <f>'Sectoral Plan 12'!$G74</f>
        <v>0</v>
      </c>
      <c r="P95" s="79">
        <f>'Sectoral Plan 13'!$G74</f>
        <v>0</v>
      </c>
      <c r="Q95" s="79" t="str">
        <f>'Sectoral Plan 14'!$G74</f>
        <v>P</v>
      </c>
      <c r="R95" s="79">
        <f>'Sectoral Plan 15'!$G74</f>
        <v>0</v>
      </c>
      <c r="S95" s="79">
        <f>'Sectoral Plan 16'!$G74</f>
        <v>0</v>
      </c>
      <c r="T95" s="79">
        <f>'Sectoral Plan 17'!$G74</f>
        <v>0</v>
      </c>
      <c r="U95" s="79">
        <f>'Sectoral Plan 18'!$G74</f>
        <v>0</v>
      </c>
      <c r="V95" s="79">
        <f>'Sectoral Plan 19'!$G74</f>
        <v>0</v>
      </c>
      <c r="W95" s="79">
        <f>'Sectoral Plan 20'!$G74</f>
        <v>0</v>
      </c>
      <c r="X95" s="79">
        <f>'Sectoral Plan 21'!$G74</f>
        <v>0</v>
      </c>
      <c r="Y95" s="79">
        <f>'Sectoral Plan 22'!$G74</f>
        <v>0</v>
      </c>
      <c r="Z95" s="79">
        <f>'Sectoral Plan 23'!$G74</f>
        <v>0</v>
      </c>
      <c r="AA95" s="79">
        <f>'Sectoral Plan 24'!$G74</f>
        <v>0</v>
      </c>
      <c r="AB95" s="79">
        <f>'Sectoral Plan 25'!$G74</f>
        <v>0</v>
      </c>
      <c r="AC95" s="79">
        <f>'Sectoral Plan 26'!$G74</f>
        <v>0</v>
      </c>
      <c r="AD95" s="79">
        <f>'Sectoral Plan 27'!$G74</f>
        <v>0</v>
      </c>
      <c r="AE95" s="79">
        <f>'Sectoral Plan 28'!$G74</f>
        <v>0</v>
      </c>
      <c r="AF95" s="79">
        <f>'Sectoral Plan 29'!$G74</f>
        <v>0</v>
      </c>
      <c r="AG95" s="80">
        <f>'Sectoral Plan 30'!$G74</f>
        <v>0</v>
      </c>
      <c r="AH95" s="89">
        <f t="shared" si="8"/>
        <v>0</v>
      </c>
      <c r="AI95" s="90">
        <f t="shared" si="9"/>
        <v>1</v>
      </c>
      <c r="AJ95" s="90">
        <f>IF($AK95=0,SUM($AH95:$AI95),'developer sheet'!$D$9)</f>
        <v>1</v>
      </c>
      <c r="AK95" s="90">
        <f>'Long Term Vision'!C74</f>
        <v>0</v>
      </c>
      <c r="AL95" s="90">
        <f t="shared" si="6"/>
        <v>1</v>
      </c>
      <c r="AM95" s="90">
        <f t="shared" si="7"/>
        <v>0</v>
      </c>
      <c r="AN95" s="88" t="str">
        <f>IF($AK95="NO",'developer sheet'!$D$9,IF(AND($AJ95&lt;&gt;'developer sheet'!$D$9,$AJ95&lt;&gt;0),IF($AH95&gt;0,"T",IF($AI95&gt;0,"P")),'developer sheet'!$D$10))</f>
        <v>P</v>
      </c>
      <c r="AO95" s="103"/>
    </row>
    <row r="96" spans="1:41" x14ac:dyDescent="0.25">
      <c r="A96" s="19">
        <v>15.7</v>
      </c>
      <c r="B96" s="78">
        <f>'Long Term Vision'!I75</f>
        <v>0</v>
      </c>
      <c r="C96" s="79">
        <f>'Mid-term Plan'!G75</f>
        <v>0</v>
      </c>
      <c r="D96" s="79">
        <f>'Sectoral Plan 1'!$G75</f>
        <v>0</v>
      </c>
      <c r="E96" s="79">
        <f>'Sectoral Plan 2'!$G75</f>
        <v>0</v>
      </c>
      <c r="F96" s="79">
        <f>'Sectoral Plan 3'!$G75</f>
        <v>0</v>
      </c>
      <c r="G96" s="79">
        <f>'Sectoral Plan 4'!$G75</f>
        <v>0</v>
      </c>
      <c r="H96" s="79">
        <f>'Sectoral Plan 5'!$G75</f>
        <v>0</v>
      </c>
      <c r="I96" s="79">
        <f>'Sectoral Plan 6'!$G75</f>
        <v>0</v>
      </c>
      <c r="J96" s="79">
        <f>'Sectoral Plan 7'!$G75</f>
        <v>0</v>
      </c>
      <c r="K96" s="79">
        <f>'Sectoral Plan 8'!$G75</f>
        <v>0</v>
      </c>
      <c r="L96" s="79">
        <f>'Sectoral Plan 9'!$G75</f>
        <v>0</v>
      </c>
      <c r="M96" s="79">
        <f>'Sectoral Plan 10'!$G75</f>
        <v>0</v>
      </c>
      <c r="N96" s="79">
        <f>'Sectoral Plan 11'!$G75</f>
        <v>0</v>
      </c>
      <c r="O96" s="79">
        <f>'Sectoral Plan 12'!$G75</f>
        <v>0</v>
      </c>
      <c r="P96" s="79" t="str">
        <f>'Sectoral Plan 13'!$G75</f>
        <v>P</v>
      </c>
      <c r="Q96" s="79">
        <f>'Sectoral Plan 14'!$G75</f>
        <v>0</v>
      </c>
      <c r="R96" s="79">
        <f>'Sectoral Plan 15'!$G75</f>
        <v>0</v>
      </c>
      <c r="S96" s="79">
        <f>'Sectoral Plan 16'!$G75</f>
        <v>0</v>
      </c>
      <c r="T96" s="79">
        <f>'Sectoral Plan 17'!$G75</f>
        <v>0</v>
      </c>
      <c r="U96" s="79">
        <f>'Sectoral Plan 18'!$G75</f>
        <v>0</v>
      </c>
      <c r="V96" s="79">
        <f>'Sectoral Plan 19'!$G75</f>
        <v>0</v>
      </c>
      <c r="W96" s="79">
        <f>'Sectoral Plan 20'!$G75</f>
        <v>0</v>
      </c>
      <c r="X96" s="79">
        <f>'Sectoral Plan 21'!$G75</f>
        <v>0</v>
      </c>
      <c r="Y96" s="79">
        <f>'Sectoral Plan 22'!$G75</f>
        <v>0</v>
      </c>
      <c r="Z96" s="79">
        <f>'Sectoral Plan 23'!$G75</f>
        <v>0</v>
      </c>
      <c r="AA96" s="79">
        <f>'Sectoral Plan 24'!$G75</f>
        <v>0</v>
      </c>
      <c r="AB96" s="79">
        <f>'Sectoral Plan 25'!$G75</f>
        <v>0</v>
      </c>
      <c r="AC96" s="79">
        <f>'Sectoral Plan 26'!$G75</f>
        <v>0</v>
      </c>
      <c r="AD96" s="79">
        <f>'Sectoral Plan 27'!$G75</f>
        <v>0</v>
      </c>
      <c r="AE96" s="79">
        <f>'Sectoral Plan 28'!$G75</f>
        <v>0</v>
      </c>
      <c r="AF96" s="79">
        <f>'Sectoral Plan 29'!$G75</f>
        <v>0</v>
      </c>
      <c r="AG96" s="80">
        <f>'Sectoral Plan 30'!$G75</f>
        <v>0</v>
      </c>
      <c r="AH96" s="89">
        <f t="shared" si="8"/>
        <v>0</v>
      </c>
      <c r="AI96" s="90">
        <f t="shared" si="9"/>
        <v>1</v>
      </c>
      <c r="AJ96" s="90">
        <f>IF($AK96=0,SUM($AH96:$AI96),'developer sheet'!$D$9)</f>
        <v>1</v>
      </c>
      <c r="AK96" s="90">
        <f>'Long Term Vision'!C75</f>
        <v>0</v>
      </c>
      <c r="AL96" s="90">
        <f t="shared" si="6"/>
        <v>1</v>
      </c>
      <c r="AM96" s="90">
        <f t="shared" si="7"/>
        <v>0</v>
      </c>
      <c r="AN96" s="88" t="str">
        <f>IF($AK96="NO",'developer sheet'!$D$9,IF(AND($AJ96&lt;&gt;'developer sheet'!$D$9,$AJ96&lt;&gt;0),IF($AH96&gt;0,"T",IF($AI96&gt;0,"P")),'developer sheet'!$D$10))</f>
        <v>P</v>
      </c>
      <c r="AO96" s="103"/>
    </row>
    <row r="97" spans="1:41" x14ac:dyDescent="0.25">
      <c r="A97" s="19">
        <v>15.8</v>
      </c>
      <c r="B97" s="78">
        <f>'Long Term Vision'!I76</f>
        <v>0</v>
      </c>
      <c r="C97" s="79">
        <f>'Mid-term Plan'!G76</f>
        <v>0</v>
      </c>
      <c r="D97" s="79">
        <f>'Sectoral Plan 1'!$G76</f>
        <v>0</v>
      </c>
      <c r="E97" s="79">
        <f>'Sectoral Plan 2'!$G76</f>
        <v>0</v>
      </c>
      <c r="F97" s="79">
        <f>'Sectoral Plan 3'!$G76</f>
        <v>0</v>
      </c>
      <c r="G97" s="79">
        <f>'Sectoral Plan 4'!$G76</f>
        <v>0</v>
      </c>
      <c r="H97" s="79">
        <f>'Sectoral Plan 5'!$G76</f>
        <v>0</v>
      </c>
      <c r="I97" s="79">
        <f>'Sectoral Plan 6'!$G76</f>
        <v>0</v>
      </c>
      <c r="J97" s="79">
        <f>'Sectoral Plan 7'!$G76</f>
        <v>0</v>
      </c>
      <c r="K97" s="79">
        <f>'Sectoral Plan 8'!$G76</f>
        <v>0</v>
      </c>
      <c r="L97" s="79">
        <f>'Sectoral Plan 9'!$G76</f>
        <v>0</v>
      </c>
      <c r="M97" s="79">
        <f>'Sectoral Plan 10'!$G76</f>
        <v>0</v>
      </c>
      <c r="N97" s="79">
        <f>'Sectoral Plan 11'!$G76</f>
        <v>0</v>
      </c>
      <c r="O97" s="79">
        <f>'Sectoral Plan 12'!$G76</f>
        <v>0</v>
      </c>
      <c r="P97" s="79" t="str">
        <f>'Sectoral Plan 13'!$G76</f>
        <v>P</v>
      </c>
      <c r="Q97" s="79" t="str">
        <f>'Sectoral Plan 14'!$G76</f>
        <v>P</v>
      </c>
      <c r="R97" s="79">
        <f>'Sectoral Plan 15'!$G76</f>
        <v>0</v>
      </c>
      <c r="S97" s="79">
        <f>'Sectoral Plan 16'!$G76</f>
        <v>0</v>
      </c>
      <c r="T97" s="79">
        <f>'Sectoral Plan 17'!$G76</f>
        <v>0</v>
      </c>
      <c r="U97" s="79">
        <f>'Sectoral Plan 18'!$G76</f>
        <v>0</v>
      </c>
      <c r="V97" s="79">
        <f>'Sectoral Plan 19'!$G76</f>
        <v>0</v>
      </c>
      <c r="W97" s="79">
        <f>'Sectoral Plan 20'!$G76</f>
        <v>0</v>
      </c>
      <c r="X97" s="79">
        <f>'Sectoral Plan 21'!$G76</f>
        <v>0</v>
      </c>
      <c r="Y97" s="79">
        <f>'Sectoral Plan 22'!$G76</f>
        <v>0</v>
      </c>
      <c r="Z97" s="79">
        <f>'Sectoral Plan 23'!$G76</f>
        <v>0</v>
      </c>
      <c r="AA97" s="79">
        <f>'Sectoral Plan 24'!$G76</f>
        <v>0</v>
      </c>
      <c r="AB97" s="79">
        <f>'Sectoral Plan 25'!$G76</f>
        <v>0</v>
      </c>
      <c r="AC97" s="79">
        <f>'Sectoral Plan 26'!$G76</f>
        <v>0</v>
      </c>
      <c r="AD97" s="79">
        <f>'Sectoral Plan 27'!$G76</f>
        <v>0</v>
      </c>
      <c r="AE97" s="79">
        <f>'Sectoral Plan 28'!$G76</f>
        <v>0</v>
      </c>
      <c r="AF97" s="79">
        <f>'Sectoral Plan 29'!$G76</f>
        <v>0</v>
      </c>
      <c r="AG97" s="80">
        <f>'Sectoral Plan 30'!$G76</f>
        <v>0</v>
      </c>
      <c r="AH97" s="89">
        <f t="shared" si="8"/>
        <v>0</v>
      </c>
      <c r="AI97" s="90">
        <f t="shared" si="9"/>
        <v>2</v>
      </c>
      <c r="AJ97" s="90">
        <f>IF($AK97=0,SUM($AH97:$AI97),'developer sheet'!$D$9)</f>
        <v>2</v>
      </c>
      <c r="AK97" s="90">
        <f>'Long Term Vision'!C76</f>
        <v>0</v>
      </c>
      <c r="AL97" s="90">
        <f t="shared" si="6"/>
        <v>1</v>
      </c>
      <c r="AM97" s="90">
        <f t="shared" si="7"/>
        <v>0</v>
      </c>
      <c r="AN97" s="88" t="str">
        <f>IF($AK97="NO",'developer sheet'!$D$9,IF(AND($AJ97&lt;&gt;'developer sheet'!$D$9,$AJ97&lt;&gt;0),IF($AH97&gt;0,"T",IF($AI97&gt;0,"P")),'developer sheet'!$D$10))</f>
        <v>P</v>
      </c>
      <c r="AO97" s="103"/>
    </row>
    <row r="98" spans="1:41" x14ac:dyDescent="0.25">
      <c r="A98" s="19">
        <v>15.9</v>
      </c>
      <c r="B98" s="78" t="str">
        <f>'Long Term Vision'!I77</f>
        <v>T</v>
      </c>
      <c r="C98" s="79">
        <f>'Mid-term Plan'!G77</f>
        <v>0</v>
      </c>
      <c r="D98" s="79">
        <f>'Sectoral Plan 1'!$G77</f>
        <v>0</v>
      </c>
      <c r="E98" s="79">
        <f>'Sectoral Plan 2'!$G77</f>
        <v>0</v>
      </c>
      <c r="F98" s="79">
        <f>'Sectoral Plan 3'!$G77</f>
        <v>0</v>
      </c>
      <c r="G98" s="79">
        <f>'Sectoral Plan 4'!$G77</f>
        <v>0</v>
      </c>
      <c r="H98" s="79">
        <f>'Sectoral Plan 5'!$G77</f>
        <v>0</v>
      </c>
      <c r="I98" s="79">
        <f>'Sectoral Plan 6'!$G77</f>
        <v>0</v>
      </c>
      <c r="J98" s="79">
        <f>'Sectoral Plan 7'!$G77</f>
        <v>0</v>
      </c>
      <c r="K98" s="79">
        <f>'Sectoral Plan 8'!$G77</f>
        <v>0</v>
      </c>
      <c r="L98" s="79">
        <f>'Sectoral Plan 9'!$G77</f>
        <v>0</v>
      </c>
      <c r="M98" s="79">
        <f>'Sectoral Plan 10'!$G77</f>
        <v>0</v>
      </c>
      <c r="N98" s="79">
        <f>'Sectoral Plan 11'!$G77</f>
        <v>0</v>
      </c>
      <c r="O98" s="79">
        <f>'Sectoral Plan 12'!$G77</f>
        <v>0</v>
      </c>
      <c r="P98" s="79" t="str">
        <f>'Sectoral Plan 13'!$G77</f>
        <v>P</v>
      </c>
      <c r="Q98" s="79" t="str">
        <f>'Sectoral Plan 14'!$G77</f>
        <v>T</v>
      </c>
      <c r="R98" s="79">
        <f>'Sectoral Plan 15'!$G77</f>
        <v>0</v>
      </c>
      <c r="S98" s="79">
        <f>'Sectoral Plan 16'!$G77</f>
        <v>0</v>
      </c>
      <c r="T98" s="79">
        <f>'Sectoral Plan 17'!$G77</f>
        <v>0</v>
      </c>
      <c r="U98" s="79">
        <f>'Sectoral Plan 18'!$G77</f>
        <v>0</v>
      </c>
      <c r="V98" s="79">
        <f>'Sectoral Plan 19'!$G77</f>
        <v>0</v>
      </c>
      <c r="W98" s="79">
        <f>'Sectoral Plan 20'!$G77</f>
        <v>0</v>
      </c>
      <c r="X98" s="79">
        <f>'Sectoral Plan 21'!$G77</f>
        <v>0</v>
      </c>
      <c r="Y98" s="79">
        <f>'Sectoral Plan 22'!$G77</f>
        <v>0</v>
      </c>
      <c r="Z98" s="79">
        <f>'Sectoral Plan 23'!$G77</f>
        <v>0</v>
      </c>
      <c r="AA98" s="79">
        <f>'Sectoral Plan 24'!$G77</f>
        <v>0</v>
      </c>
      <c r="AB98" s="79">
        <f>'Sectoral Plan 25'!$G77</f>
        <v>0</v>
      </c>
      <c r="AC98" s="79">
        <f>'Sectoral Plan 26'!$G77</f>
        <v>0</v>
      </c>
      <c r="AD98" s="79">
        <f>'Sectoral Plan 27'!$G77</f>
        <v>0</v>
      </c>
      <c r="AE98" s="79">
        <f>'Sectoral Plan 28'!$G77</f>
        <v>0</v>
      </c>
      <c r="AF98" s="79">
        <f>'Sectoral Plan 29'!$G77</f>
        <v>0</v>
      </c>
      <c r="AG98" s="80">
        <f>'Sectoral Plan 30'!$G77</f>
        <v>0</v>
      </c>
      <c r="AH98" s="89">
        <f t="shared" ref="AH98" si="10">COUNTIF(B98:AG98,"T")</f>
        <v>2</v>
      </c>
      <c r="AI98" s="90">
        <f t="shared" ref="AI98" si="11">COUNTIF(B98:AG98,"P")</f>
        <v>1</v>
      </c>
      <c r="AJ98" s="90">
        <f>IF($AK98=0,SUM($AH98:$AI98),'developer sheet'!$D$9)</f>
        <v>3</v>
      </c>
      <c r="AK98" s="90">
        <f>'Long Term Vision'!C77</f>
        <v>0</v>
      </c>
      <c r="AL98" s="90">
        <f t="shared" ref="AL98:AL127" si="12">IF(AND($AH98+$AI98&gt;0,$AK98=0),1,0)</f>
        <v>1</v>
      </c>
      <c r="AM98" s="90">
        <f t="shared" ref="AM98:AM127" si="13">IF(AND($AH98=0,$AI98=0,$AK98=0),1,0)</f>
        <v>0</v>
      </c>
      <c r="AN98" s="88" t="str">
        <f>IF($AK98="NO",'developer sheet'!$D$9,IF(AND($AJ98&lt;&gt;'developer sheet'!$D$9,$AJ98&lt;&gt;0),IF($AH98&gt;0,"T",IF($AI98&gt;0,"P")),'developer sheet'!$D$10))</f>
        <v>T</v>
      </c>
      <c r="AO98" s="103"/>
    </row>
    <row r="99" spans="1:41" x14ac:dyDescent="0.25">
      <c r="A99" s="19">
        <v>16.100000000000001</v>
      </c>
      <c r="B99" s="78">
        <f>'Long Term Vision'!I116</f>
        <v>0</v>
      </c>
      <c r="C99" s="79" t="str">
        <f>'Mid-term Plan'!G116</f>
        <v>T</v>
      </c>
      <c r="D99" s="79">
        <f>'Sectoral Plan 1'!$G116</f>
        <v>0</v>
      </c>
      <c r="E99" s="79">
        <f>'Sectoral Plan 2'!$G116</f>
        <v>0</v>
      </c>
      <c r="F99" s="79">
        <f>'Sectoral Plan 3'!$G116</f>
        <v>0</v>
      </c>
      <c r="G99" s="79" t="str">
        <f>'Sectoral Plan 4'!$G116</f>
        <v>P</v>
      </c>
      <c r="H99" s="79">
        <f>'Sectoral Plan 5'!$G116</f>
        <v>0</v>
      </c>
      <c r="I99" s="79">
        <f>'Sectoral Plan 6'!$G116</f>
        <v>0</v>
      </c>
      <c r="J99" s="79">
        <f>'Sectoral Plan 7'!$G116</f>
        <v>0</v>
      </c>
      <c r="K99" s="79">
        <f>'Sectoral Plan 8'!$G116</f>
        <v>0</v>
      </c>
      <c r="L99" s="79" t="str">
        <f>'Sectoral Plan 9'!$G116</f>
        <v>P</v>
      </c>
      <c r="M99" s="79">
        <f>'Sectoral Plan 10'!$G116</f>
        <v>0</v>
      </c>
      <c r="N99" s="79">
        <f>'Sectoral Plan 11'!$G116</f>
        <v>0</v>
      </c>
      <c r="O99" s="79">
        <f>'Sectoral Plan 12'!$G116</f>
        <v>0</v>
      </c>
      <c r="P99" s="79">
        <f>'Sectoral Plan 13'!$G116</f>
        <v>0</v>
      </c>
      <c r="Q99" s="79">
        <f>'Sectoral Plan 14'!$G116</f>
        <v>0</v>
      </c>
      <c r="R99" s="79">
        <f>'Sectoral Plan 15'!$G116</f>
        <v>0</v>
      </c>
      <c r="S99" s="79">
        <f>'Sectoral Plan 16'!$G116</f>
        <v>0</v>
      </c>
      <c r="T99" s="79">
        <f>'Sectoral Plan 17'!$G116</f>
        <v>0</v>
      </c>
      <c r="U99" s="79">
        <f>'Sectoral Plan 18'!$G116</f>
        <v>0</v>
      </c>
      <c r="V99" s="79">
        <f>'Sectoral Plan 19'!$G116</f>
        <v>0</v>
      </c>
      <c r="W99" s="79">
        <f>'Sectoral Plan 20'!$G116</f>
        <v>0</v>
      </c>
      <c r="X99" s="79">
        <f>'Sectoral Plan 21'!$G116</f>
        <v>0</v>
      </c>
      <c r="Y99" s="79">
        <f>'Sectoral Plan 22'!$G116</f>
        <v>0</v>
      </c>
      <c r="Z99" s="79">
        <f>'Sectoral Plan 23'!$G116</f>
        <v>0</v>
      </c>
      <c r="AA99" s="79">
        <f>'Sectoral Plan 24'!$G116</f>
        <v>0</v>
      </c>
      <c r="AB99" s="79">
        <f>'Sectoral Plan 25'!$G116</f>
        <v>0</v>
      </c>
      <c r="AC99" s="79">
        <f>'Sectoral Plan 26'!$G116</f>
        <v>0</v>
      </c>
      <c r="AD99" s="79">
        <f>'Sectoral Plan 27'!$G116</f>
        <v>0</v>
      </c>
      <c r="AE99" s="79">
        <f>'Sectoral Plan 28'!$G116</f>
        <v>0</v>
      </c>
      <c r="AF99" s="79">
        <f>'Sectoral Plan 29'!$G116</f>
        <v>0</v>
      </c>
      <c r="AG99" s="80">
        <f>'Sectoral Plan 30'!$G116</f>
        <v>0</v>
      </c>
      <c r="AH99" s="89">
        <f t="shared" si="8"/>
        <v>1</v>
      </c>
      <c r="AI99" s="90">
        <f t="shared" si="9"/>
        <v>2</v>
      </c>
      <c r="AJ99" s="90">
        <f>IF($AK99=0,SUM($AH99:$AI99),'developer sheet'!$D$9)</f>
        <v>3</v>
      </c>
      <c r="AK99" s="90">
        <f>'Long Term Vision'!C116</f>
        <v>0</v>
      </c>
      <c r="AL99" s="90">
        <f t="shared" si="12"/>
        <v>1</v>
      </c>
      <c r="AM99" s="90">
        <f t="shared" si="13"/>
        <v>0</v>
      </c>
      <c r="AN99" s="88" t="str">
        <f>IF($AK99="NO",'developer sheet'!$D$9,IF(AND($AJ99&lt;&gt;'developer sheet'!$D$9,$AJ99&lt;&gt;0),IF($AH99&gt;0,"T",IF($AI99&gt;0,"P")),'developer sheet'!$D$10))</f>
        <v>T</v>
      </c>
      <c r="AO99" s="103"/>
    </row>
    <row r="100" spans="1:41" x14ac:dyDescent="0.25">
      <c r="A100" s="19">
        <v>16.2</v>
      </c>
      <c r="B100" s="78">
        <f>'Long Term Vision'!I117</f>
        <v>0</v>
      </c>
      <c r="C100" s="79">
        <f>'Mid-term Plan'!G117</f>
        <v>0</v>
      </c>
      <c r="D100" s="79">
        <f>'Sectoral Plan 1'!$G117</f>
        <v>0</v>
      </c>
      <c r="E100" s="79">
        <f>'Sectoral Plan 2'!$G117</f>
        <v>0</v>
      </c>
      <c r="F100" s="79">
        <f>'Sectoral Plan 3'!$G117</f>
        <v>0</v>
      </c>
      <c r="G100" s="79" t="str">
        <f>'Sectoral Plan 4'!$G117</f>
        <v>P</v>
      </c>
      <c r="H100" s="79">
        <f>'Sectoral Plan 5'!$G117</f>
        <v>0</v>
      </c>
      <c r="I100" s="79">
        <f>'Sectoral Plan 6'!$G117</f>
        <v>0</v>
      </c>
      <c r="J100" s="79">
        <f>'Sectoral Plan 7'!$G117</f>
        <v>0</v>
      </c>
      <c r="K100" s="79">
        <f>'Sectoral Plan 8'!$G117</f>
        <v>0</v>
      </c>
      <c r="L100" s="79" t="str">
        <f>'Sectoral Plan 9'!$G117</f>
        <v>P</v>
      </c>
      <c r="M100" s="79">
        <f>'Sectoral Plan 10'!$G117</f>
        <v>0</v>
      </c>
      <c r="N100" s="79">
        <f>'Sectoral Plan 11'!$G117</f>
        <v>0</v>
      </c>
      <c r="O100" s="79">
        <f>'Sectoral Plan 12'!$G117</f>
        <v>0</v>
      </c>
      <c r="P100" s="79">
        <f>'Sectoral Plan 13'!$G117</f>
        <v>0</v>
      </c>
      <c r="Q100" s="79">
        <f>'Sectoral Plan 14'!$G117</f>
        <v>0</v>
      </c>
      <c r="R100" s="79">
        <f>'Sectoral Plan 15'!$G117</f>
        <v>0</v>
      </c>
      <c r="S100" s="79">
        <f>'Sectoral Plan 16'!$G117</f>
        <v>0</v>
      </c>
      <c r="T100" s="79">
        <f>'Sectoral Plan 17'!$G117</f>
        <v>0</v>
      </c>
      <c r="U100" s="79">
        <f>'Sectoral Plan 18'!$G117</f>
        <v>0</v>
      </c>
      <c r="V100" s="79">
        <f>'Sectoral Plan 19'!$G117</f>
        <v>0</v>
      </c>
      <c r="W100" s="79">
        <f>'Sectoral Plan 20'!$G117</f>
        <v>0</v>
      </c>
      <c r="X100" s="79">
        <f>'Sectoral Plan 21'!$G117</f>
        <v>0</v>
      </c>
      <c r="Y100" s="79">
        <f>'Sectoral Plan 22'!$G117</f>
        <v>0</v>
      </c>
      <c r="Z100" s="79">
        <f>'Sectoral Plan 23'!$G117</f>
        <v>0</v>
      </c>
      <c r="AA100" s="79">
        <f>'Sectoral Plan 24'!$G117</f>
        <v>0</v>
      </c>
      <c r="AB100" s="79">
        <f>'Sectoral Plan 25'!$G117</f>
        <v>0</v>
      </c>
      <c r="AC100" s="79">
        <f>'Sectoral Plan 26'!$G117</f>
        <v>0</v>
      </c>
      <c r="AD100" s="79">
        <f>'Sectoral Plan 27'!$G117</f>
        <v>0</v>
      </c>
      <c r="AE100" s="79">
        <f>'Sectoral Plan 28'!$G117</f>
        <v>0</v>
      </c>
      <c r="AF100" s="79">
        <f>'Sectoral Plan 29'!$G117</f>
        <v>0</v>
      </c>
      <c r="AG100" s="80">
        <f>'Sectoral Plan 30'!$G117</f>
        <v>0</v>
      </c>
      <c r="AH100" s="89">
        <f t="shared" si="8"/>
        <v>0</v>
      </c>
      <c r="AI100" s="90">
        <f t="shared" si="9"/>
        <v>2</v>
      </c>
      <c r="AJ100" s="90">
        <f>IF($AK100=0,SUM($AH100:$AI100),'developer sheet'!$D$9)</f>
        <v>2</v>
      </c>
      <c r="AK100" s="90">
        <f>'Long Term Vision'!C117</f>
        <v>0</v>
      </c>
      <c r="AL100" s="90">
        <f t="shared" si="12"/>
        <v>1</v>
      </c>
      <c r="AM100" s="90">
        <f t="shared" si="13"/>
        <v>0</v>
      </c>
      <c r="AN100" s="88" t="str">
        <f>IF($AK100="NO",'developer sheet'!$D$9,IF(AND($AJ100&lt;&gt;'developer sheet'!$D$9,$AJ100&lt;&gt;0),IF($AH100&gt;0,"T",IF($AI100&gt;0,"P")),'developer sheet'!$D$10))</f>
        <v>P</v>
      </c>
      <c r="AO100" s="103"/>
    </row>
    <row r="101" spans="1:41" x14ac:dyDescent="0.25">
      <c r="A101" s="19">
        <v>16.3</v>
      </c>
      <c r="B101" s="78" t="str">
        <f>'Long Term Vision'!I118</f>
        <v>P</v>
      </c>
      <c r="C101" s="79" t="str">
        <f>'Mid-term Plan'!G118</f>
        <v>T</v>
      </c>
      <c r="D101" s="79">
        <f>'Sectoral Plan 1'!$G118</f>
        <v>0</v>
      </c>
      <c r="E101" s="79">
        <f>'Sectoral Plan 2'!$G118</f>
        <v>0</v>
      </c>
      <c r="F101" s="79">
        <f>'Sectoral Plan 3'!$G118</f>
        <v>0</v>
      </c>
      <c r="G101" s="79">
        <f>'Sectoral Plan 4'!$G118</f>
        <v>0</v>
      </c>
      <c r="H101" s="79">
        <f>'Sectoral Plan 5'!$G118</f>
        <v>0</v>
      </c>
      <c r="I101" s="79">
        <f>'Sectoral Plan 6'!$G118</f>
        <v>0</v>
      </c>
      <c r="J101" s="79">
        <f>'Sectoral Plan 7'!$G118</f>
        <v>0</v>
      </c>
      <c r="K101" s="79">
        <f>'Sectoral Plan 8'!$G118</f>
        <v>0</v>
      </c>
      <c r="L101" s="79">
        <f>'Sectoral Plan 9'!$G118</f>
        <v>0</v>
      </c>
      <c r="M101" s="79">
        <f>'Sectoral Plan 10'!$G118</f>
        <v>0</v>
      </c>
      <c r="N101" s="79">
        <f>'Sectoral Plan 11'!$G118</f>
        <v>0</v>
      </c>
      <c r="O101" s="79">
        <f>'Sectoral Plan 12'!$G118</f>
        <v>0</v>
      </c>
      <c r="P101" s="79">
        <f>'Sectoral Plan 13'!$G118</f>
        <v>0</v>
      </c>
      <c r="Q101" s="79">
        <f>'Sectoral Plan 14'!$G118</f>
        <v>0</v>
      </c>
      <c r="R101" s="79">
        <f>'Sectoral Plan 15'!$G118</f>
        <v>0</v>
      </c>
      <c r="S101" s="79">
        <f>'Sectoral Plan 16'!$G118</f>
        <v>0</v>
      </c>
      <c r="T101" s="79">
        <f>'Sectoral Plan 17'!$G118</f>
        <v>0</v>
      </c>
      <c r="U101" s="79">
        <f>'Sectoral Plan 18'!$G118</f>
        <v>0</v>
      </c>
      <c r="V101" s="79">
        <f>'Sectoral Plan 19'!$G118</f>
        <v>0</v>
      </c>
      <c r="W101" s="79">
        <f>'Sectoral Plan 20'!$G118</f>
        <v>0</v>
      </c>
      <c r="X101" s="79">
        <f>'Sectoral Plan 21'!$G118</f>
        <v>0</v>
      </c>
      <c r="Y101" s="79">
        <f>'Sectoral Plan 22'!$G118</f>
        <v>0</v>
      </c>
      <c r="Z101" s="79">
        <f>'Sectoral Plan 23'!$G118</f>
        <v>0</v>
      </c>
      <c r="AA101" s="79">
        <f>'Sectoral Plan 24'!$G118</f>
        <v>0</v>
      </c>
      <c r="AB101" s="79">
        <f>'Sectoral Plan 25'!$G118</f>
        <v>0</v>
      </c>
      <c r="AC101" s="79">
        <f>'Sectoral Plan 26'!$G118</f>
        <v>0</v>
      </c>
      <c r="AD101" s="79">
        <f>'Sectoral Plan 27'!$G118</f>
        <v>0</v>
      </c>
      <c r="AE101" s="79">
        <f>'Sectoral Plan 28'!$G118</f>
        <v>0</v>
      </c>
      <c r="AF101" s="79">
        <f>'Sectoral Plan 29'!$G118</f>
        <v>0</v>
      </c>
      <c r="AG101" s="80">
        <f>'Sectoral Plan 30'!$G118</f>
        <v>0</v>
      </c>
      <c r="AH101" s="89">
        <f t="shared" si="8"/>
        <v>1</v>
      </c>
      <c r="AI101" s="90">
        <f t="shared" si="9"/>
        <v>1</v>
      </c>
      <c r="AJ101" s="90">
        <f>IF($AK101=0,SUM($AH101:$AI101),'developer sheet'!$D$9)</f>
        <v>2</v>
      </c>
      <c r="AK101" s="90">
        <f>'Long Term Vision'!C118</f>
        <v>0</v>
      </c>
      <c r="AL101" s="90">
        <f t="shared" si="12"/>
        <v>1</v>
      </c>
      <c r="AM101" s="90">
        <f t="shared" si="13"/>
        <v>0</v>
      </c>
      <c r="AN101" s="88" t="str">
        <f>IF($AK101="NO",'developer sheet'!$D$9,IF(AND($AJ101&lt;&gt;'developer sheet'!$D$9,$AJ101&lt;&gt;0),IF($AH101&gt;0,"T",IF($AI101&gt;0,"P")),'developer sheet'!$D$10))</f>
        <v>T</v>
      </c>
      <c r="AO101" s="103"/>
    </row>
    <row r="102" spans="1:41" x14ac:dyDescent="0.25">
      <c r="A102" s="19">
        <v>16.399999999999999</v>
      </c>
      <c r="B102" s="78">
        <f>'Long Term Vision'!I119</f>
        <v>0</v>
      </c>
      <c r="C102" s="79">
        <f>'Mid-term Plan'!G119</f>
        <v>0</v>
      </c>
      <c r="D102" s="79">
        <f>'Sectoral Plan 1'!$G119</f>
        <v>0</v>
      </c>
      <c r="E102" s="79">
        <f>'Sectoral Plan 2'!$G119</f>
        <v>0</v>
      </c>
      <c r="F102" s="79">
        <f>'Sectoral Plan 3'!$G119</f>
        <v>0</v>
      </c>
      <c r="G102" s="79" t="str">
        <f>'Sectoral Plan 4'!$G119</f>
        <v>P</v>
      </c>
      <c r="H102" s="79">
        <f>'Sectoral Plan 5'!$G119</f>
        <v>0</v>
      </c>
      <c r="I102" s="79">
        <f>'Sectoral Plan 6'!$G119</f>
        <v>0</v>
      </c>
      <c r="J102" s="79">
        <f>'Sectoral Plan 7'!$G119</f>
        <v>0</v>
      </c>
      <c r="K102" s="79">
        <f>'Sectoral Plan 8'!$G119</f>
        <v>0</v>
      </c>
      <c r="L102" s="79">
        <f>'Sectoral Plan 9'!$G119</f>
        <v>0</v>
      </c>
      <c r="M102" s="79">
        <f>'Sectoral Plan 10'!$G119</f>
        <v>0</v>
      </c>
      <c r="N102" s="79">
        <f>'Sectoral Plan 11'!$G119</f>
        <v>0</v>
      </c>
      <c r="O102" s="79" t="str">
        <f>'Sectoral Plan 12'!$G119</f>
        <v>P</v>
      </c>
      <c r="P102" s="79">
        <f>'Sectoral Plan 13'!$G119</f>
        <v>0</v>
      </c>
      <c r="Q102" s="79">
        <f>'Sectoral Plan 14'!$G119</f>
        <v>0</v>
      </c>
      <c r="R102" s="79">
        <f>'Sectoral Plan 15'!$G119</f>
        <v>0</v>
      </c>
      <c r="S102" s="79">
        <f>'Sectoral Plan 16'!$G119</f>
        <v>0</v>
      </c>
      <c r="T102" s="79">
        <f>'Sectoral Plan 17'!$G119</f>
        <v>0</v>
      </c>
      <c r="U102" s="79">
        <f>'Sectoral Plan 18'!$G119</f>
        <v>0</v>
      </c>
      <c r="V102" s="79">
        <f>'Sectoral Plan 19'!$G119</f>
        <v>0</v>
      </c>
      <c r="W102" s="79">
        <f>'Sectoral Plan 20'!$G119</f>
        <v>0</v>
      </c>
      <c r="X102" s="79">
        <f>'Sectoral Plan 21'!$G119</f>
        <v>0</v>
      </c>
      <c r="Y102" s="79">
        <f>'Sectoral Plan 22'!$G119</f>
        <v>0</v>
      </c>
      <c r="Z102" s="79">
        <f>'Sectoral Plan 23'!$G119</f>
        <v>0</v>
      </c>
      <c r="AA102" s="79">
        <f>'Sectoral Plan 24'!$G119</f>
        <v>0</v>
      </c>
      <c r="AB102" s="79">
        <f>'Sectoral Plan 25'!$G119</f>
        <v>0</v>
      </c>
      <c r="AC102" s="79">
        <f>'Sectoral Plan 26'!$G119</f>
        <v>0</v>
      </c>
      <c r="AD102" s="79">
        <f>'Sectoral Plan 27'!$G119</f>
        <v>0</v>
      </c>
      <c r="AE102" s="79">
        <f>'Sectoral Plan 28'!$G119</f>
        <v>0</v>
      </c>
      <c r="AF102" s="79">
        <f>'Sectoral Plan 29'!$G119</f>
        <v>0</v>
      </c>
      <c r="AG102" s="80">
        <f>'Sectoral Plan 30'!$G119</f>
        <v>0</v>
      </c>
      <c r="AH102" s="89">
        <f t="shared" si="8"/>
        <v>0</v>
      </c>
      <c r="AI102" s="90">
        <f t="shared" si="9"/>
        <v>2</v>
      </c>
      <c r="AJ102" s="90">
        <f>IF($AK102=0,SUM($AH102:$AI102),'developer sheet'!$D$9)</f>
        <v>2</v>
      </c>
      <c r="AK102" s="90">
        <f>'Long Term Vision'!C119</f>
        <v>0</v>
      </c>
      <c r="AL102" s="90">
        <f t="shared" si="12"/>
        <v>1</v>
      </c>
      <c r="AM102" s="90">
        <f t="shared" si="13"/>
        <v>0</v>
      </c>
      <c r="AN102" s="88" t="str">
        <f>IF($AK102="NO",'developer sheet'!$D$9,IF(AND($AJ102&lt;&gt;'developer sheet'!$D$9,$AJ102&lt;&gt;0),IF($AH102&gt;0,"T",IF($AI102&gt;0,"P")),'developer sheet'!$D$10))</f>
        <v>P</v>
      </c>
      <c r="AO102" s="103"/>
    </row>
    <row r="103" spans="1:41" x14ac:dyDescent="0.25">
      <c r="A103" s="19">
        <v>16.5</v>
      </c>
      <c r="B103" s="78">
        <f>'Long Term Vision'!I120</f>
        <v>0</v>
      </c>
      <c r="C103" s="79">
        <f>'Mid-term Plan'!G120</f>
        <v>0</v>
      </c>
      <c r="D103" s="79">
        <f>'Sectoral Plan 1'!$G120</f>
        <v>0</v>
      </c>
      <c r="E103" s="79">
        <f>'Sectoral Plan 2'!$G120</f>
        <v>0</v>
      </c>
      <c r="F103" s="79" t="str">
        <f>'Sectoral Plan 3'!$G120</f>
        <v>P</v>
      </c>
      <c r="G103" s="79">
        <f>'Sectoral Plan 4'!$G120</f>
        <v>0</v>
      </c>
      <c r="H103" s="79">
        <f>'Sectoral Plan 5'!$G120</f>
        <v>0</v>
      </c>
      <c r="I103" s="79">
        <f>'Sectoral Plan 6'!$G120</f>
        <v>0</v>
      </c>
      <c r="J103" s="79">
        <f>'Sectoral Plan 7'!$G120</f>
        <v>0</v>
      </c>
      <c r="K103" s="79">
        <f>'Sectoral Plan 8'!$G120</f>
        <v>0</v>
      </c>
      <c r="L103" s="79">
        <f>'Sectoral Plan 9'!$G120</f>
        <v>0</v>
      </c>
      <c r="M103" s="79">
        <f>'Sectoral Plan 10'!$G120</f>
        <v>0</v>
      </c>
      <c r="N103" s="79">
        <f>'Sectoral Plan 11'!$G120</f>
        <v>0</v>
      </c>
      <c r="O103" s="79">
        <f>'Sectoral Plan 12'!$G120</f>
        <v>0</v>
      </c>
      <c r="P103" s="79" t="str">
        <f>'Sectoral Plan 13'!$G120</f>
        <v>P</v>
      </c>
      <c r="Q103" s="79">
        <f>'Sectoral Plan 14'!$G120</f>
        <v>0</v>
      </c>
      <c r="R103" s="79">
        <f>'Sectoral Plan 15'!$G120</f>
        <v>0</v>
      </c>
      <c r="S103" s="79">
        <f>'Sectoral Plan 16'!$G120</f>
        <v>0</v>
      </c>
      <c r="T103" s="79">
        <f>'Sectoral Plan 17'!$G120</f>
        <v>0</v>
      </c>
      <c r="U103" s="79">
        <f>'Sectoral Plan 18'!$G120</f>
        <v>0</v>
      </c>
      <c r="V103" s="79">
        <f>'Sectoral Plan 19'!$G120</f>
        <v>0</v>
      </c>
      <c r="W103" s="79">
        <f>'Sectoral Plan 20'!$G120</f>
        <v>0</v>
      </c>
      <c r="X103" s="79">
        <f>'Sectoral Plan 21'!$G120</f>
        <v>0</v>
      </c>
      <c r="Y103" s="79">
        <f>'Sectoral Plan 22'!$G120</f>
        <v>0</v>
      </c>
      <c r="Z103" s="79">
        <f>'Sectoral Plan 23'!$G120</f>
        <v>0</v>
      </c>
      <c r="AA103" s="79">
        <f>'Sectoral Plan 24'!$G120</f>
        <v>0</v>
      </c>
      <c r="AB103" s="79">
        <f>'Sectoral Plan 25'!$G120</f>
        <v>0</v>
      </c>
      <c r="AC103" s="79">
        <f>'Sectoral Plan 26'!$G120</f>
        <v>0</v>
      </c>
      <c r="AD103" s="79">
        <f>'Sectoral Plan 27'!$G120</f>
        <v>0</v>
      </c>
      <c r="AE103" s="79">
        <f>'Sectoral Plan 28'!$G120</f>
        <v>0</v>
      </c>
      <c r="AF103" s="79">
        <f>'Sectoral Plan 29'!$G120</f>
        <v>0</v>
      </c>
      <c r="AG103" s="80">
        <f>'Sectoral Plan 30'!$G120</f>
        <v>0</v>
      </c>
      <c r="AH103" s="89">
        <f t="shared" si="8"/>
        <v>0</v>
      </c>
      <c r="AI103" s="90">
        <f t="shared" si="9"/>
        <v>2</v>
      </c>
      <c r="AJ103" s="90">
        <f>IF($AK103=0,SUM($AH103:$AI103),'developer sheet'!$D$9)</f>
        <v>2</v>
      </c>
      <c r="AK103" s="90">
        <f>'Long Term Vision'!C120</f>
        <v>0</v>
      </c>
      <c r="AL103" s="90">
        <f t="shared" si="12"/>
        <v>1</v>
      </c>
      <c r="AM103" s="90">
        <f t="shared" si="13"/>
        <v>0</v>
      </c>
      <c r="AN103" s="88" t="str">
        <f>IF($AK103="NO",'developer sheet'!$D$9,IF(AND($AJ103&lt;&gt;'developer sheet'!$D$9,$AJ103&lt;&gt;0),IF($AH103&gt;0,"T",IF($AI103&gt;0,"P")),'developer sheet'!$D$10))</f>
        <v>P</v>
      </c>
      <c r="AO103" s="103"/>
    </row>
    <row r="104" spans="1:41" x14ac:dyDescent="0.25">
      <c r="A104" s="19">
        <v>16.600000000000001</v>
      </c>
      <c r="B104" s="78" t="str">
        <f>'Long Term Vision'!I121</f>
        <v>T</v>
      </c>
      <c r="C104" s="79">
        <f>'Mid-term Plan'!G121</f>
        <v>0</v>
      </c>
      <c r="D104" s="79">
        <f>'Sectoral Plan 1'!$G121</f>
        <v>0</v>
      </c>
      <c r="E104" s="79">
        <f>'Sectoral Plan 2'!$G121</f>
        <v>0</v>
      </c>
      <c r="F104" s="79" t="str">
        <f>'Sectoral Plan 3'!$G121</f>
        <v>P</v>
      </c>
      <c r="G104" s="79" t="str">
        <f>'Sectoral Plan 4'!$G121</f>
        <v>P</v>
      </c>
      <c r="H104" s="79">
        <f>'Sectoral Plan 5'!$G121</f>
        <v>0</v>
      </c>
      <c r="I104" s="79">
        <f>'Sectoral Plan 6'!$G121</f>
        <v>0</v>
      </c>
      <c r="J104" s="79">
        <f>'Sectoral Plan 7'!$G121</f>
        <v>0</v>
      </c>
      <c r="K104" s="79">
        <f>'Sectoral Plan 8'!$G121</f>
        <v>0</v>
      </c>
      <c r="L104" s="79" t="str">
        <f>'Sectoral Plan 9'!$G121</f>
        <v>P</v>
      </c>
      <c r="M104" s="79">
        <f>'Sectoral Plan 10'!$G121</f>
        <v>0</v>
      </c>
      <c r="N104" s="79">
        <f>'Sectoral Plan 11'!$G121</f>
        <v>0</v>
      </c>
      <c r="O104" s="79">
        <f>'Sectoral Plan 12'!$G121</f>
        <v>0</v>
      </c>
      <c r="P104" s="79" t="str">
        <f>'Sectoral Plan 13'!$G121</f>
        <v>P</v>
      </c>
      <c r="Q104" s="79">
        <f>'Sectoral Plan 14'!$G121</f>
        <v>0</v>
      </c>
      <c r="R104" s="79">
        <f>'Sectoral Plan 15'!$G121</f>
        <v>0</v>
      </c>
      <c r="S104" s="79">
        <f>'Sectoral Plan 16'!$G121</f>
        <v>0</v>
      </c>
      <c r="T104" s="79">
        <f>'Sectoral Plan 17'!$G121</f>
        <v>0</v>
      </c>
      <c r="U104" s="79">
        <f>'Sectoral Plan 18'!$G121</f>
        <v>0</v>
      </c>
      <c r="V104" s="79">
        <f>'Sectoral Plan 19'!$G121</f>
        <v>0</v>
      </c>
      <c r="W104" s="79">
        <f>'Sectoral Plan 20'!$G121</f>
        <v>0</v>
      </c>
      <c r="X104" s="79">
        <f>'Sectoral Plan 21'!$G121</f>
        <v>0</v>
      </c>
      <c r="Y104" s="79">
        <f>'Sectoral Plan 22'!$G121</f>
        <v>0</v>
      </c>
      <c r="Z104" s="79">
        <f>'Sectoral Plan 23'!$G121</f>
        <v>0</v>
      </c>
      <c r="AA104" s="79">
        <f>'Sectoral Plan 24'!$G121</f>
        <v>0</v>
      </c>
      <c r="AB104" s="79">
        <f>'Sectoral Plan 25'!$G121</f>
        <v>0</v>
      </c>
      <c r="AC104" s="79">
        <f>'Sectoral Plan 26'!$G121</f>
        <v>0</v>
      </c>
      <c r="AD104" s="79">
        <f>'Sectoral Plan 27'!$G121</f>
        <v>0</v>
      </c>
      <c r="AE104" s="79">
        <f>'Sectoral Plan 28'!$G121</f>
        <v>0</v>
      </c>
      <c r="AF104" s="79">
        <f>'Sectoral Plan 29'!$G121</f>
        <v>0</v>
      </c>
      <c r="AG104" s="80">
        <f>'Sectoral Plan 30'!$G121</f>
        <v>0</v>
      </c>
      <c r="AH104" s="89">
        <f t="shared" si="8"/>
        <v>1</v>
      </c>
      <c r="AI104" s="90">
        <f t="shared" si="9"/>
        <v>4</v>
      </c>
      <c r="AJ104" s="90">
        <f>IF($AK104=0,SUM($AH104:$AI104),'developer sheet'!$D$9)</f>
        <v>5</v>
      </c>
      <c r="AK104" s="90">
        <f>'Long Term Vision'!C121</f>
        <v>0</v>
      </c>
      <c r="AL104" s="90">
        <f t="shared" si="12"/>
        <v>1</v>
      </c>
      <c r="AM104" s="90">
        <f t="shared" si="13"/>
        <v>0</v>
      </c>
      <c r="AN104" s="88" t="str">
        <f>IF($AK104="NO",'developer sheet'!$D$9,IF(AND($AJ104&lt;&gt;'developer sheet'!$D$9,$AJ104&lt;&gt;0),IF($AH104&gt;0,"T",IF($AI104&gt;0,"P")),'developer sheet'!$D$10))</f>
        <v>T</v>
      </c>
      <c r="AO104" s="103"/>
    </row>
    <row r="105" spans="1:41" x14ac:dyDescent="0.25">
      <c r="A105" s="19">
        <v>16.7</v>
      </c>
      <c r="B105" s="78" t="str">
        <f>'Long Term Vision'!I122</f>
        <v>T</v>
      </c>
      <c r="C105" s="79">
        <f>'Mid-term Plan'!G122</f>
        <v>0</v>
      </c>
      <c r="D105" s="79">
        <f>'Sectoral Plan 1'!$G122</f>
        <v>0</v>
      </c>
      <c r="E105" s="79">
        <f>'Sectoral Plan 2'!$G122</f>
        <v>0</v>
      </c>
      <c r="F105" s="79">
        <f>'Sectoral Plan 3'!$G122</f>
        <v>0</v>
      </c>
      <c r="G105" s="79">
        <f>'Sectoral Plan 4'!$G122</f>
        <v>0</v>
      </c>
      <c r="H105" s="79">
        <f>'Sectoral Plan 5'!$G122</f>
        <v>0</v>
      </c>
      <c r="I105" s="79">
        <f>'Sectoral Plan 6'!$G122</f>
        <v>0</v>
      </c>
      <c r="J105" s="79">
        <f>'Sectoral Plan 7'!$G122</f>
        <v>0</v>
      </c>
      <c r="K105" s="79">
        <f>'Sectoral Plan 8'!$G122</f>
        <v>0</v>
      </c>
      <c r="L105" s="79" t="str">
        <f>'Sectoral Plan 9'!$G122</f>
        <v>P</v>
      </c>
      <c r="M105" s="79">
        <f>'Sectoral Plan 10'!$G122</f>
        <v>0</v>
      </c>
      <c r="N105" s="79">
        <f>'Sectoral Plan 11'!$G122</f>
        <v>0</v>
      </c>
      <c r="O105" s="79">
        <f>'Sectoral Plan 12'!$G122</f>
        <v>0</v>
      </c>
      <c r="P105" s="79" t="str">
        <f>'Sectoral Plan 13'!$G122</f>
        <v>P</v>
      </c>
      <c r="Q105" s="79" t="str">
        <f>'Sectoral Plan 14'!$G122</f>
        <v>P</v>
      </c>
      <c r="R105" s="79">
        <f>'Sectoral Plan 15'!$G122</f>
        <v>0</v>
      </c>
      <c r="S105" s="79">
        <f>'Sectoral Plan 16'!$G122</f>
        <v>0</v>
      </c>
      <c r="T105" s="79">
        <f>'Sectoral Plan 17'!$G122</f>
        <v>0</v>
      </c>
      <c r="U105" s="79">
        <f>'Sectoral Plan 18'!$G122</f>
        <v>0</v>
      </c>
      <c r="V105" s="79">
        <f>'Sectoral Plan 19'!$G122</f>
        <v>0</v>
      </c>
      <c r="W105" s="79">
        <f>'Sectoral Plan 20'!$G122</f>
        <v>0</v>
      </c>
      <c r="X105" s="79">
        <f>'Sectoral Plan 21'!$G122</f>
        <v>0</v>
      </c>
      <c r="Y105" s="79">
        <f>'Sectoral Plan 22'!$G122</f>
        <v>0</v>
      </c>
      <c r="Z105" s="79">
        <f>'Sectoral Plan 23'!$G122</f>
        <v>0</v>
      </c>
      <c r="AA105" s="79">
        <f>'Sectoral Plan 24'!$G122</f>
        <v>0</v>
      </c>
      <c r="AB105" s="79">
        <f>'Sectoral Plan 25'!$G122</f>
        <v>0</v>
      </c>
      <c r="AC105" s="79">
        <f>'Sectoral Plan 26'!$G122</f>
        <v>0</v>
      </c>
      <c r="AD105" s="79">
        <f>'Sectoral Plan 27'!$G122</f>
        <v>0</v>
      </c>
      <c r="AE105" s="79">
        <f>'Sectoral Plan 28'!$G122</f>
        <v>0</v>
      </c>
      <c r="AF105" s="79">
        <f>'Sectoral Plan 29'!$G122</f>
        <v>0</v>
      </c>
      <c r="AG105" s="80">
        <f>'Sectoral Plan 30'!$G122</f>
        <v>0</v>
      </c>
      <c r="AH105" s="89">
        <f t="shared" si="8"/>
        <v>1</v>
      </c>
      <c r="AI105" s="90">
        <f t="shared" si="9"/>
        <v>3</v>
      </c>
      <c r="AJ105" s="90">
        <f>IF($AK105=0,SUM($AH105:$AI105),'developer sheet'!$D$9)</f>
        <v>4</v>
      </c>
      <c r="AK105" s="90">
        <f>'Long Term Vision'!C122</f>
        <v>0</v>
      </c>
      <c r="AL105" s="90">
        <f t="shared" si="12"/>
        <v>1</v>
      </c>
      <c r="AM105" s="90">
        <f t="shared" si="13"/>
        <v>0</v>
      </c>
      <c r="AN105" s="88" t="str">
        <f>IF($AK105="NO",'developer sheet'!$D$9,IF(AND($AJ105&lt;&gt;'developer sheet'!$D$9,$AJ105&lt;&gt;0),IF($AH105&gt;0,"T",IF($AI105&gt;0,"P")),'developer sheet'!$D$10))</f>
        <v>T</v>
      </c>
      <c r="AO105" s="103"/>
    </row>
    <row r="106" spans="1:41" x14ac:dyDescent="0.25">
      <c r="A106" s="19">
        <v>16.8</v>
      </c>
      <c r="B106" s="78">
        <f>'Long Term Vision'!I123</f>
        <v>0</v>
      </c>
      <c r="C106" s="79">
        <f>'Mid-term Plan'!G123</f>
        <v>0</v>
      </c>
      <c r="D106" s="79">
        <f>'Sectoral Plan 1'!$G123</f>
        <v>0</v>
      </c>
      <c r="E106" s="79">
        <f>'Sectoral Plan 2'!$G123</f>
        <v>0</v>
      </c>
      <c r="F106" s="79">
        <f>'Sectoral Plan 3'!$G123</f>
        <v>0</v>
      </c>
      <c r="G106" s="79">
        <f>'Sectoral Plan 4'!$G123</f>
        <v>0</v>
      </c>
      <c r="H106" s="79">
        <f>'Sectoral Plan 5'!$G123</f>
        <v>0</v>
      </c>
      <c r="I106" s="79">
        <f>'Sectoral Plan 6'!$G123</f>
        <v>0</v>
      </c>
      <c r="J106" s="79">
        <f>'Sectoral Plan 7'!$G123</f>
        <v>0</v>
      </c>
      <c r="K106" s="79">
        <f>'Sectoral Plan 8'!$G123</f>
        <v>0</v>
      </c>
      <c r="L106" s="79">
        <f>'Sectoral Plan 9'!$G123</f>
        <v>0</v>
      </c>
      <c r="M106" s="79">
        <f>'Sectoral Plan 10'!$G123</f>
        <v>0</v>
      </c>
      <c r="N106" s="79">
        <f>'Sectoral Plan 11'!$G123</f>
        <v>0</v>
      </c>
      <c r="O106" s="79">
        <f>'Sectoral Plan 12'!$G123</f>
        <v>0</v>
      </c>
      <c r="P106" s="79">
        <f>'Sectoral Plan 13'!$G123</f>
        <v>0</v>
      </c>
      <c r="Q106" s="79">
        <f>'Sectoral Plan 14'!$G123</f>
        <v>0</v>
      </c>
      <c r="R106" s="79">
        <f>'Sectoral Plan 15'!$G123</f>
        <v>0</v>
      </c>
      <c r="S106" s="79">
        <f>'Sectoral Plan 16'!$G123</f>
        <v>0</v>
      </c>
      <c r="T106" s="79">
        <f>'Sectoral Plan 17'!$G123</f>
        <v>0</v>
      </c>
      <c r="U106" s="79">
        <f>'Sectoral Plan 18'!$G123</f>
        <v>0</v>
      </c>
      <c r="V106" s="79">
        <f>'Sectoral Plan 19'!$G123</f>
        <v>0</v>
      </c>
      <c r="W106" s="79">
        <f>'Sectoral Plan 20'!$G123</f>
        <v>0</v>
      </c>
      <c r="X106" s="79">
        <f>'Sectoral Plan 21'!$G123</f>
        <v>0</v>
      </c>
      <c r="Y106" s="79">
        <f>'Sectoral Plan 22'!$G123</f>
        <v>0</v>
      </c>
      <c r="Z106" s="79">
        <f>'Sectoral Plan 23'!$G123</f>
        <v>0</v>
      </c>
      <c r="AA106" s="79">
        <f>'Sectoral Plan 24'!$G123</f>
        <v>0</v>
      </c>
      <c r="AB106" s="79">
        <f>'Sectoral Plan 25'!$G123</f>
        <v>0</v>
      </c>
      <c r="AC106" s="79">
        <f>'Sectoral Plan 26'!$G123</f>
        <v>0</v>
      </c>
      <c r="AD106" s="79">
        <f>'Sectoral Plan 27'!$G123</f>
        <v>0</v>
      </c>
      <c r="AE106" s="79">
        <f>'Sectoral Plan 28'!$G123</f>
        <v>0</v>
      </c>
      <c r="AF106" s="79">
        <f>'Sectoral Plan 29'!$G123</f>
        <v>0</v>
      </c>
      <c r="AG106" s="80">
        <f>'Sectoral Plan 30'!$G123</f>
        <v>0</v>
      </c>
      <c r="AH106" s="89">
        <f t="shared" si="8"/>
        <v>0</v>
      </c>
      <c r="AI106" s="90">
        <f t="shared" si="9"/>
        <v>0</v>
      </c>
      <c r="AJ106" s="90">
        <f>IF($AK106=0,SUM($AH106:$AI106),'developer sheet'!$D$9)</f>
        <v>0</v>
      </c>
      <c r="AK106" s="90">
        <f>'Long Term Vision'!C123</f>
        <v>0</v>
      </c>
      <c r="AL106" s="90">
        <f t="shared" si="12"/>
        <v>0</v>
      </c>
      <c r="AM106" s="90">
        <f t="shared" si="13"/>
        <v>1</v>
      </c>
      <c r="AN106" s="88" t="str">
        <f>IF($AK106="NO",'developer sheet'!$D$9,IF(AND($AJ106&lt;&gt;'developer sheet'!$D$9,$AJ106&lt;&gt;0),IF($AH106&gt;0,"T",IF($AI106&gt;0,"P")),'developer sheet'!$D$10))</f>
        <v>none</v>
      </c>
      <c r="AO106" s="103"/>
    </row>
    <row r="107" spans="1:41" x14ac:dyDescent="0.25">
      <c r="A107" s="19">
        <v>16.899999999999999</v>
      </c>
      <c r="B107" s="78">
        <f>'Long Term Vision'!I124</f>
        <v>0</v>
      </c>
      <c r="C107" s="79">
        <f>'Mid-term Plan'!G124</f>
        <v>0</v>
      </c>
      <c r="D107" s="79">
        <f>'Sectoral Plan 1'!$G124</f>
        <v>0</v>
      </c>
      <c r="E107" s="79">
        <f>'Sectoral Plan 2'!$G124</f>
        <v>0</v>
      </c>
      <c r="F107" s="79">
        <f>'Sectoral Plan 3'!$G124</f>
        <v>0</v>
      </c>
      <c r="G107" s="79">
        <f>'Sectoral Plan 4'!$G124</f>
        <v>0</v>
      </c>
      <c r="H107" s="79">
        <f>'Sectoral Plan 5'!$G124</f>
        <v>0</v>
      </c>
      <c r="I107" s="79">
        <f>'Sectoral Plan 6'!$G124</f>
        <v>0</v>
      </c>
      <c r="J107" s="79">
        <f>'Sectoral Plan 7'!$G124</f>
        <v>0</v>
      </c>
      <c r="K107" s="79">
        <f>'Sectoral Plan 8'!$G124</f>
        <v>0</v>
      </c>
      <c r="L107" s="79">
        <f>'Sectoral Plan 9'!$G124</f>
        <v>0</v>
      </c>
      <c r="M107" s="79">
        <f>'Sectoral Plan 10'!$G124</f>
        <v>0</v>
      </c>
      <c r="N107" s="79">
        <f>'Sectoral Plan 11'!$G124</f>
        <v>0</v>
      </c>
      <c r="O107" s="79">
        <f>'Sectoral Plan 12'!$G124</f>
        <v>0</v>
      </c>
      <c r="P107" s="79">
        <f>'Sectoral Plan 13'!$G124</f>
        <v>0</v>
      </c>
      <c r="Q107" s="79">
        <f>'Sectoral Plan 14'!$G124</f>
        <v>0</v>
      </c>
      <c r="R107" s="79">
        <f>'Sectoral Plan 15'!$G124</f>
        <v>0</v>
      </c>
      <c r="S107" s="79">
        <f>'Sectoral Plan 16'!$G124</f>
        <v>0</v>
      </c>
      <c r="T107" s="79">
        <f>'Sectoral Plan 17'!$G124</f>
        <v>0</v>
      </c>
      <c r="U107" s="79">
        <f>'Sectoral Plan 18'!$G124</f>
        <v>0</v>
      </c>
      <c r="V107" s="79">
        <f>'Sectoral Plan 19'!$G124</f>
        <v>0</v>
      </c>
      <c r="W107" s="79">
        <f>'Sectoral Plan 20'!$G124</f>
        <v>0</v>
      </c>
      <c r="X107" s="79">
        <f>'Sectoral Plan 21'!$G124</f>
        <v>0</v>
      </c>
      <c r="Y107" s="79">
        <f>'Sectoral Plan 22'!$G124</f>
        <v>0</v>
      </c>
      <c r="Z107" s="79">
        <f>'Sectoral Plan 23'!$G124</f>
        <v>0</v>
      </c>
      <c r="AA107" s="79">
        <f>'Sectoral Plan 24'!$G124</f>
        <v>0</v>
      </c>
      <c r="AB107" s="79">
        <f>'Sectoral Plan 25'!$G124</f>
        <v>0</v>
      </c>
      <c r="AC107" s="79">
        <f>'Sectoral Plan 26'!$G124</f>
        <v>0</v>
      </c>
      <c r="AD107" s="79">
        <f>'Sectoral Plan 27'!$G124</f>
        <v>0</v>
      </c>
      <c r="AE107" s="79">
        <f>'Sectoral Plan 28'!$G124</f>
        <v>0</v>
      </c>
      <c r="AF107" s="79">
        <f>'Sectoral Plan 29'!$G124</f>
        <v>0</v>
      </c>
      <c r="AG107" s="80">
        <f>'Sectoral Plan 30'!$G124</f>
        <v>0</v>
      </c>
      <c r="AH107" s="89">
        <f t="shared" si="8"/>
        <v>0</v>
      </c>
      <c r="AI107" s="90">
        <f t="shared" si="9"/>
        <v>0</v>
      </c>
      <c r="AJ107" s="90">
        <f>IF($AK107=0,SUM($AH107:$AI107),'developer sheet'!$D$9)</f>
        <v>0</v>
      </c>
      <c r="AK107" s="90">
        <f>'Long Term Vision'!C124</f>
        <v>0</v>
      </c>
      <c r="AL107" s="90">
        <f t="shared" si="12"/>
        <v>0</v>
      </c>
      <c r="AM107" s="90">
        <f t="shared" si="13"/>
        <v>1</v>
      </c>
      <c r="AN107" s="88" t="str">
        <f>IF($AK107="NO",'developer sheet'!$D$9,IF(AND($AJ107&lt;&gt;'developer sheet'!$D$9,$AJ107&lt;&gt;0),IF($AH107&gt;0,"T",IF($AI107&gt;0,"P")),'developer sheet'!$D$10))</f>
        <v>none</v>
      </c>
      <c r="AO107" s="103"/>
    </row>
    <row r="108" spans="1:41" x14ac:dyDescent="0.25">
      <c r="A108" s="60">
        <v>16.100000000000001</v>
      </c>
      <c r="B108" s="78">
        <f>'Long Term Vision'!I125</f>
        <v>0</v>
      </c>
      <c r="C108" s="79">
        <f>'Mid-term Plan'!G125</f>
        <v>0</v>
      </c>
      <c r="D108" s="79">
        <f>'Sectoral Plan 1'!$G125</f>
        <v>0</v>
      </c>
      <c r="E108" s="79">
        <f>'Sectoral Plan 2'!$G125</f>
        <v>0</v>
      </c>
      <c r="F108" s="79" t="str">
        <f>'Sectoral Plan 3'!$G125</f>
        <v>P</v>
      </c>
      <c r="G108" s="79">
        <f>'Sectoral Plan 4'!$G125</f>
        <v>0</v>
      </c>
      <c r="H108" s="79">
        <f>'Sectoral Plan 5'!$G125</f>
        <v>0</v>
      </c>
      <c r="I108" s="79">
        <f>'Sectoral Plan 6'!$G125</f>
        <v>0</v>
      </c>
      <c r="J108" s="79">
        <f>'Sectoral Plan 7'!$G125</f>
        <v>0</v>
      </c>
      <c r="K108" s="79">
        <f>'Sectoral Plan 8'!$G125</f>
        <v>0</v>
      </c>
      <c r="L108" s="79">
        <f>'Sectoral Plan 9'!$G125</f>
        <v>0</v>
      </c>
      <c r="M108" s="79">
        <f>'Sectoral Plan 10'!$G125</f>
        <v>0</v>
      </c>
      <c r="N108" s="79">
        <f>'Sectoral Plan 11'!$G125</f>
        <v>0</v>
      </c>
      <c r="O108" s="79">
        <f>'Sectoral Plan 12'!$G125</f>
        <v>0</v>
      </c>
      <c r="P108" s="79" t="str">
        <f>'Sectoral Plan 13'!$G125</f>
        <v>P</v>
      </c>
      <c r="Q108" s="79">
        <f>'Sectoral Plan 14'!$G125</f>
        <v>0</v>
      </c>
      <c r="R108" s="79">
        <f>'Sectoral Plan 15'!$G125</f>
        <v>0</v>
      </c>
      <c r="S108" s="79">
        <f>'Sectoral Plan 16'!$G125</f>
        <v>0</v>
      </c>
      <c r="T108" s="79">
        <f>'Sectoral Plan 17'!$G125</f>
        <v>0</v>
      </c>
      <c r="U108" s="79">
        <f>'Sectoral Plan 18'!$G125</f>
        <v>0</v>
      </c>
      <c r="V108" s="79">
        <f>'Sectoral Plan 19'!$G125</f>
        <v>0</v>
      </c>
      <c r="W108" s="79">
        <f>'Sectoral Plan 20'!$G125</f>
        <v>0</v>
      </c>
      <c r="X108" s="79">
        <f>'Sectoral Plan 21'!$G125</f>
        <v>0</v>
      </c>
      <c r="Y108" s="79">
        <f>'Sectoral Plan 22'!$G125</f>
        <v>0</v>
      </c>
      <c r="Z108" s="79">
        <f>'Sectoral Plan 23'!$G125</f>
        <v>0</v>
      </c>
      <c r="AA108" s="79">
        <f>'Sectoral Plan 24'!$G125</f>
        <v>0</v>
      </c>
      <c r="AB108" s="79">
        <f>'Sectoral Plan 25'!$G125</f>
        <v>0</v>
      </c>
      <c r="AC108" s="79">
        <f>'Sectoral Plan 26'!$G125</f>
        <v>0</v>
      </c>
      <c r="AD108" s="79">
        <f>'Sectoral Plan 27'!$G125</f>
        <v>0</v>
      </c>
      <c r="AE108" s="79">
        <f>'Sectoral Plan 28'!$G125</f>
        <v>0</v>
      </c>
      <c r="AF108" s="79">
        <f>'Sectoral Plan 29'!$G125</f>
        <v>0</v>
      </c>
      <c r="AG108" s="80">
        <f>'Sectoral Plan 30'!$G125</f>
        <v>0</v>
      </c>
      <c r="AH108" s="89">
        <f t="shared" si="8"/>
        <v>0</v>
      </c>
      <c r="AI108" s="90">
        <f t="shared" si="9"/>
        <v>2</v>
      </c>
      <c r="AJ108" s="90">
        <f>IF($AK108=0,SUM($AH108:$AI108),'developer sheet'!$D$9)</f>
        <v>2</v>
      </c>
      <c r="AK108" s="90">
        <f>'Long Term Vision'!C125</f>
        <v>0</v>
      </c>
      <c r="AL108" s="90">
        <f t="shared" si="12"/>
        <v>1</v>
      </c>
      <c r="AM108" s="90">
        <f t="shared" si="13"/>
        <v>0</v>
      </c>
      <c r="AN108" s="88" t="str">
        <f>IF($AK108="NO",'developer sheet'!$D$9,IF(AND($AJ108&lt;&gt;'developer sheet'!$D$9,$AJ108&lt;&gt;0),IF($AH108&gt;0,"T",IF($AI108&gt;0,"P")),'developer sheet'!$D$10))</f>
        <v>P</v>
      </c>
      <c r="AO108" s="103"/>
    </row>
    <row r="109" spans="1:41" x14ac:dyDescent="0.25">
      <c r="A109" s="19">
        <v>17.100000000000001</v>
      </c>
      <c r="B109" s="78">
        <f>'Long Term Vision'!I127</f>
        <v>0</v>
      </c>
      <c r="C109" s="79">
        <f>'Mid-term Plan'!G127</f>
        <v>0</v>
      </c>
      <c r="D109" s="79">
        <f>'Sectoral Plan 1'!$G127</f>
        <v>0</v>
      </c>
      <c r="E109" s="79">
        <f>'Sectoral Plan 2'!$G127</f>
        <v>0</v>
      </c>
      <c r="F109" s="79">
        <f>'Sectoral Plan 3'!$G127</f>
        <v>0</v>
      </c>
      <c r="G109" s="79">
        <f>'Sectoral Plan 4'!$G127</f>
        <v>0</v>
      </c>
      <c r="H109" s="79">
        <f>'Sectoral Plan 5'!$G127</f>
        <v>0</v>
      </c>
      <c r="I109" s="79">
        <f>'Sectoral Plan 6'!$G127</f>
        <v>0</v>
      </c>
      <c r="J109" s="79">
        <f>'Sectoral Plan 7'!$G127</f>
        <v>0</v>
      </c>
      <c r="K109" s="79">
        <f>'Sectoral Plan 8'!$G127</f>
        <v>0</v>
      </c>
      <c r="L109" s="79">
        <f>'Sectoral Plan 9'!$G127</f>
        <v>0</v>
      </c>
      <c r="M109" s="79">
        <f>'Sectoral Plan 10'!$G127</f>
        <v>0</v>
      </c>
      <c r="N109" s="79">
        <f>'Sectoral Plan 11'!$G127</f>
        <v>0</v>
      </c>
      <c r="O109" s="79">
        <f>'Sectoral Plan 12'!$G127</f>
        <v>0</v>
      </c>
      <c r="P109" s="79">
        <f>'Sectoral Plan 13'!$G127</f>
        <v>0</v>
      </c>
      <c r="Q109" s="79">
        <f>'Sectoral Plan 14'!$G127</f>
        <v>0</v>
      </c>
      <c r="R109" s="79">
        <f>'Sectoral Plan 15'!$G127</f>
        <v>0</v>
      </c>
      <c r="S109" s="79">
        <f>'Sectoral Plan 16'!$G127</f>
        <v>0</v>
      </c>
      <c r="T109" s="79">
        <f>'Sectoral Plan 17'!$G127</f>
        <v>0</v>
      </c>
      <c r="U109" s="79">
        <f>'Sectoral Plan 18'!$G127</f>
        <v>0</v>
      </c>
      <c r="V109" s="79">
        <f>'Sectoral Plan 19'!$G127</f>
        <v>0</v>
      </c>
      <c r="W109" s="79">
        <f>'Sectoral Plan 20'!$G127</f>
        <v>0</v>
      </c>
      <c r="X109" s="79">
        <f>'Sectoral Plan 21'!$G127</f>
        <v>0</v>
      </c>
      <c r="Y109" s="79">
        <f>'Sectoral Plan 22'!$G127</f>
        <v>0</v>
      </c>
      <c r="Z109" s="79">
        <f>'Sectoral Plan 23'!$G127</f>
        <v>0</v>
      </c>
      <c r="AA109" s="79">
        <f>'Sectoral Plan 24'!$G127</f>
        <v>0</v>
      </c>
      <c r="AB109" s="79">
        <f>'Sectoral Plan 25'!$G127</f>
        <v>0</v>
      </c>
      <c r="AC109" s="79">
        <f>'Sectoral Plan 26'!$G127</f>
        <v>0</v>
      </c>
      <c r="AD109" s="79">
        <f>'Sectoral Plan 27'!$G127</f>
        <v>0</v>
      </c>
      <c r="AE109" s="79">
        <f>'Sectoral Plan 28'!$G127</f>
        <v>0</v>
      </c>
      <c r="AF109" s="79">
        <f>'Sectoral Plan 29'!$G127</f>
        <v>0</v>
      </c>
      <c r="AG109" s="80">
        <f>'Sectoral Plan 30'!$G127</f>
        <v>0</v>
      </c>
      <c r="AH109" s="89">
        <f t="shared" si="8"/>
        <v>0</v>
      </c>
      <c r="AI109" s="90">
        <f t="shared" si="9"/>
        <v>0</v>
      </c>
      <c r="AJ109" s="90">
        <f>IF($AK109=0,SUM($AH109:$AI109),'developer sheet'!$D$9)</f>
        <v>0</v>
      </c>
      <c r="AK109" s="90">
        <f>'Long Term Vision'!C127</f>
        <v>0</v>
      </c>
      <c r="AL109" s="90">
        <f t="shared" si="12"/>
        <v>0</v>
      </c>
      <c r="AM109" s="90">
        <f t="shared" si="13"/>
        <v>1</v>
      </c>
      <c r="AN109" s="88" t="str">
        <f>IF($AK109="NO",'developer sheet'!$D$9,IF(AND($AJ109&lt;&gt;'developer sheet'!$D$9,$AJ109&lt;&gt;0),IF($AH109&gt;0,"T",IF($AI109&gt;0,"P")),'developer sheet'!$D$10))</f>
        <v>none</v>
      </c>
      <c r="AO109" s="103"/>
    </row>
    <row r="110" spans="1:41" x14ac:dyDescent="0.25">
      <c r="A110" s="19">
        <v>17.2</v>
      </c>
      <c r="B110" s="78">
        <f>'Long Term Vision'!I128</f>
        <v>0</v>
      </c>
      <c r="C110" s="79">
        <f>'Mid-term Plan'!G128</f>
        <v>0</v>
      </c>
      <c r="D110" s="79">
        <f>'Sectoral Plan 1'!$G128</f>
        <v>0</v>
      </c>
      <c r="E110" s="79">
        <f>'Sectoral Plan 2'!$G128</f>
        <v>0</v>
      </c>
      <c r="F110" s="79">
        <f>'Sectoral Plan 3'!$G128</f>
        <v>0</v>
      </c>
      <c r="G110" s="79">
        <f>'Sectoral Plan 4'!$G128</f>
        <v>0</v>
      </c>
      <c r="H110" s="79">
        <f>'Sectoral Plan 5'!$G128</f>
        <v>0</v>
      </c>
      <c r="I110" s="79">
        <f>'Sectoral Plan 6'!$G128</f>
        <v>0</v>
      </c>
      <c r="J110" s="79">
        <f>'Sectoral Plan 7'!$G128</f>
        <v>0</v>
      </c>
      <c r="K110" s="79">
        <f>'Sectoral Plan 8'!$G128</f>
        <v>0</v>
      </c>
      <c r="L110" s="79">
        <f>'Sectoral Plan 9'!$G128</f>
        <v>0</v>
      </c>
      <c r="M110" s="79">
        <f>'Sectoral Plan 10'!$G128</f>
        <v>0</v>
      </c>
      <c r="N110" s="79">
        <f>'Sectoral Plan 11'!$G128</f>
        <v>0</v>
      </c>
      <c r="O110" s="79">
        <f>'Sectoral Plan 12'!$G128</f>
        <v>0</v>
      </c>
      <c r="P110" s="79">
        <f>'Sectoral Plan 13'!$G128</f>
        <v>0</v>
      </c>
      <c r="Q110" s="79">
        <f>'Sectoral Plan 14'!$G128</f>
        <v>0</v>
      </c>
      <c r="R110" s="79">
        <f>'Sectoral Plan 15'!$G128</f>
        <v>0</v>
      </c>
      <c r="S110" s="79">
        <f>'Sectoral Plan 16'!$G128</f>
        <v>0</v>
      </c>
      <c r="T110" s="79">
        <f>'Sectoral Plan 17'!$G128</f>
        <v>0</v>
      </c>
      <c r="U110" s="79">
        <f>'Sectoral Plan 18'!$G128</f>
        <v>0</v>
      </c>
      <c r="V110" s="79">
        <f>'Sectoral Plan 19'!$G128</f>
        <v>0</v>
      </c>
      <c r="W110" s="79">
        <f>'Sectoral Plan 20'!$G128</f>
        <v>0</v>
      </c>
      <c r="X110" s="79">
        <f>'Sectoral Plan 21'!$G128</f>
        <v>0</v>
      </c>
      <c r="Y110" s="79">
        <f>'Sectoral Plan 22'!$G128</f>
        <v>0</v>
      </c>
      <c r="Z110" s="79">
        <f>'Sectoral Plan 23'!$G128</f>
        <v>0</v>
      </c>
      <c r="AA110" s="79">
        <f>'Sectoral Plan 24'!$G128</f>
        <v>0</v>
      </c>
      <c r="AB110" s="79">
        <f>'Sectoral Plan 25'!$G128</f>
        <v>0</v>
      </c>
      <c r="AC110" s="79">
        <f>'Sectoral Plan 26'!$G128</f>
        <v>0</v>
      </c>
      <c r="AD110" s="79">
        <f>'Sectoral Plan 27'!$G128</f>
        <v>0</v>
      </c>
      <c r="AE110" s="79">
        <f>'Sectoral Plan 28'!$G128</f>
        <v>0</v>
      </c>
      <c r="AF110" s="79">
        <f>'Sectoral Plan 29'!$G128</f>
        <v>0</v>
      </c>
      <c r="AG110" s="80">
        <f>'Sectoral Plan 30'!$G128</f>
        <v>0</v>
      </c>
      <c r="AH110" s="89">
        <f t="shared" si="8"/>
        <v>0</v>
      </c>
      <c r="AI110" s="90">
        <f t="shared" si="9"/>
        <v>0</v>
      </c>
      <c r="AJ110" s="90" t="str">
        <f>IF($AK110=0,SUM($AH110:$AI110),'developer sheet'!$D$9)</f>
        <v>N/A</v>
      </c>
      <c r="AK110" s="90" t="str">
        <f>'Long Term Vision'!C128</f>
        <v>NO</v>
      </c>
      <c r="AL110" s="90">
        <f t="shared" si="12"/>
        <v>0</v>
      </c>
      <c r="AM110" s="90">
        <f t="shared" si="13"/>
        <v>0</v>
      </c>
      <c r="AN110" s="88" t="str">
        <f>IF($AK110="NO",'developer sheet'!$D$9,IF(AND($AJ110&lt;&gt;'developer sheet'!$D$9,$AJ110&lt;&gt;0),IF($AH110&gt;0,"T",IF($AI110&gt;0,"P")),'developer sheet'!$D$10))</f>
        <v>N/A</v>
      </c>
      <c r="AO110" s="103"/>
    </row>
    <row r="111" spans="1:41" x14ac:dyDescent="0.25">
      <c r="A111" s="19">
        <v>17.3</v>
      </c>
      <c r="B111" s="78">
        <f>'Long Term Vision'!I129</f>
        <v>0</v>
      </c>
      <c r="C111" s="79">
        <f>'Mid-term Plan'!G129</f>
        <v>0</v>
      </c>
      <c r="D111" s="79">
        <f>'Sectoral Plan 1'!$G129</f>
        <v>0</v>
      </c>
      <c r="E111" s="79">
        <f>'Sectoral Plan 2'!$G129</f>
        <v>0</v>
      </c>
      <c r="F111" s="79">
        <f>'Sectoral Plan 3'!$G129</f>
        <v>0</v>
      </c>
      <c r="G111" s="79">
        <f>'Sectoral Plan 4'!$G129</f>
        <v>0</v>
      </c>
      <c r="H111" s="79">
        <f>'Sectoral Plan 5'!$G129</f>
        <v>0</v>
      </c>
      <c r="I111" s="79">
        <f>'Sectoral Plan 6'!$G129</f>
        <v>0</v>
      </c>
      <c r="J111" s="79">
        <f>'Sectoral Plan 7'!$G129</f>
        <v>0</v>
      </c>
      <c r="K111" s="79">
        <f>'Sectoral Plan 8'!$G129</f>
        <v>0</v>
      </c>
      <c r="L111" s="79">
        <f>'Sectoral Plan 9'!$G129</f>
        <v>0</v>
      </c>
      <c r="M111" s="79">
        <f>'Sectoral Plan 10'!$G129</f>
        <v>0</v>
      </c>
      <c r="N111" s="79">
        <f>'Sectoral Plan 11'!$G129</f>
        <v>0</v>
      </c>
      <c r="O111" s="79">
        <f>'Sectoral Plan 12'!$G129</f>
        <v>0</v>
      </c>
      <c r="P111" s="79">
        <f>'Sectoral Plan 13'!$G129</f>
        <v>0</v>
      </c>
      <c r="Q111" s="79">
        <f>'Sectoral Plan 14'!$G129</f>
        <v>0</v>
      </c>
      <c r="R111" s="79">
        <f>'Sectoral Plan 15'!$G129</f>
        <v>0</v>
      </c>
      <c r="S111" s="79">
        <f>'Sectoral Plan 16'!$G129</f>
        <v>0</v>
      </c>
      <c r="T111" s="79">
        <f>'Sectoral Plan 17'!$G129</f>
        <v>0</v>
      </c>
      <c r="U111" s="79">
        <f>'Sectoral Plan 18'!$G129</f>
        <v>0</v>
      </c>
      <c r="V111" s="79">
        <f>'Sectoral Plan 19'!$G129</f>
        <v>0</v>
      </c>
      <c r="W111" s="79">
        <f>'Sectoral Plan 20'!$G129</f>
        <v>0</v>
      </c>
      <c r="X111" s="79">
        <f>'Sectoral Plan 21'!$G129</f>
        <v>0</v>
      </c>
      <c r="Y111" s="79">
        <f>'Sectoral Plan 22'!$G129</f>
        <v>0</v>
      </c>
      <c r="Z111" s="79">
        <f>'Sectoral Plan 23'!$G129</f>
        <v>0</v>
      </c>
      <c r="AA111" s="79">
        <f>'Sectoral Plan 24'!$G129</f>
        <v>0</v>
      </c>
      <c r="AB111" s="79">
        <f>'Sectoral Plan 25'!$G129</f>
        <v>0</v>
      </c>
      <c r="AC111" s="79">
        <f>'Sectoral Plan 26'!$G129</f>
        <v>0</v>
      </c>
      <c r="AD111" s="79">
        <f>'Sectoral Plan 27'!$G129</f>
        <v>0</v>
      </c>
      <c r="AE111" s="79">
        <f>'Sectoral Plan 28'!$G129</f>
        <v>0</v>
      </c>
      <c r="AF111" s="79">
        <f>'Sectoral Plan 29'!$G129</f>
        <v>0</v>
      </c>
      <c r="AG111" s="80">
        <f>'Sectoral Plan 30'!$G129</f>
        <v>0</v>
      </c>
      <c r="AH111" s="89">
        <f t="shared" si="8"/>
        <v>0</v>
      </c>
      <c r="AI111" s="90">
        <f t="shared" si="9"/>
        <v>0</v>
      </c>
      <c r="AJ111" s="90" t="str">
        <f>IF($AK111=0,SUM($AH111:$AI111),'developer sheet'!$D$9)</f>
        <v>N/A</v>
      </c>
      <c r="AK111" s="90" t="str">
        <f>'Long Term Vision'!C129</f>
        <v>NO</v>
      </c>
      <c r="AL111" s="90">
        <f t="shared" si="12"/>
        <v>0</v>
      </c>
      <c r="AM111" s="90">
        <f t="shared" si="13"/>
        <v>0</v>
      </c>
      <c r="AN111" s="88" t="str">
        <f>IF($AK111="NO",'developer sheet'!$D$9,IF(AND($AJ111&lt;&gt;'developer sheet'!$D$9,$AJ111&lt;&gt;0),IF($AH111&gt;0,"T",IF($AI111&gt;0,"P")),'developer sheet'!$D$10))</f>
        <v>N/A</v>
      </c>
      <c r="AO111" s="103"/>
    </row>
    <row r="112" spans="1:41" x14ac:dyDescent="0.25">
      <c r="A112" s="19">
        <v>17.399999999999999</v>
      </c>
      <c r="B112" s="78">
        <f>'Long Term Vision'!I130</f>
        <v>0</v>
      </c>
      <c r="C112" s="79">
        <f>'Mid-term Plan'!G130</f>
        <v>0</v>
      </c>
      <c r="D112" s="79">
        <f>'Sectoral Plan 1'!$G130</f>
        <v>0</v>
      </c>
      <c r="E112" s="79">
        <f>'Sectoral Plan 2'!$G130</f>
        <v>0</v>
      </c>
      <c r="F112" s="79">
        <f>'Sectoral Plan 3'!$G130</f>
        <v>0</v>
      </c>
      <c r="G112" s="79">
        <f>'Sectoral Plan 4'!$G130</f>
        <v>0</v>
      </c>
      <c r="H112" s="79">
        <f>'Sectoral Plan 5'!$G130</f>
        <v>0</v>
      </c>
      <c r="I112" s="79">
        <f>'Sectoral Plan 6'!$G130</f>
        <v>0</v>
      </c>
      <c r="J112" s="79">
        <f>'Sectoral Plan 7'!$G130</f>
        <v>0</v>
      </c>
      <c r="K112" s="79">
        <f>'Sectoral Plan 8'!$G130</f>
        <v>0</v>
      </c>
      <c r="L112" s="79" t="str">
        <f>'Sectoral Plan 9'!$G130</f>
        <v>P</v>
      </c>
      <c r="M112" s="79">
        <f>'Sectoral Plan 10'!$G130</f>
        <v>0</v>
      </c>
      <c r="N112" s="79">
        <f>'Sectoral Plan 11'!$G130</f>
        <v>0</v>
      </c>
      <c r="O112" s="79">
        <f>'Sectoral Plan 12'!$G130</f>
        <v>0</v>
      </c>
      <c r="P112" s="79">
        <f>'Sectoral Plan 13'!$G130</f>
        <v>0</v>
      </c>
      <c r="Q112" s="79">
        <f>'Sectoral Plan 14'!$G130</f>
        <v>0</v>
      </c>
      <c r="R112" s="79">
        <f>'Sectoral Plan 15'!$G130</f>
        <v>0</v>
      </c>
      <c r="S112" s="79">
        <f>'Sectoral Plan 16'!$G130</f>
        <v>0</v>
      </c>
      <c r="T112" s="79">
        <f>'Sectoral Plan 17'!$G130</f>
        <v>0</v>
      </c>
      <c r="U112" s="79">
        <f>'Sectoral Plan 18'!$G130</f>
        <v>0</v>
      </c>
      <c r="V112" s="79">
        <f>'Sectoral Plan 19'!$G130</f>
        <v>0</v>
      </c>
      <c r="W112" s="79">
        <f>'Sectoral Plan 20'!$G130</f>
        <v>0</v>
      </c>
      <c r="X112" s="79">
        <f>'Sectoral Plan 21'!$G130</f>
        <v>0</v>
      </c>
      <c r="Y112" s="79">
        <f>'Sectoral Plan 22'!$G130</f>
        <v>0</v>
      </c>
      <c r="Z112" s="79">
        <f>'Sectoral Plan 23'!$G130</f>
        <v>0</v>
      </c>
      <c r="AA112" s="79">
        <f>'Sectoral Plan 24'!$G130</f>
        <v>0</v>
      </c>
      <c r="AB112" s="79">
        <f>'Sectoral Plan 25'!$G130</f>
        <v>0</v>
      </c>
      <c r="AC112" s="79">
        <f>'Sectoral Plan 26'!$G130</f>
        <v>0</v>
      </c>
      <c r="AD112" s="79">
        <f>'Sectoral Plan 27'!$G130</f>
        <v>0</v>
      </c>
      <c r="AE112" s="79">
        <f>'Sectoral Plan 28'!$G130</f>
        <v>0</v>
      </c>
      <c r="AF112" s="79">
        <f>'Sectoral Plan 29'!$G130</f>
        <v>0</v>
      </c>
      <c r="AG112" s="80">
        <f>'Sectoral Plan 30'!$G130</f>
        <v>0</v>
      </c>
      <c r="AH112" s="89">
        <f t="shared" si="8"/>
        <v>0</v>
      </c>
      <c r="AI112" s="90">
        <f t="shared" si="9"/>
        <v>1</v>
      </c>
      <c r="AJ112" s="90">
        <f>IF($AK112=0,SUM($AH112:$AI112),'developer sheet'!$D$9)</f>
        <v>1</v>
      </c>
      <c r="AK112" s="90">
        <f>'Long Term Vision'!C130</f>
        <v>0</v>
      </c>
      <c r="AL112" s="90">
        <f t="shared" si="12"/>
        <v>1</v>
      </c>
      <c r="AM112" s="90">
        <f t="shared" si="13"/>
        <v>0</v>
      </c>
      <c r="AN112" s="88" t="str">
        <f>IF($AK112="NO",'developer sheet'!$D$9,IF(AND($AJ112&lt;&gt;'developer sheet'!$D$9,$AJ112&lt;&gt;0),IF($AH112&gt;0,"T",IF($AI112&gt;0,"P")),'developer sheet'!$D$10))</f>
        <v>P</v>
      </c>
      <c r="AO112" s="103"/>
    </row>
    <row r="113" spans="1:41" x14ac:dyDescent="0.25">
      <c r="A113" s="19">
        <v>17.5</v>
      </c>
      <c r="B113" s="78" t="str">
        <f>'Long Term Vision'!I131</f>
        <v>T</v>
      </c>
      <c r="C113" s="79" t="str">
        <f>'Mid-term Plan'!G131</f>
        <v>P</v>
      </c>
      <c r="D113" s="79">
        <f>'Sectoral Plan 1'!$G131</f>
        <v>0</v>
      </c>
      <c r="E113" s="79">
        <f>'Sectoral Plan 2'!$G131</f>
        <v>0</v>
      </c>
      <c r="F113" s="79">
        <f>'Sectoral Plan 3'!$G131</f>
        <v>0</v>
      </c>
      <c r="G113" s="79">
        <f>'Sectoral Plan 4'!$G131</f>
        <v>0</v>
      </c>
      <c r="H113" s="79">
        <f>'Sectoral Plan 5'!$G131</f>
        <v>0</v>
      </c>
      <c r="I113" s="79">
        <f>'Sectoral Plan 6'!$G131</f>
        <v>0</v>
      </c>
      <c r="J113" s="79">
        <f>'Sectoral Plan 7'!$G131</f>
        <v>0</v>
      </c>
      <c r="K113" s="79">
        <f>'Sectoral Plan 8'!$G131</f>
        <v>0</v>
      </c>
      <c r="L113" s="79" t="str">
        <f>'Sectoral Plan 9'!$G131</f>
        <v>P</v>
      </c>
      <c r="M113" s="79" t="str">
        <f>'Sectoral Plan 10'!$G131</f>
        <v>P</v>
      </c>
      <c r="N113" s="79">
        <f>'Sectoral Plan 11'!$G131</f>
        <v>0</v>
      </c>
      <c r="O113" s="79">
        <f>'Sectoral Plan 12'!$G131</f>
        <v>0</v>
      </c>
      <c r="P113" s="79">
        <f>'Sectoral Plan 13'!$G131</f>
        <v>0</v>
      </c>
      <c r="Q113" s="79">
        <f>'Sectoral Plan 14'!$G131</f>
        <v>0</v>
      </c>
      <c r="R113" s="79">
        <f>'Sectoral Plan 15'!$G131</f>
        <v>0</v>
      </c>
      <c r="S113" s="79">
        <f>'Sectoral Plan 16'!$G131</f>
        <v>0</v>
      </c>
      <c r="T113" s="79">
        <f>'Sectoral Plan 17'!$G131</f>
        <v>0</v>
      </c>
      <c r="U113" s="79">
        <f>'Sectoral Plan 18'!$G131</f>
        <v>0</v>
      </c>
      <c r="V113" s="79">
        <f>'Sectoral Plan 19'!$G131</f>
        <v>0</v>
      </c>
      <c r="W113" s="79">
        <f>'Sectoral Plan 20'!$G131</f>
        <v>0</v>
      </c>
      <c r="X113" s="79">
        <f>'Sectoral Plan 21'!$G131</f>
        <v>0</v>
      </c>
      <c r="Y113" s="79">
        <f>'Sectoral Plan 22'!$G131</f>
        <v>0</v>
      </c>
      <c r="Z113" s="79">
        <f>'Sectoral Plan 23'!$G131</f>
        <v>0</v>
      </c>
      <c r="AA113" s="79">
        <f>'Sectoral Plan 24'!$G131</f>
        <v>0</v>
      </c>
      <c r="AB113" s="79">
        <f>'Sectoral Plan 25'!$G131</f>
        <v>0</v>
      </c>
      <c r="AC113" s="79">
        <f>'Sectoral Plan 26'!$G131</f>
        <v>0</v>
      </c>
      <c r="AD113" s="79">
        <f>'Sectoral Plan 27'!$G131</f>
        <v>0</v>
      </c>
      <c r="AE113" s="79">
        <f>'Sectoral Plan 28'!$G131</f>
        <v>0</v>
      </c>
      <c r="AF113" s="79">
        <f>'Sectoral Plan 29'!$G131</f>
        <v>0</v>
      </c>
      <c r="AG113" s="80">
        <f>'Sectoral Plan 30'!$G131</f>
        <v>0</v>
      </c>
      <c r="AH113" s="89">
        <f t="shared" si="8"/>
        <v>1</v>
      </c>
      <c r="AI113" s="90">
        <f t="shared" si="9"/>
        <v>3</v>
      </c>
      <c r="AJ113" s="90">
        <f>IF($AK113=0,SUM($AH113:$AI113),'developer sheet'!$D$9)</f>
        <v>4</v>
      </c>
      <c r="AK113" s="90">
        <f>'Long Term Vision'!C131</f>
        <v>0</v>
      </c>
      <c r="AL113" s="90">
        <f t="shared" si="12"/>
        <v>1</v>
      </c>
      <c r="AM113" s="90">
        <f t="shared" si="13"/>
        <v>0</v>
      </c>
      <c r="AN113" s="88" t="str">
        <f>IF($AK113="NO",'developer sheet'!$D$9,IF(AND($AJ113&lt;&gt;'developer sheet'!$D$9,$AJ113&lt;&gt;0),IF($AH113&gt;0,"T",IF($AI113&gt;0,"P")),'developer sheet'!$D$10))</f>
        <v>T</v>
      </c>
      <c r="AO113" s="103"/>
    </row>
    <row r="114" spans="1:41" x14ac:dyDescent="0.25">
      <c r="A114" s="19">
        <v>17.600000000000001</v>
      </c>
      <c r="B114" s="78">
        <f>'Long Term Vision'!I132</f>
        <v>0</v>
      </c>
      <c r="C114" s="79">
        <f>'Mid-term Plan'!G132</f>
        <v>0</v>
      </c>
      <c r="D114" s="79">
        <f>'Sectoral Plan 1'!$G132</f>
        <v>0</v>
      </c>
      <c r="E114" s="79">
        <f>'Sectoral Plan 2'!$G132</f>
        <v>0</v>
      </c>
      <c r="F114" s="79">
        <f>'Sectoral Plan 3'!$G132</f>
        <v>0</v>
      </c>
      <c r="G114" s="79">
        <f>'Sectoral Plan 4'!$G132</f>
        <v>0</v>
      </c>
      <c r="H114" s="79">
        <f>'Sectoral Plan 5'!$G132</f>
        <v>0</v>
      </c>
      <c r="I114" s="79">
        <f>'Sectoral Plan 6'!$G132</f>
        <v>0</v>
      </c>
      <c r="J114" s="79">
        <f>'Sectoral Plan 7'!$G132</f>
        <v>0</v>
      </c>
      <c r="K114" s="79">
        <f>'Sectoral Plan 8'!$G132</f>
        <v>0</v>
      </c>
      <c r="L114" s="79">
        <f>'Sectoral Plan 9'!$G132</f>
        <v>0</v>
      </c>
      <c r="M114" s="79">
        <f>'Sectoral Plan 10'!$G132</f>
        <v>0</v>
      </c>
      <c r="N114" s="79">
        <f>'Sectoral Plan 11'!$G132</f>
        <v>0</v>
      </c>
      <c r="O114" s="79">
        <f>'Sectoral Plan 12'!$G132</f>
        <v>0</v>
      </c>
      <c r="P114" s="79">
        <f>'Sectoral Plan 13'!$G132</f>
        <v>0</v>
      </c>
      <c r="Q114" s="79" t="str">
        <f>'Sectoral Plan 14'!$G132</f>
        <v>P</v>
      </c>
      <c r="R114" s="79">
        <f>'Sectoral Plan 15'!$G132</f>
        <v>0</v>
      </c>
      <c r="S114" s="79">
        <f>'Sectoral Plan 16'!$G132</f>
        <v>0</v>
      </c>
      <c r="T114" s="79">
        <f>'Sectoral Plan 17'!$G132</f>
        <v>0</v>
      </c>
      <c r="U114" s="79">
        <f>'Sectoral Plan 18'!$G132</f>
        <v>0</v>
      </c>
      <c r="V114" s="79">
        <f>'Sectoral Plan 19'!$G132</f>
        <v>0</v>
      </c>
      <c r="W114" s="79">
        <f>'Sectoral Plan 20'!$G132</f>
        <v>0</v>
      </c>
      <c r="X114" s="79">
        <f>'Sectoral Plan 21'!$G132</f>
        <v>0</v>
      </c>
      <c r="Y114" s="79">
        <f>'Sectoral Plan 22'!$G132</f>
        <v>0</v>
      </c>
      <c r="Z114" s="79">
        <f>'Sectoral Plan 23'!$G132</f>
        <v>0</v>
      </c>
      <c r="AA114" s="79">
        <f>'Sectoral Plan 24'!$G132</f>
        <v>0</v>
      </c>
      <c r="AB114" s="79">
        <f>'Sectoral Plan 25'!$G132</f>
        <v>0</v>
      </c>
      <c r="AC114" s="79">
        <f>'Sectoral Plan 26'!$G132</f>
        <v>0</v>
      </c>
      <c r="AD114" s="79">
        <f>'Sectoral Plan 27'!$G132</f>
        <v>0</v>
      </c>
      <c r="AE114" s="79">
        <f>'Sectoral Plan 28'!$G132</f>
        <v>0</v>
      </c>
      <c r="AF114" s="79">
        <f>'Sectoral Plan 29'!$G132</f>
        <v>0</v>
      </c>
      <c r="AG114" s="80">
        <f>'Sectoral Plan 30'!$G132</f>
        <v>0</v>
      </c>
      <c r="AH114" s="89">
        <f t="shared" si="8"/>
        <v>0</v>
      </c>
      <c r="AI114" s="90">
        <f t="shared" si="9"/>
        <v>1</v>
      </c>
      <c r="AJ114" s="90">
        <f>IF($AK114=0,SUM($AH114:$AI114),'developer sheet'!$D$9)</f>
        <v>1</v>
      </c>
      <c r="AK114" s="90">
        <f>'Long Term Vision'!C132</f>
        <v>0</v>
      </c>
      <c r="AL114" s="90">
        <f t="shared" si="12"/>
        <v>1</v>
      </c>
      <c r="AM114" s="90">
        <f t="shared" si="13"/>
        <v>0</v>
      </c>
      <c r="AN114" s="88" t="str">
        <f>IF($AK114="NO",'developer sheet'!$D$9,IF(AND($AJ114&lt;&gt;'developer sheet'!$D$9,$AJ114&lt;&gt;0),IF($AH114&gt;0,"T",IF($AI114&gt;0,"P")),'developer sheet'!$D$10))</f>
        <v>P</v>
      </c>
      <c r="AO114" s="103"/>
    </row>
    <row r="115" spans="1:41" x14ac:dyDescent="0.25">
      <c r="A115" s="19">
        <v>17.7</v>
      </c>
      <c r="B115" s="78">
        <f>'Long Term Vision'!I133</f>
        <v>0</v>
      </c>
      <c r="C115" s="79">
        <f>'Mid-term Plan'!G133</f>
        <v>0</v>
      </c>
      <c r="D115" s="79">
        <f>'Sectoral Plan 1'!$G133</f>
        <v>0</v>
      </c>
      <c r="E115" s="79">
        <f>'Sectoral Plan 2'!$G133</f>
        <v>0</v>
      </c>
      <c r="F115" s="79">
        <f>'Sectoral Plan 3'!$G133</f>
        <v>0</v>
      </c>
      <c r="G115" s="79">
        <f>'Sectoral Plan 4'!$G133</f>
        <v>0</v>
      </c>
      <c r="H115" s="79">
        <f>'Sectoral Plan 5'!$G133</f>
        <v>0</v>
      </c>
      <c r="I115" s="79">
        <f>'Sectoral Plan 6'!$G133</f>
        <v>0</v>
      </c>
      <c r="J115" s="79">
        <f>'Sectoral Plan 7'!$G133</f>
        <v>0</v>
      </c>
      <c r="K115" s="79">
        <f>'Sectoral Plan 8'!$G133</f>
        <v>0</v>
      </c>
      <c r="L115" s="79">
        <f>'Sectoral Plan 9'!$G133</f>
        <v>0</v>
      </c>
      <c r="M115" s="79">
        <f>'Sectoral Plan 10'!$G133</f>
        <v>0</v>
      </c>
      <c r="N115" s="79">
        <f>'Sectoral Plan 11'!$G133</f>
        <v>0</v>
      </c>
      <c r="O115" s="79">
        <f>'Sectoral Plan 12'!$G133</f>
        <v>0</v>
      </c>
      <c r="P115" s="79">
        <f>'Sectoral Plan 13'!$G133</f>
        <v>0</v>
      </c>
      <c r="Q115" s="79">
        <f>'Sectoral Plan 14'!$G133</f>
        <v>0</v>
      </c>
      <c r="R115" s="79">
        <f>'Sectoral Plan 15'!$G133</f>
        <v>0</v>
      </c>
      <c r="S115" s="79">
        <f>'Sectoral Plan 16'!$G133</f>
        <v>0</v>
      </c>
      <c r="T115" s="79">
        <f>'Sectoral Plan 17'!$G133</f>
        <v>0</v>
      </c>
      <c r="U115" s="79">
        <f>'Sectoral Plan 18'!$G133</f>
        <v>0</v>
      </c>
      <c r="V115" s="79">
        <f>'Sectoral Plan 19'!$G133</f>
        <v>0</v>
      </c>
      <c r="W115" s="79">
        <f>'Sectoral Plan 20'!$G133</f>
        <v>0</v>
      </c>
      <c r="X115" s="79">
        <f>'Sectoral Plan 21'!$G133</f>
        <v>0</v>
      </c>
      <c r="Y115" s="79">
        <f>'Sectoral Plan 22'!$G133</f>
        <v>0</v>
      </c>
      <c r="Z115" s="79">
        <f>'Sectoral Plan 23'!$G133</f>
        <v>0</v>
      </c>
      <c r="AA115" s="79">
        <f>'Sectoral Plan 24'!$G133</f>
        <v>0</v>
      </c>
      <c r="AB115" s="79">
        <f>'Sectoral Plan 25'!$G133</f>
        <v>0</v>
      </c>
      <c r="AC115" s="79">
        <f>'Sectoral Plan 26'!$G133</f>
        <v>0</v>
      </c>
      <c r="AD115" s="79">
        <f>'Sectoral Plan 27'!$G133</f>
        <v>0</v>
      </c>
      <c r="AE115" s="79">
        <f>'Sectoral Plan 28'!$G133</f>
        <v>0</v>
      </c>
      <c r="AF115" s="79">
        <f>'Sectoral Plan 29'!$G133</f>
        <v>0</v>
      </c>
      <c r="AG115" s="80">
        <f>'Sectoral Plan 30'!$G133</f>
        <v>0</v>
      </c>
      <c r="AH115" s="89">
        <f t="shared" si="8"/>
        <v>0</v>
      </c>
      <c r="AI115" s="90">
        <f t="shared" si="9"/>
        <v>0</v>
      </c>
      <c r="AJ115" s="90">
        <f>IF($AK115=0,SUM($AH115:$AI115),'developer sheet'!$D$9)</f>
        <v>0</v>
      </c>
      <c r="AK115" s="90">
        <f>'Long Term Vision'!C133</f>
        <v>0</v>
      </c>
      <c r="AL115" s="90">
        <f t="shared" si="12"/>
        <v>0</v>
      </c>
      <c r="AM115" s="90">
        <f t="shared" si="13"/>
        <v>1</v>
      </c>
      <c r="AN115" s="88" t="str">
        <f>IF($AK115="NO",'developer sheet'!$D$9,IF(AND($AJ115&lt;&gt;'developer sheet'!$D$9,$AJ115&lt;&gt;0),IF($AH115&gt;0,"T",IF($AI115&gt;0,"P")),'developer sheet'!$D$10))</f>
        <v>none</v>
      </c>
      <c r="AO115" s="103"/>
    </row>
    <row r="116" spans="1:41" x14ac:dyDescent="0.25">
      <c r="A116" s="19">
        <v>17.8</v>
      </c>
      <c r="B116" s="78">
        <f>'Long Term Vision'!I134</f>
        <v>0</v>
      </c>
      <c r="C116" s="79">
        <f>'Mid-term Plan'!G134</f>
        <v>0</v>
      </c>
      <c r="D116" s="79">
        <f>'Sectoral Plan 1'!$G134</f>
        <v>0</v>
      </c>
      <c r="E116" s="79">
        <f>'Sectoral Plan 2'!$G134</f>
        <v>0</v>
      </c>
      <c r="F116" s="79">
        <f>'Sectoral Plan 3'!$G134</f>
        <v>0</v>
      </c>
      <c r="G116" s="79">
        <f>'Sectoral Plan 4'!$G134</f>
        <v>0</v>
      </c>
      <c r="H116" s="79">
        <f>'Sectoral Plan 5'!$G134</f>
        <v>0</v>
      </c>
      <c r="I116" s="79">
        <f>'Sectoral Plan 6'!$G134</f>
        <v>0</v>
      </c>
      <c r="J116" s="79">
        <f>'Sectoral Plan 7'!$G134</f>
        <v>0</v>
      </c>
      <c r="K116" s="79">
        <f>'Sectoral Plan 8'!$G134</f>
        <v>0</v>
      </c>
      <c r="L116" s="79">
        <f>'Sectoral Plan 9'!$G134</f>
        <v>0</v>
      </c>
      <c r="M116" s="79">
        <f>'Sectoral Plan 10'!$G134</f>
        <v>0</v>
      </c>
      <c r="N116" s="79">
        <f>'Sectoral Plan 11'!$G134</f>
        <v>0</v>
      </c>
      <c r="O116" s="79">
        <f>'Sectoral Plan 12'!$G134</f>
        <v>0</v>
      </c>
      <c r="P116" s="79">
        <f>'Sectoral Plan 13'!$G134</f>
        <v>0</v>
      </c>
      <c r="Q116" s="79">
        <f>'Sectoral Plan 14'!$G134</f>
        <v>0</v>
      </c>
      <c r="R116" s="79">
        <f>'Sectoral Plan 15'!$G134</f>
        <v>0</v>
      </c>
      <c r="S116" s="79">
        <f>'Sectoral Plan 16'!$G134</f>
        <v>0</v>
      </c>
      <c r="T116" s="79">
        <f>'Sectoral Plan 17'!$G134</f>
        <v>0</v>
      </c>
      <c r="U116" s="79">
        <f>'Sectoral Plan 18'!$G134</f>
        <v>0</v>
      </c>
      <c r="V116" s="79">
        <f>'Sectoral Plan 19'!$G134</f>
        <v>0</v>
      </c>
      <c r="W116" s="79">
        <f>'Sectoral Plan 20'!$G134</f>
        <v>0</v>
      </c>
      <c r="X116" s="79">
        <f>'Sectoral Plan 21'!$G134</f>
        <v>0</v>
      </c>
      <c r="Y116" s="79">
        <f>'Sectoral Plan 22'!$G134</f>
        <v>0</v>
      </c>
      <c r="Z116" s="79">
        <f>'Sectoral Plan 23'!$G134</f>
        <v>0</v>
      </c>
      <c r="AA116" s="79">
        <f>'Sectoral Plan 24'!$G134</f>
        <v>0</v>
      </c>
      <c r="AB116" s="79">
        <f>'Sectoral Plan 25'!$G134</f>
        <v>0</v>
      </c>
      <c r="AC116" s="79">
        <f>'Sectoral Plan 26'!$G134</f>
        <v>0</v>
      </c>
      <c r="AD116" s="79">
        <f>'Sectoral Plan 27'!$G134</f>
        <v>0</v>
      </c>
      <c r="AE116" s="79">
        <f>'Sectoral Plan 28'!$G134</f>
        <v>0</v>
      </c>
      <c r="AF116" s="79">
        <f>'Sectoral Plan 29'!$G134</f>
        <v>0</v>
      </c>
      <c r="AG116" s="80">
        <f>'Sectoral Plan 30'!$G134</f>
        <v>0</v>
      </c>
      <c r="AH116" s="89">
        <f t="shared" si="8"/>
        <v>0</v>
      </c>
      <c r="AI116" s="90">
        <f t="shared" si="9"/>
        <v>0</v>
      </c>
      <c r="AJ116" s="90">
        <f>IF($AK116=0,SUM($AH116:$AI116),'developer sheet'!$D$9)</f>
        <v>0</v>
      </c>
      <c r="AK116" s="90">
        <f>'Long Term Vision'!C134</f>
        <v>0</v>
      </c>
      <c r="AL116" s="90">
        <f t="shared" si="12"/>
        <v>0</v>
      </c>
      <c r="AM116" s="90">
        <f t="shared" si="13"/>
        <v>1</v>
      </c>
      <c r="AN116" s="88" t="str">
        <f>IF($AK116="NO",'developer sheet'!$D$9,IF(AND($AJ116&lt;&gt;'developer sheet'!$D$9,$AJ116&lt;&gt;0),IF($AH116&gt;0,"T",IF($AI116&gt;0,"P")),'developer sheet'!$D$10))</f>
        <v>none</v>
      </c>
      <c r="AO116" s="103"/>
    </row>
    <row r="117" spans="1:41" x14ac:dyDescent="0.25">
      <c r="A117" s="19">
        <v>17.899999999999999</v>
      </c>
      <c r="B117" s="78">
        <f>'Long Term Vision'!I135</f>
        <v>0</v>
      </c>
      <c r="C117" s="79">
        <f>'Mid-term Plan'!G135</f>
        <v>0</v>
      </c>
      <c r="D117" s="79">
        <f>'Sectoral Plan 1'!$G135</f>
        <v>0</v>
      </c>
      <c r="E117" s="79">
        <f>'Sectoral Plan 2'!$G135</f>
        <v>0</v>
      </c>
      <c r="F117" s="79">
        <f>'Sectoral Plan 3'!$G135</f>
        <v>0</v>
      </c>
      <c r="G117" s="79">
        <f>'Sectoral Plan 4'!$G135</f>
        <v>0</v>
      </c>
      <c r="H117" s="79">
        <f>'Sectoral Plan 5'!$G135</f>
        <v>0</v>
      </c>
      <c r="I117" s="79">
        <f>'Sectoral Plan 6'!$G135</f>
        <v>0</v>
      </c>
      <c r="J117" s="79">
        <f>'Sectoral Plan 7'!$G135</f>
        <v>0</v>
      </c>
      <c r="K117" s="79">
        <f>'Sectoral Plan 8'!$G135</f>
        <v>0</v>
      </c>
      <c r="L117" s="79">
        <f>'Sectoral Plan 9'!$G135</f>
        <v>0</v>
      </c>
      <c r="M117" s="79">
        <f>'Sectoral Plan 10'!$G135</f>
        <v>0</v>
      </c>
      <c r="N117" s="79">
        <f>'Sectoral Plan 11'!$G135</f>
        <v>0</v>
      </c>
      <c r="O117" s="79">
        <f>'Sectoral Plan 12'!$G135</f>
        <v>0</v>
      </c>
      <c r="P117" s="79">
        <f>'Sectoral Plan 13'!$G135</f>
        <v>0</v>
      </c>
      <c r="Q117" s="79">
        <f>'Sectoral Plan 14'!$G135</f>
        <v>0</v>
      </c>
      <c r="R117" s="79">
        <f>'Sectoral Plan 15'!$G135</f>
        <v>0</v>
      </c>
      <c r="S117" s="79">
        <f>'Sectoral Plan 16'!$G135</f>
        <v>0</v>
      </c>
      <c r="T117" s="79">
        <f>'Sectoral Plan 17'!$G135</f>
        <v>0</v>
      </c>
      <c r="U117" s="79">
        <f>'Sectoral Plan 18'!$G135</f>
        <v>0</v>
      </c>
      <c r="V117" s="79">
        <f>'Sectoral Plan 19'!$G135</f>
        <v>0</v>
      </c>
      <c r="W117" s="79">
        <f>'Sectoral Plan 20'!$G135</f>
        <v>0</v>
      </c>
      <c r="X117" s="79">
        <f>'Sectoral Plan 21'!$G135</f>
        <v>0</v>
      </c>
      <c r="Y117" s="79">
        <f>'Sectoral Plan 22'!$G135</f>
        <v>0</v>
      </c>
      <c r="Z117" s="79">
        <f>'Sectoral Plan 23'!$G135</f>
        <v>0</v>
      </c>
      <c r="AA117" s="79">
        <f>'Sectoral Plan 24'!$G135</f>
        <v>0</v>
      </c>
      <c r="AB117" s="79">
        <f>'Sectoral Plan 25'!$G135</f>
        <v>0</v>
      </c>
      <c r="AC117" s="79">
        <f>'Sectoral Plan 26'!$G135</f>
        <v>0</v>
      </c>
      <c r="AD117" s="79">
        <f>'Sectoral Plan 27'!$G135</f>
        <v>0</v>
      </c>
      <c r="AE117" s="79">
        <f>'Sectoral Plan 28'!$G135</f>
        <v>0</v>
      </c>
      <c r="AF117" s="79">
        <f>'Sectoral Plan 29'!$G135</f>
        <v>0</v>
      </c>
      <c r="AG117" s="80">
        <f>'Sectoral Plan 30'!$G135</f>
        <v>0</v>
      </c>
      <c r="AH117" s="89">
        <f t="shared" si="8"/>
        <v>0</v>
      </c>
      <c r="AI117" s="90">
        <f t="shared" si="9"/>
        <v>0</v>
      </c>
      <c r="AJ117" s="90">
        <f>IF($AK117=0,SUM($AH117:$AI117),'developer sheet'!$D$9)</f>
        <v>0</v>
      </c>
      <c r="AK117" s="90">
        <f>'Long Term Vision'!C135</f>
        <v>0</v>
      </c>
      <c r="AL117" s="90">
        <f t="shared" si="12"/>
        <v>0</v>
      </c>
      <c r="AM117" s="90">
        <f t="shared" si="13"/>
        <v>1</v>
      </c>
      <c r="AN117" s="88" t="str">
        <f>IF($AK117="NO",'developer sheet'!$D$9,IF(AND($AJ117&lt;&gt;'developer sheet'!$D$9,$AJ117&lt;&gt;0),IF($AH117&gt;0,"T",IF($AI117&gt;0,"P")),'developer sheet'!$D$10))</f>
        <v>none</v>
      </c>
      <c r="AO117" s="103"/>
    </row>
    <row r="118" spans="1:41" x14ac:dyDescent="0.25">
      <c r="A118" s="60">
        <v>17.100000000000001</v>
      </c>
      <c r="B118" s="78">
        <f>'Long Term Vision'!I136</f>
        <v>0</v>
      </c>
      <c r="C118" s="79">
        <f>'Mid-term Plan'!G136</f>
        <v>0</v>
      </c>
      <c r="D118" s="79">
        <f>'Sectoral Plan 1'!$G136</f>
        <v>0</v>
      </c>
      <c r="E118" s="79">
        <f>'Sectoral Plan 2'!$G136</f>
        <v>0</v>
      </c>
      <c r="F118" s="79">
        <f>'Sectoral Plan 3'!$G136</f>
        <v>0</v>
      </c>
      <c r="G118" s="79">
        <f>'Sectoral Plan 4'!$G136</f>
        <v>0</v>
      </c>
      <c r="H118" s="79">
        <f>'Sectoral Plan 5'!$G136</f>
        <v>0</v>
      </c>
      <c r="I118" s="79">
        <f>'Sectoral Plan 6'!$G136</f>
        <v>0</v>
      </c>
      <c r="J118" s="79">
        <f>'Sectoral Plan 7'!$G136</f>
        <v>0</v>
      </c>
      <c r="K118" s="79">
        <f>'Sectoral Plan 8'!$G136</f>
        <v>0</v>
      </c>
      <c r="L118" s="79">
        <f>'Sectoral Plan 9'!$G136</f>
        <v>0</v>
      </c>
      <c r="M118" s="79">
        <f>'Sectoral Plan 10'!$G136</f>
        <v>0</v>
      </c>
      <c r="N118" s="79">
        <f>'Sectoral Plan 11'!$G136</f>
        <v>0</v>
      </c>
      <c r="O118" s="79">
        <f>'Sectoral Plan 12'!$G136</f>
        <v>0</v>
      </c>
      <c r="P118" s="79">
        <f>'Sectoral Plan 13'!$G136</f>
        <v>0</v>
      </c>
      <c r="Q118" s="79">
        <f>'Sectoral Plan 14'!$G136</f>
        <v>0</v>
      </c>
      <c r="R118" s="79">
        <f>'Sectoral Plan 15'!$G136</f>
        <v>0</v>
      </c>
      <c r="S118" s="79">
        <f>'Sectoral Plan 16'!$G136</f>
        <v>0</v>
      </c>
      <c r="T118" s="79">
        <f>'Sectoral Plan 17'!$G136</f>
        <v>0</v>
      </c>
      <c r="U118" s="79">
        <f>'Sectoral Plan 18'!$G136</f>
        <v>0</v>
      </c>
      <c r="V118" s="79">
        <f>'Sectoral Plan 19'!$G136</f>
        <v>0</v>
      </c>
      <c r="W118" s="79">
        <f>'Sectoral Plan 20'!$G136</f>
        <v>0</v>
      </c>
      <c r="X118" s="79">
        <f>'Sectoral Plan 21'!$G136</f>
        <v>0</v>
      </c>
      <c r="Y118" s="79">
        <f>'Sectoral Plan 22'!$G136</f>
        <v>0</v>
      </c>
      <c r="Z118" s="79">
        <f>'Sectoral Plan 23'!$G136</f>
        <v>0</v>
      </c>
      <c r="AA118" s="79">
        <f>'Sectoral Plan 24'!$G136</f>
        <v>0</v>
      </c>
      <c r="AB118" s="79">
        <f>'Sectoral Plan 25'!$G136</f>
        <v>0</v>
      </c>
      <c r="AC118" s="79">
        <f>'Sectoral Plan 26'!$G136</f>
        <v>0</v>
      </c>
      <c r="AD118" s="79">
        <f>'Sectoral Plan 27'!$G136</f>
        <v>0</v>
      </c>
      <c r="AE118" s="79">
        <f>'Sectoral Plan 28'!$G136</f>
        <v>0</v>
      </c>
      <c r="AF118" s="79">
        <f>'Sectoral Plan 29'!$G136</f>
        <v>0</v>
      </c>
      <c r="AG118" s="80">
        <f>'Sectoral Plan 30'!$G136</f>
        <v>0</v>
      </c>
      <c r="AH118" s="89">
        <f t="shared" si="8"/>
        <v>0</v>
      </c>
      <c r="AI118" s="90">
        <f t="shared" si="9"/>
        <v>0</v>
      </c>
      <c r="AJ118" s="90">
        <f>IF($AK118=0,SUM($AH118:$AI118),'developer sheet'!$D$9)</f>
        <v>0</v>
      </c>
      <c r="AK118" s="90">
        <f>'Long Term Vision'!C136</f>
        <v>0</v>
      </c>
      <c r="AL118" s="90">
        <f t="shared" si="12"/>
        <v>0</v>
      </c>
      <c r="AM118" s="90">
        <f t="shared" si="13"/>
        <v>1</v>
      </c>
      <c r="AN118" s="88" t="str">
        <f>IF($AK118="NO",'developer sheet'!$D$9,IF(AND($AJ118&lt;&gt;'developer sheet'!$D$9,$AJ118&lt;&gt;0),IF($AH118&gt;0,"T",IF($AI118&gt;0,"P")),'developer sheet'!$D$10))</f>
        <v>none</v>
      </c>
      <c r="AO118" s="103"/>
    </row>
    <row r="119" spans="1:41" x14ac:dyDescent="0.25">
      <c r="A119" s="19">
        <v>17.11</v>
      </c>
      <c r="B119" s="78" t="str">
        <f>'Long Term Vision'!I137</f>
        <v>P</v>
      </c>
      <c r="C119" s="79" t="str">
        <f>'Mid-term Plan'!G137</f>
        <v>P</v>
      </c>
      <c r="D119" s="79">
        <f>'Sectoral Plan 1'!$G137</f>
        <v>0</v>
      </c>
      <c r="E119" s="79">
        <f>'Sectoral Plan 2'!$G137</f>
        <v>0</v>
      </c>
      <c r="F119" s="79">
        <f>'Sectoral Plan 3'!$G137</f>
        <v>0</v>
      </c>
      <c r="G119" s="79">
        <f>'Sectoral Plan 4'!$G137</f>
        <v>0</v>
      </c>
      <c r="H119" s="79">
        <f>'Sectoral Plan 5'!$G137</f>
        <v>0</v>
      </c>
      <c r="I119" s="79">
        <f>'Sectoral Plan 6'!$G137</f>
        <v>0</v>
      </c>
      <c r="J119" s="79">
        <f>'Sectoral Plan 7'!$G137</f>
        <v>0</v>
      </c>
      <c r="K119" s="79">
        <f>'Sectoral Plan 8'!$G137</f>
        <v>0</v>
      </c>
      <c r="L119" s="79" t="str">
        <f>'Sectoral Plan 9'!$G137</f>
        <v>P</v>
      </c>
      <c r="M119" s="79">
        <f>'Sectoral Plan 10'!$G137</f>
        <v>0</v>
      </c>
      <c r="N119" s="79">
        <f>'Sectoral Plan 11'!$G137</f>
        <v>0</v>
      </c>
      <c r="O119" s="79">
        <f>'Sectoral Plan 12'!$G137</f>
        <v>0</v>
      </c>
      <c r="P119" s="79">
        <f>'Sectoral Plan 13'!$G137</f>
        <v>0</v>
      </c>
      <c r="Q119" s="79">
        <f>'Sectoral Plan 14'!$G137</f>
        <v>0</v>
      </c>
      <c r="R119" s="79">
        <f>'Sectoral Plan 15'!$G137</f>
        <v>0</v>
      </c>
      <c r="S119" s="79">
        <f>'Sectoral Plan 16'!$G137</f>
        <v>0</v>
      </c>
      <c r="T119" s="79">
        <f>'Sectoral Plan 17'!$G137</f>
        <v>0</v>
      </c>
      <c r="U119" s="79">
        <f>'Sectoral Plan 18'!$G137</f>
        <v>0</v>
      </c>
      <c r="V119" s="79">
        <f>'Sectoral Plan 19'!$G137</f>
        <v>0</v>
      </c>
      <c r="W119" s="79">
        <f>'Sectoral Plan 20'!$G137</f>
        <v>0</v>
      </c>
      <c r="X119" s="79">
        <f>'Sectoral Plan 21'!$G137</f>
        <v>0</v>
      </c>
      <c r="Y119" s="79">
        <f>'Sectoral Plan 22'!$G137</f>
        <v>0</v>
      </c>
      <c r="Z119" s="79">
        <f>'Sectoral Plan 23'!$G137</f>
        <v>0</v>
      </c>
      <c r="AA119" s="79">
        <f>'Sectoral Plan 24'!$G137</f>
        <v>0</v>
      </c>
      <c r="AB119" s="79">
        <f>'Sectoral Plan 25'!$G137</f>
        <v>0</v>
      </c>
      <c r="AC119" s="79">
        <f>'Sectoral Plan 26'!$G137</f>
        <v>0</v>
      </c>
      <c r="AD119" s="79">
        <f>'Sectoral Plan 27'!$G137</f>
        <v>0</v>
      </c>
      <c r="AE119" s="79">
        <f>'Sectoral Plan 28'!$G137</f>
        <v>0</v>
      </c>
      <c r="AF119" s="79">
        <f>'Sectoral Plan 29'!$G137</f>
        <v>0</v>
      </c>
      <c r="AG119" s="80">
        <f>'Sectoral Plan 30'!$G137</f>
        <v>0</v>
      </c>
      <c r="AH119" s="89">
        <f t="shared" si="8"/>
        <v>0</v>
      </c>
      <c r="AI119" s="90">
        <f t="shared" si="9"/>
        <v>3</v>
      </c>
      <c r="AJ119" s="90">
        <f>IF($AK119=0,SUM($AH119:$AI119),'developer sheet'!$D$9)</f>
        <v>3</v>
      </c>
      <c r="AK119" s="90">
        <f>'Long Term Vision'!C137</f>
        <v>0</v>
      </c>
      <c r="AL119" s="90">
        <f t="shared" si="12"/>
        <v>1</v>
      </c>
      <c r="AM119" s="90">
        <f t="shared" si="13"/>
        <v>0</v>
      </c>
      <c r="AN119" s="88" t="str">
        <f>IF($AK119="NO",'developer sheet'!$D$9,IF(AND($AJ119&lt;&gt;'developer sheet'!$D$9,$AJ119&lt;&gt;0),IF($AH119&gt;0,"T",IF($AI119&gt;0,"P")),'developer sheet'!$D$10))</f>
        <v>P</v>
      </c>
      <c r="AO119" s="103"/>
    </row>
    <row r="120" spans="1:41" x14ac:dyDescent="0.25">
      <c r="A120" s="19">
        <v>17.12</v>
      </c>
      <c r="B120" s="78">
        <f>'Long Term Vision'!I138</f>
        <v>0</v>
      </c>
      <c r="C120" s="79">
        <f>'Mid-term Plan'!G138</f>
        <v>0</v>
      </c>
      <c r="D120" s="79">
        <f>'Sectoral Plan 1'!$G138</f>
        <v>0</v>
      </c>
      <c r="E120" s="79">
        <f>'Sectoral Plan 2'!$G138</f>
        <v>0</v>
      </c>
      <c r="F120" s="79">
        <f>'Sectoral Plan 3'!$G138</f>
        <v>0</v>
      </c>
      <c r="G120" s="79">
        <f>'Sectoral Plan 4'!$G138</f>
        <v>0</v>
      </c>
      <c r="H120" s="79">
        <f>'Sectoral Plan 5'!$G138</f>
        <v>0</v>
      </c>
      <c r="I120" s="79">
        <f>'Sectoral Plan 6'!$G138</f>
        <v>0</v>
      </c>
      <c r="J120" s="79">
        <f>'Sectoral Plan 7'!$G138</f>
        <v>0</v>
      </c>
      <c r="K120" s="79">
        <f>'Sectoral Plan 8'!$G138</f>
        <v>0</v>
      </c>
      <c r="L120" s="79">
        <f>'Sectoral Plan 9'!$G138</f>
        <v>0</v>
      </c>
      <c r="M120" s="79">
        <f>'Sectoral Plan 10'!$G138</f>
        <v>0</v>
      </c>
      <c r="N120" s="79">
        <f>'Sectoral Plan 11'!$G138</f>
        <v>0</v>
      </c>
      <c r="O120" s="79">
        <f>'Sectoral Plan 12'!$G138</f>
        <v>0</v>
      </c>
      <c r="P120" s="79">
        <f>'Sectoral Plan 13'!$G138</f>
        <v>0</v>
      </c>
      <c r="Q120" s="79">
        <f>'Sectoral Plan 14'!$G138</f>
        <v>0</v>
      </c>
      <c r="R120" s="79">
        <f>'Sectoral Plan 15'!$G138</f>
        <v>0</v>
      </c>
      <c r="S120" s="79">
        <f>'Sectoral Plan 16'!$G138</f>
        <v>0</v>
      </c>
      <c r="T120" s="79">
        <f>'Sectoral Plan 17'!$G138</f>
        <v>0</v>
      </c>
      <c r="U120" s="79">
        <f>'Sectoral Plan 18'!$G138</f>
        <v>0</v>
      </c>
      <c r="V120" s="79">
        <f>'Sectoral Plan 19'!$G138</f>
        <v>0</v>
      </c>
      <c r="W120" s="79">
        <f>'Sectoral Plan 20'!$G138</f>
        <v>0</v>
      </c>
      <c r="X120" s="79">
        <f>'Sectoral Plan 21'!$G138</f>
        <v>0</v>
      </c>
      <c r="Y120" s="79">
        <f>'Sectoral Plan 22'!$G138</f>
        <v>0</v>
      </c>
      <c r="Z120" s="79">
        <f>'Sectoral Plan 23'!$G138</f>
        <v>0</v>
      </c>
      <c r="AA120" s="79">
        <f>'Sectoral Plan 24'!$G138</f>
        <v>0</v>
      </c>
      <c r="AB120" s="79">
        <f>'Sectoral Plan 25'!$G138</f>
        <v>0</v>
      </c>
      <c r="AC120" s="79">
        <f>'Sectoral Plan 26'!$G138</f>
        <v>0</v>
      </c>
      <c r="AD120" s="79">
        <f>'Sectoral Plan 27'!$G138</f>
        <v>0</v>
      </c>
      <c r="AE120" s="79">
        <f>'Sectoral Plan 28'!$G138</f>
        <v>0</v>
      </c>
      <c r="AF120" s="79">
        <f>'Sectoral Plan 29'!$G138</f>
        <v>0</v>
      </c>
      <c r="AG120" s="80">
        <f>'Sectoral Plan 30'!$G138</f>
        <v>0</v>
      </c>
      <c r="AH120" s="89">
        <f t="shared" si="8"/>
        <v>0</v>
      </c>
      <c r="AI120" s="90">
        <f t="shared" si="9"/>
        <v>0</v>
      </c>
      <c r="AJ120" s="90" t="str">
        <f>IF($AK120=0,SUM($AH120:$AI120),'developer sheet'!$D$9)</f>
        <v>N/A</v>
      </c>
      <c r="AK120" s="90" t="str">
        <f>'Long Term Vision'!C138</f>
        <v>NO</v>
      </c>
      <c r="AL120" s="90">
        <f t="shared" si="12"/>
        <v>0</v>
      </c>
      <c r="AM120" s="90">
        <f t="shared" si="13"/>
        <v>0</v>
      </c>
      <c r="AN120" s="88" t="str">
        <f>IF($AK120="NO",'developer sheet'!$D$9,IF(AND($AJ120&lt;&gt;'developer sheet'!$D$9,$AJ120&lt;&gt;0),IF($AH120&gt;0,"T",IF($AI120&gt;0,"P")),'developer sheet'!$D$10))</f>
        <v>N/A</v>
      </c>
      <c r="AO120" s="103"/>
    </row>
    <row r="121" spans="1:41" x14ac:dyDescent="0.25">
      <c r="A121" s="19">
        <v>17.13</v>
      </c>
      <c r="B121" s="78">
        <f>'Long Term Vision'!I139</f>
        <v>0</v>
      </c>
      <c r="C121" s="79">
        <f>'Mid-term Plan'!G139</f>
        <v>0</v>
      </c>
      <c r="D121" s="79">
        <f>'Sectoral Plan 1'!$G139</f>
        <v>0</v>
      </c>
      <c r="E121" s="79">
        <f>'Sectoral Plan 2'!$G139</f>
        <v>0</v>
      </c>
      <c r="F121" s="79">
        <f>'Sectoral Plan 3'!$G139</f>
        <v>0</v>
      </c>
      <c r="G121" s="79">
        <f>'Sectoral Plan 4'!$G139</f>
        <v>0</v>
      </c>
      <c r="H121" s="79">
        <f>'Sectoral Plan 5'!$G139</f>
        <v>0</v>
      </c>
      <c r="I121" s="79">
        <f>'Sectoral Plan 6'!$G139</f>
        <v>0</v>
      </c>
      <c r="J121" s="79">
        <f>'Sectoral Plan 7'!$G139</f>
        <v>0</v>
      </c>
      <c r="K121" s="79">
        <f>'Sectoral Plan 8'!$G139</f>
        <v>0</v>
      </c>
      <c r="L121" s="79">
        <f>'Sectoral Plan 9'!$G139</f>
        <v>0</v>
      </c>
      <c r="M121" s="79">
        <f>'Sectoral Plan 10'!$G139</f>
        <v>0</v>
      </c>
      <c r="N121" s="79">
        <f>'Sectoral Plan 11'!$G139</f>
        <v>0</v>
      </c>
      <c r="O121" s="79">
        <f>'Sectoral Plan 12'!$G139</f>
        <v>0</v>
      </c>
      <c r="P121" s="79">
        <f>'Sectoral Plan 13'!$G139</f>
        <v>0</v>
      </c>
      <c r="Q121" s="79">
        <f>'Sectoral Plan 14'!$G139</f>
        <v>0</v>
      </c>
      <c r="R121" s="79">
        <f>'Sectoral Plan 15'!$G139</f>
        <v>0</v>
      </c>
      <c r="S121" s="79">
        <f>'Sectoral Plan 16'!$G139</f>
        <v>0</v>
      </c>
      <c r="T121" s="79">
        <f>'Sectoral Plan 17'!$G139</f>
        <v>0</v>
      </c>
      <c r="U121" s="79">
        <f>'Sectoral Plan 18'!$G139</f>
        <v>0</v>
      </c>
      <c r="V121" s="79">
        <f>'Sectoral Plan 19'!$G139</f>
        <v>0</v>
      </c>
      <c r="W121" s="79">
        <f>'Sectoral Plan 20'!$G139</f>
        <v>0</v>
      </c>
      <c r="X121" s="79">
        <f>'Sectoral Plan 21'!$G139</f>
        <v>0</v>
      </c>
      <c r="Y121" s="79">
        <f>'Sectoral Plan 22'!$G139</f>
        <v>0</v>
      </c>
      <c r="Z121" s="79">
        <f>'Sectoral Plan 23'!$G139</f>
        <v>0</v>
      </c>
      <c r="AA121" s="79">
        <f>'Sectoral Plan 24'!$G139</f>
        <v>0</v>
      </c>
      <c r="AB121" s="79">
        <f>'Sectoral Plan 25'!$G139</f>
        <v>0</v>
      </c>
      <c r="AC121" s="79">
        <f>'Sectoral Plan 26'!$G139</f>
        <v>0</v>
      </c>
      <c r="AD121" s="79">
        <f>'Sectoral Plan 27'!$G139</f>
        <v>0</v>
      </c>
      <c r="AE121" s="79">
        <f>'Sectoral Plan 28'!$G139</f>
        <v>0</v>
      </c>
      <c r="AF121" s="79">
        <f>'Sectoral Plan 29'!$G139</f>
        <v>0</v>
      </c>
      <c r="AG121" s="80">
        <f>'Sectoral Plan 30'!$G139</f>
        <v>0</v>
      </c>
      <c r="AH121" s="89">
        <f t="shared" si="8"/>
        <v>0</v>
      </c>
      <c r="AI121" s="90">
        <f t="shared" si="9"/>
        <v>0</v>
      </c>
      <c r="AJ121" s="90" t="str">
        <f>IF($AK121=0,SUM($AH121:$AI121),'developer sheet'!$D$9)</f>
        <v>N/A</v>
      </c>
      <c r="AK121" s="90" t="str">
        <f>'Long Term Vision'!C139</f>
        <v>NO</v>
      </c>
      <c r="AL121" s="90">
        <f t="shared" si="12"/>
        <v>0</v>
      </c>
      <c r="AM121" s="90">
        <f t="shared" si="13"/>
        <v>0</v>
      </c>
      <c r="AN121" s="88" t="str">
        <f>IF($AK121="NO",'developer sheet'!$D$9,IF(AND($AJ121&lt;&gt;'developer sheet'!$D$9,$AJ121&lt;&gt;0),IF($AH121&gt;0,"T",IF($AI121&gt;0,"P")),'developer sheet'!$D$10))</f>
        <v>N/A</v>
      </c>
      <c r="AO121" s="103"/>
    </row>
    <row r="122" spans="1:41" x14ac:dyDescent="0.25">
      <c r="A122" s="19">
        <v>17.14</v>
      </c>
      <c r="B122" s="78">
        <f>'Long Term Vision'!I140</f>
        <v>0</v>
      </c>
      <c r="C122" s="79">
        <f>'Mid-term Plan'!G140</f>
        <v>0</v>
      </c>
      <c r="D122" s="79">
        <f>'Sectoral Plan 1'!$G140</f>
        <v>0</v>
      </c>
      <c r="E122" s="79">
        <f>'Sectoral Plan 2'!$G140</f>
        <v>0</v>
      </c>
      <c r="F122" s="79">
        <f>'Sectoral Plan 3'!$G140</f>
        <v>0</v>
      </c>
      <c r="G122" s="79">
        <f>'Sectoral Plan 4'!$G140</f>
        <v>0</v>
      </c>
      <c r="H122" s="79">
        <f>'Sectoral Plan 5'!$G140</f>
        <v>0</v>
      </c>
      <c r="I122" s="79">
        <f>'Sectoral Plan 6'!$G140</f>
        <v>0</v>
      </c>
      <c r="J122" s="79">
        <f>'Sectoral Plan 7'!$G140</f>
        <v>0</v>
      </c>
      <c r="K122" s="79">
        <f>'Sectoral Plan 8'!$G140</f>
        <v>0</v>
      </c>
      <c r="L122" s="79">
        <f>'Sectoral Plan 9'!$G140</f>
        <v>0</v>
      </c>
      <c r="M122" s="79">
        <f>'Sectoral Plan 10'!$G140</f>
        <v>0</v>
      </c>
      <c r="N122" s="79">
        <f>'Sectoral Plan 11'!$G140</f>
        <v>0</v>
      </c>
      <c r="O122" s="79">
        <f>'Sectoral Plan 12'!$G140</f>
        <v>0</v>
      </c>
      <c r="P122" s="79">
        <f>'Sectoral Plan 13'!$G140</f>
        <v>0</v>
      </c>
      <c r="Q122" s="79">
        <f>'Sectoral Plan 14'!$G140</f>
        <v>0</v>
      </c>
      <c r="R122" s="79">
        <f>'Sectoral Plan 15'!$G140</f>
        <v>0</v>
      </c>
      <c r="S122" s="79">
        <f>'Sectoral Plan 16'!$G140</f>
        <v>0</v>
      </c>
      <c r="T122" s="79">
        <f>'Sectoral Plan 17'!$G140</f>
        <v>0</v>
      </c>
      <c r="U122" s="79">
        <f>'Sectoral Plan 18'!$G140</f>
        <v>0</v>
      </c>
      <c r="V122" s="79">
        <f>'Sectoral Plan 19'!$G140</f>
        <v>0</v>
      </c>
      <c r="W122" s="79">
        <f>'Sectoral Plan 20'!$G140</f>
        <v>0</v>
      </c>
      <c r="X122" s="79">
        <f>'Sectoral Plan 21'!$G140</f>
        <v>0</v>
      </c>
      <c r="Y122" s="79">
        <f>'Sectoral Plan 22'!$G140</f>
        <v>0</v>
      </c>
      <c r="Z122" s="79">
        <f>'Sectoral Plan 23'!$G140</f>
        <v>0</v>
      </c>
      <c r="AA122" s="79">
        <f>'Sectoral Plan 24'!$G140</f>
        <v>0</v>
      </c>
      <c r="AB122" s="79">
        <f>'Sectoral Plan 25'!$G140</f>
        <v>0</v>
      </c>
      <c r="AC122" s="79">
        <f>'Sectoral Plan 26'!$G140</f>
        <v>0</v>
      </c>
      <c r="AD122" s="79">
        <f>'Sectoral Plan 27'!$G140</f>
        <v>0</v>
      </c>
      <c r="AE122" s="79">
        <f>'Sectoral Plan 28'!$G140</f>
        <v>0</v>
      </c>
      <c r="AF122" s="79">
        <f>'Sectoral Plan 29'!$G140</f>
        <v>0</v>
      </c>
      <c r="AG122" s="80">
        <f>'Sectoral Plan 30'!$G140</f>
        <v>0</v>
      </c>
      <c r="AH122" s="89">
        <f t="shared" si="8"/>
        <v>0</v>
      </c>
      <c r="AI122" s="90">
        <f t="shared" si="9"/>
        <v>0</v>
      </c>
      <c r="AJ122" s="90">
        <f>IF($AK122=0,SUM($AH122:$AI122),'developer sheet'!$D$9)</f>
        <v>0</v>
      </c>
      <c r="AK122" s="90">
        <f>'Long Term Vision'!C140</f>
        <v>0</v>
      </c>
      <c r="AL122" s="90">
        <f t="shared" si="12"/>
        <v>0</v>
      </c>
      <c r="AM122" s="90">
        <f t="shared" si="13"/>
        <v>1</v>
      </c>
      <c r="AN122" s="88" t="str">
        <f>IF($AK122="NO",'developer sheet'!$D$9,IF(AND($AJ122&lt;&gt;'developer sheet'!$D$9,$AJ122&lt;&gt;0),IF($AH122&gt;0,"T",IF($AI122&gt;0,"P")),'developer sheet'!$D$10))</f>
        <v>none</v>
      </c>
      <c r="AO122" s="103"/>
    </row>
    <row r="123" spans="1:41" x14ac:dyDescent="0.25">
      <c r="A123" s="19">
        <v>17.149999999999999</v>
      </c>
      <c r="B123" s="78">
        <f>'Long Term Vision'!I141</f>
        <v>0</v>
      </c>
      <c r="C123" s="79">
        <f>'Mid-term Plan'!G141</f>
        <v>0</v>
      </c>
      <c r="D123" s="79">
        <f>'Sectoral Plan 1'!$G141</f>
        <v>0</v>
      </c>
      <c r="E123" s="79">
        <f>'Sectoral Plan 2'!$G141</f>
        <v>0</v>
      </c>
      <c r="F123" s="79">
        <f>'Sectoral Plan 3'!$G141</f>
        <v>0</v>
      </c>
      <c r="G123" s="79">
        <f>'Sectoral Plan 4'!$G141</f>
        <v>0</v>
      </c>
      <c r="H123" s="79">
        <f>'Sectoral Plan 5'!$G141</f>
        <v>0</v>
      </c>
      <c r="I123" s="79">
        <f>'Sectoral Plan 6'!$G141</f>
        <v>0</v>
      </c>
      <c r="J123" s="79">
        <f>'Sectoral Plan 7'!$G141</f>
        <v>0</v>
      </c>
      <c r="K123" s="79">
        <f>'Sectoral Plan 8'!$G141</f>
        <v>0</v>
      </c>
      <c r="L123" s="79">
        <f>'Sectoral Plan 9'!$G141</f>
        <v>0</v>
      </c>
      <c r="M123" s="79">
        <f>'Sectoral Plan 10'!$G141</f>
        <v>0</v>
      </c>
      <c r="N123" s="79">
        <f>'Sectoral Plan 11'!$G141</f>
        <v>0</v>
      </c>
      <c r="O123" s="79">
        <f>'Sectoral Plan 12'!$G141</f>
        <v>0</v>
      </c>
      <c r="P123" s="79">
        <f>'Sectoral Plan 13'!$G141</f>
        <v>0</v>
      </c>
      <c r="Q123" s="79">
        <f>'Sectoral Plan 14'!$G141</f>
        <v>0</v>
      </c>
      <c r="R123" s="79">
        <f>'Sectoral Plan 15'!$G141</f>
        <v>0</v>
      </c>
      <c r="S123" s="79">
        <f>'Sectoral Plan 16'!$G141</f>
        <v>0</v>
      </c>
      <c r="T123" s="79">
        <f>'Sectoral Plan 17'!$G141</f>
        <v>0</v>
      </c>
      <c r="U123" s="79">
        <f>'Sectoral Plan 18'!$G141</f>
        <v>0</v>
      </c>
      <c r="V123" s="79">
        <f>'Sectoral Plan 19'!$G141</f>
        <v>0</v>
      </c>
      <c r="W123" s="79">
        <f>'Sectoral Plan 20'!$G141</f>
        <v>0</v>
      </c>
      <c r="X123" s="79">
        <f>'Sectoral Plan 21'!$G141</f>
        <v>0</v>
      </c>
      <c r="Y123" s="79">
        <f>'Sectoral Plan 22'!$G141</f>
        <v>0</v>
      </c>
      <c r="Z123" s="79">
        <f>'Sectoral Plan 23'!$G141</f>
        <v>0</v>
      </c>
      <c r="AA123" s="79">
        <f>'Sectoral Plan 24'!$G141</f>
        <v>0</v>
      </c>
      <c r="AB123" s="79">
        <f>'Sectoral Plan 25'!$G141</f>
        <v>0</v>
      </c>
      <c r="AC123" s="79">
        <f>'Sectoral Plan 26'!$G141</f>
        <v>0</v>
      </c>
      <c r="AD123" s="79">
        <f>'Sectoral Plan 27'!$G141</f>
        <v>0</v>
      </c>
      <c r="AE123" s="79">
        <f>'Sectoral Plan 28'!$G141</f>
        <v>0</v>
      </c>
      <c r="AF123" s="79">
        <f>'Sectoral Plan 29'!$G141</f>
        <v>0</v>
      </c>
      <c r="AG123" s="80">
        <f>'Sectoral Plan 30'!$G141</f>
        <v>0</v>
      </c>
      <c r="AH123" s="89">
        <f t="shared" si="8"/>
        <v>0</v>
      </c>
      <c r="AI123" s="90">
        <f t="shared" si="9"/>
        <v>0</v>
      </c>
      <c r="AJ123" s="90">
        <f>IF($AK123=0,SUM($AH123:$AI123),'developer sheet'!$D$9)</f>
        <v>0</v>
      </c>
      <c r="AK123" s="90">
        <f>'Long Term Vision'!C141</f>
        <v>0</v>
      </c>
      <c r="AL123" s="90">
        <f t="shared" si="12"/>
        <v>0</v>
      </c>
      <c r="AM123" s="90">
        <f t="shared" si="13"/>
        <v>1</v>
      </c>
      <c r="AN123" s="88" t="str">
        <f>IF($AK123="NO",'developer sheet'!$D$9,IF(AND($AJ123&lt;&gt;'developer sheet'!$D$9,$AJ123&lt;&gt;0),IF($AH123&gt;0,"T",IF($AI123&gt;0,"P")),'developer sheet'!$D$10))</f>
        <v>none</v>
      </c>
      <c r="AO123" s="103"/>
    </row>
    <row r="124" spans="1:41" x14ac:dyDescent="0.25">
      <c r="A124" s="19">
        <v>17.16</v>
      </c>
      <c r="B124" s="78">
        <f>'Long Term Vision'!I142</f>
        <v>0</v>
      </c>
      <c r="C124" s="79">
        <f>'Mid-term Plan'!G142</f>
        <v>0</v>
      </c>
      <c r="D124" s="79">
        <f>'Sectoral Plan 1'!$G142</f>
        <v>0</v>
      </c>
      <c r="E124" s="79">
        <f>'Sectoral Plan 2'!$G142</f>
        <v>0</v>
      </c>
      <c r="F124" s="79">
        <f>'Sectoral Plan 3'!$G142</f>
        <v>0</v>
      </c>
      <c r="G124" s="79">
        <f>'Sectoral Plan 4'!$G142</f>
        <v>0</v>
      </c>
      <c r="H124" s="79">
        <f>'Sectoral Plan 5'!$G142</f>
        <v>0</v>
      </c>
      <c r="I124" s="79">
        <f>'Sectoral Plan 6'!$G142</f>
        <v>0</v>
      </c>
      <c r="J124" s="79">
        <f>'Sectoral Plan 7'!$G142</f>
        <v>0</v>
      </c>
      <c r="K124" s="79">
        <f>'Sectoral Plan 8'!$G142</f>
        <v>0</v>
      </c>
      <c r="L124" s="79" t="str">
        <f>'Sectoral Plan 9'!$G142</f>
        <v>P</v>
      </c>
      <c r="M124" s="79">
        <f>'Sectoral Plan 10'!$G142</f>
        <v>0</v>
      </c>
      <c r="N124" s="79">
        <f>'Sectoral Plan 11'!$G142</f>
        <v>0</v>
      </c>
      <c r="O124" s="79">
        <f>'Sectoral Plan 12'!$G142</f>
        <v>0</v>
      </c>
      <c r="P124" s="79">
        <f>'Sectoral Plan 13'!$G142</f>
        <v>0</v>
      </c>
      <c r="Q124" s="79">
        <f>'Sectoral Plan 14'!$G142</f>
        <v>0</v>
      </c>
      <c r="R124" s="79">
        <f>'Sectoral Plan 15'!$G142</f>
        <v>0</v>
      </c>
      <c r="S124" s="79">
        <f>'Sectoral Plan 16'!$G142</f>
        <v>0</v>
      </c>
      <c r="T124" s="79">
        <f>'Sectoral Plan 17'!$G142</f>
        <v>0</v>
      </c>
      <c r="U124" s="79">
        <f>'Sectoral Plan 18'!$G142</f>
        <v>0</v>
      </c>
      <c r="V124" s="79">
        <f>'Sectoral Plan 19'!$G142</f>
        <v>0</v>
      </c>
      <c r="W124" s="79">
        <f>'Sectoral Plan 20'!$G142</f>
        <v>0</v>
      </c>
      <c r="X124" s="79">
        <f>'Sectoral Plan 21'!$G142</f>
        <v>0</v>
      </c>
      <c r="Y124" s="79">
        <f>'Sectoral Plan 22'!$G142</f>
        <v>0</v>
      </c>
      <c r="Z124" s="79">
        <f>'Sectoral Plan 23'!$G142</f>
        <v>0</v>
      </c>
      <c r="AA124" s="79">
        <f>'Sectoral Plan 24'!$G142</f>
        <v>0</v>
      </c>
      <c r="AB124" s="79">
        <f>'Sectoral Plan 25'!$G142</f>
        <v>0</v>
      </c>
      <c r="AC124" s="79">
        <f>'Sectoral Plan 26'!$G142</f>
        <v>0</v>
      </c>
      <c r="AD124" s="79">
        <f>'Sectoral Plan 27'!$G142</f>
        <v>0</v>
      </c>
      <c r="AE124" s="79">
        <f>'Sectoral Plan 28'!$G142</f>
        <v>0</v>
      </c>
      <c r="AF124" s="79">
        <f>'Sectoral Plan 29'!$G142</f>
        <v>0</v>
      </c>
      <c r="AG124" s="80">
        <f>'Sectoral Plan 30'!$G142</f>
        <v>0</v>
      </c>
      <c r="AH124" s="89">
        <f t="shared" si="8"/>
        <v>0</v>
      </c>
      <c r="AI124" s="90">
        <f t="shared" si="9"/>
        <v>1</v>
      </c>
      <c r="AJ124" s="90">
        <f>IF($AK124=0,SUM($AH124:$AI124),'developer sheet'!$D$9)</f>
        <v>1</v>
      </c>
      <c r="AK124" s="90">
        <f>'Long Term Vision'!C142</f>
        <v>0</v>
      </c>
      <c r="AL124" s="90">
        <f t="shared" si="12"/>
        <v>1</v>
      </c>
      <c r="AM124" s="90">
        <f t="shared" si="13"/>
        <v>0</v>
      </c>
      <c r="AN124" s="88" t="str">
        <f>IF($AK124="NO",'developer sheet'!$D$9,IF(AND($AJ124&lt;&gt;'developer sheet'!$D$9,$AJ124&lt;&gt;0),IF($AH124&gt;0,"T",IF($AI124&gt;0,"P")),'developer sheet'!$D$10))</f>
        <v>P</v>
      </c>
      <c r="AO124" s="103"/>
    </row>
    <row r="125" spans="1:41" x14ac:dyDescent="0.25">
      <c r="A125" s="19">
        <v>17.170000000000002</v>
      </c>
      <c r="B125" s="78">
        <f>'Long Term Vision'!I143</f>
        <v>0</v>
      </c>
      <c r="C125" s="79">
        <f>'Mid-term Plan'!G143</f>
        <v>0</v>
      </c>
      <c r="D125" s="79">
        <f>'Sectoral Plan 1'!$G143</f>
        <v>0</v>
      </c>
      <c r="E125" s="79">
        <f>'Sectoral Plan 2'!$G143</f>
        <v>0</v>
      </c>
      <c r="F125" s="79">
        <f>'Sectoral Plan 3'!$G143</f>
        <v>0</v>
      </c>
      <c r="G125" s="79" t="str">
        <f>'Sectoral Plan 4'!$G143</f>
        <v>P</v>
      </c>
      <c r="H125" s="79">
        <f>'Sectoral Plan 5'!$G143</f>
        <v>0</v>
      </c>
      <c r="I125" s="79">
        <f>'Sectoral Plan 6'!$G143</f>
        <v>0</v>
      </c>
      <c r="J125" s="79">
        <f>'Sectoral Plan 7'!$G143</f>
        <v>0</v>
      </c>
      <c r="K125" s="79">
        <f>'Sectoral Plan 8'!$G143</f>
        <v>0</v>
      </c>
      <c r="L125" s="79" t="str">
        <f>'Sectoral Plan 9'!$G143</f>
        <v>P</v>
      </c>
      <c r="M125" s="79">
        <f>'Sectoral Plan 10'!$G143</f>
        <v>0</v>
      </c>
      <c r="N125" s="79">
        <f>'Sectoral Plan 11'!$G143</f>
        <v>0</v>
      </c>
      <c r="O125" s="79">
        <f>'Sectoral Plan 12'!$G143</f>
        <v>0</v>
      </c>
      <c r="P125" s="79">
        <f>'Sectoral Plan 13'!$G143</f>
        <v>0</v>
      </c>
      <c r="Q125" s="79" t="str">
        <f>'Sectoral Plan 14'!$G143</f>
        <v>P</v>
      </c>
      <c r="R125" s="79">
        <f>'Sectoral Plan 15'!$G143</f>
        <v>0</v>
      </c>
      <c r="S125" s="79">
        <f>'Sectoral Plan 16'!$G143</f>
        <v>0</v>
      </c>
      <c r="T125" s="79">
        <f>'Sectoral Plan 17'!$G143</f>
        <v>0</v>
      </c>
      <c r="U125" s="79">
        <f>'Sectoral Plan 18'!$G143</f>
        <v>0</v>
      </c>
      <c r="V125" s="79">
        <f>'Sectoral Plan 19'!$G143</f>
        <v>0</v>
      </c>
      <c r="W125" s="79">
        <f>'Sectoral Plan 20'!$G143</f>
        <v>0</v>
      </c>
      <c r="X125" s="79">
        <f>'Sectoral Plan 21'!$G143</f>
        <v>0</v>
      </c>
      <c r="Y125" s="79">
        <f>'Sectoral Plan 22'!$G143</f>
        <v>0</v>
      </c>
      <c r="Z125" s="79">
        <f>'Sectoral Plan 23'!$G143</f>
        <v>0</v>
      </c>
      <c r="AA125" s="79">
        <f>'Sectoral Plan 24'!$G143</f>
        <v>0</v>
      </c>
      <c r="AB125" s="79">
        <f>'Sectoral Plan 25'!$G143</f>
        <v>0</v>
      </c>
      <c r="AC125" s="79">
        <f>'Sectoral Plan 26'!$G143</f>
        <v>0</v>
      </c>
      <c r="AD125" s="79">
        <f>'Sectoral Plan 27'!$G143</f>
        <v>0</v>
      </c>
      <c r="AE125" s="79">
        <f>'Sectoral Plan 28'!$G143</f>
        <v>0</v>
      </c>
      <c r="AF125" s="79">
        <f>'Sectoral Plan 29'!$G143</f>
        <v>0</v>
      </c>
      <c r="AG125" s="80">
        <f>'Sectoral Plan 30'!$G143</f>
        <v>0</v>
      </c>
      <c r="AH125" s="89">
        <f t="shared" si="8"/>
        <v>0</v>
      </c>
      <c r="AI125" s="90">
        <f t="shared" si="9"/>
        <v>3</v>
      </c>
      <c r="AJ125" s="90">
        <f>IF($AK125=0,SUM($AH125:$AI125),'developer sheet'!$D$9)</f>
        <v>3</v>
      </c>
      <c r="AK125" s="90">
        <f>'Long Term Vision'!C143</f>
        <v>0</v>
      </c>
      <c r="AL125" s="90">
        <f t="shared" si="12"/>
        <v>1</v>
      </c>
      <c r="AM125" s="90">
        <f t="shared" si="13"/>
        <v>0</v>
      </c>
      <c r="AN125" s="88" t="str">
        <f>IF($AK125="NO",'developer sheet'!$D$9,IF(AND($AJ125&lt;&gt;'developer sheet'!$D$9,$AJ125&lt;&gt;0),IF($AH125&gt;0,"T",IF($AI125&gt;0,"P")),'developer sheet'!$D$10))</f>
        <v>P</v>
      </c>
      <c r="AO125" s="103"/>
    </row>
    <row r="126" spans="1:41" x14ac:dyDescent="0.25">
      <c r="A126" s="19">
        <v>17.18</v>
      </c>
      <c r="B126" s="78">
        <f>'Long Term Vision'!I144</f>
        <v>0</v>
      </c>
      <c r="C126" s="79">
        <f>'Mid-term Plan'!G144</f>
        <v>0</v>
      </c>
      <c r="D126" s="79">
        <f>'Sectoral Plan 1'!$G144</f>
        <v>0</v>
      </c>
      <c r="E126" s="79">
        <f>'Sectoral Plan 2'!$G144</f>
        <v>0</v>
      </c>
      <c r="F126" s="79">
        <f>'Sectoral Plan 3'!$G144</f>
        <v>0</v>
      </c>
      <c r="G126" s="79">
        <f>'Sectoral Plan 4'!$G144</f>
        <v>0</v>
      </c>
      <c r="H126" s="79">
        <f>'Sectoral Plan 5'!$G144</f>
        <v>0</v>
      </c>
      <c r="I126" s="79">
        <f>'Sectoral Plan 6'!$G144</f>
        <v>0</v>
      </c>
      <c r="J126" s="79">
        <f>'Sectoral Plan 7'!$G144</f>
        <v>0</v>
      </c>
      <c r="K126" s="79">
        <f>'Sectoral Plan 8'!$G144</f>
        <v>0</v>
      </c>
      <c r="L126" s="79" t="str">
        <f>'Sectoral Plan 9'!$G144</f>
        <v>P</v>
      </c>
      <c r="M126" s="79">
        <f>'Sectoral Plan 10'!$G144</f>
        <v>0</v>
      </c>
      <c r="N126" s="79">
        <f>'Sectoral Plan 11'!$G144</f>
        <v>0</v>
      </c>
      <c r="O126" s="79">
        <f>'Sectoral Plan 12'!$G144</f>
        <v>0</v>
      </c>
      <c r="P126" s="79">
        <f>'Sectoral Plan 13'!$G144</f>
        <v>0</v>
      </c>
      <c r="Q126" s="79">
        <f>'Sectoral Plan 14'!$G144</f>
        <v>0</v>
      </c>
      <c r="R126" s="79">
        <f>'Sectoral Plan 15'!$G144</f>
        <v>0</v>
      </c>
      <c r="S126" s="79">
        <f>'Sectoral Plan 16'!$G144</f>
        <v>0</v>
      </c>
      <c r="T126" s="79">
        <f>'Sectoral Plan 17'!$G144</f>
        <v>0</v>
      </c>
      <c r="U126" s="79">
        <f>'Sectoral Plan 18'!$G144</f>
        <v>0</v>
      </c>
      <c r="V126" s="79">
        <f>'Sectoral Plan 19'!$G144</f>
        <v>0</v>
      </c>
      <c r="W126" s="79">
        <f>'Sectoral Plan 20'!$G144</f>
        <v>0</v>
      </c>
      <c r="X126" s="79">
        <f>'Sectoral Plan 21'!$G144</f>
        <v>0</v>
      </c>
      <c r="Y126" s="79">
        <f>'Sectoral Plan 22'!$G144</f>
        <v>0</v>
      </c>
      <c r="Z126" s="79">
        <f>'Sectoral Plan 23'!$G144</f>
        <v>0</v>
      </c>
      <c r="AA126" s="79">
        <f>'Sectoral Plan 24'!$G144</f>
        <v>0</v>
      </c>
      <c r="AB126" s="79">
        <f>'Sectoral Plan 25'!$G144</f>
        <v>0</v>
      </c>
      <c r="AC126" s="79">
        <f>'Sectoral Plan 26'!$G144</f>
        <v>0</v>
      </c>
      <c r="AD126" s="79">
        <f>'Sectoral Plan 27'!$G144</f>
        <v>0</v>
      </c>
      <c r="AE126" s="79">
        <f>'Sectoral Plan 28'!$G144</f>
        <v>0</v>
      </c>
      <c r="AF126" s="79">
        <f>'Sectoral Plan 29'!$G144</f>
        <v>0</v>
      </c>
      <c r="AG126" s="80">
        <f>'Sectoral Plan 30'!$G144</f>
        <v>0</v>
      </c>
      <c r="AH126" s="89">
        <f t="shared" si="8"/>
        <v>0</v>
      </c>
      <c r="AI126" s="90">
        <f t="shared" si="9"/>
        <v>1</v>
      </c>
      <c r="AJ126" s="90">
        <f>IF($AK126=0,SUM($AH126:$AI126),'developer sheet'!$D$9)</f>
        <v>1</v>
      </c>
      <c r="AK126" s="90">
        <f>'Long Term Vision'!C144</f>
        <v>0</v>
      </c>
      <c r="AL126" s="90">
        <f t="shared" si="12"/>
        <v>1</v>
      </c>
      <c r="AM126" s="90">
        <f t="shared" si="13"/>
        <v>0</v>
      </c>
      <c r="AN126" s="88" t="str">
        <f>IF($AK126="NO",'developer sheet'!$D$9,IF(AND($AJ126&lt;&gt;'developer sheet'!$D$9,$AJ126&lt;&gt;0),IF($AH126&gt;0,"T",IF($AI126&gt;0,"P")),'developer sheet'!$D$10))</f>
        <v>P</v>
      </c>
      <c r="AO126" s="103"/>
    </row>
    <row r="127" spans="1:41" ht="15.75" thickBot="1" x14ac:dyDescent="0.3">
      <c r="A127" s="19">
        <v>17.190000000000001</v>
      </c>
      <c r="B127" s="81" t="str">
        <f>'Long Term Vision'!I145</f>
        <v>P</v>
      </c>
      <c r="C127" s="82">
        <f>'Mid-term Plan'!G145</f>
        <v>0</v>
      </c>
      <c r="D127" s="82">
        <f>'Sectoral Plan 1'!$G145</f>
        <v>0</v>
      </c>
      <c r="E127" s="82">
        <f>'Sectoral Plan 2'!$G145</f>
        <v>0</v>
      </c>
      <c r="F127" s="82">
        <f>'Sectoral Plan 3'!$G145</f>
        <v>0</v>
      </c>
      <c r="G127" s="82" t="str">
        <f>'Sectoral Plan 4'!$G145</f>
        <v>P</v>
      </c>
      <c r="H127" s="82">
        <f>'Sectoral Plan 5'!$G145</f>
        <v>0</v>
      </c>
      <c r="I127" s="82">
        <f>'Sectoral Plan 6'!$G145</f>
        <v>0</v>
      </c>
      <c r="J127" s="82">
        <f>'Sectoral Plan 7'!$G145</f>
        <v>0</v>
      </c>
      <c r="K127" s="82">
        <f>'Sectoral Plan 8'!$G145</f>
        <v>0</v>
      </c>
      <c r="L127" s="82">
        <f>'Sectoral Plan 9'!$G145</f>
        <v>0</v>
      </c>
      <c r="M127" s="82">
        <f>'Sectoral Plan 10'!$G145</f>
        <v>0</v>
      </c>
      <c r="N127" s="82">
        <f>'Sectoral Plan 11'!$G145</f>
        <v>0</v>
      </c>
      <c r="O127" s="82">
        <f>'Sectoral Plan 12'!$G145</f>
        <v>0</v>
      </c>
      <c r="P127" s="82">
        <f>'Sectoral Plan 13'!$G145</f>
        <v>0</v>
      </c>
      <c r="Q127" s="82" t="str">
        <f>'Sectoral Plan 14'!$G145</f>
        <v>P</v>
      </c>
      <c r="R127" s="82">
        <f>'Sectoral Plan 15'!$G145</f>
        <v>0</v>
      </c>
      <c r="S127" s="82">
        <f>'Sectoral Plan 16'!$G145</f>
        <v>0</v>
      </c>
      <c r="T127" s="82">
        <f>'Sectoral Plan 17'!$G145</f>
        <v>0</v>
      </c>
      <c r="U127" s="82">
        <f>'Sectoral Plan 18'!$G145</f>
        <v>0</v>
      </c>
      <c r="V127" s="82">
        <f>'Sectoral Plan 19'!$G145</f>
        <v>0</v>
      </c>
      <c r="W127" s="82">
        <f>'Sectoral Plan 20'!$G145</f>
        <v>0</v>
      </c>
      <c r="X127" s="82">
        <f>'Sectoral Plan 21'!$G145</f>
        <v>0</v>
      </c>
      <c r="Y127" s="82">
        <f>'Sectoral Plan 22'!$G145</f>
        <v>0</v>
      </c>
      <c r="Z127" s="82">
        <f>'Sectoral Plan 23'!$G145</f>
        <v>0</v>
      </c>
      <c r="AA127" s="82">
        <f>'Sectoral Plan 24'!$G145</f>
        <v>0</v>
      </c>
      <c r="AB127" s="82">
        <f>'Sectoral Plan 25'!$G145</f>
        <v>0</v>
      </c>
      <c r="AC127" s="82">
        <f>'Sectoral Plan 26'!$G145</f>
        <v>0</v>
      </c>
      <c r="AD127" s="82">
        <f>'Sectoral Plan 27'!$G145</f>
        <v>0</v>
      </c>
      <c r="AE127" s="82">
        <f>'Sectoral Plan 28'!$G145</f>
        <v>0</v>
      </c>
      <c r="AF127" s="82">
        <f>'Sectoral Plan 29'!$G145</f>
        <v>0</v>
      </c>
      <c r="AG127" s="83">
        <f>'Sectoral Plan 30'!$G145</f>
        <v>0</v>
      </c>
      <c r="AH127" s="91">
        <f t="shared" si="8"/>
        <v>0</v>
      </c>
      <c r="AI127" s="92">
        <f t="shared" si="9"/>
        <v>3</v>
      </c>
      <c r="AJ127" s="92">
        <f>IF($AK127=0,SUM($AH127:$AI127),'developer sheet'!$D$9)</f>
        <v>3</v>
      </c>
      <c r="AK127" s="93">
        <f>'Long Term Vision'!C145</f>
        <v>0</v>
      </c>
      <c r="AL127" s="93">
        <f t="shared" si="12"/>
        <v>1</v>
      </c>
      <c r="AM127" s="93">
        <f t="shared" si="13"/>
        <v>0</v>
      </c>
      <c r="AN127" s="88" t="str">
        <f>IF($AK127="NO",'developer sheet'!$D$9,IF(AND($AJ127&lt;&gt;'developer sheet'!$D$9,$AJ127&lt;&gt;0),IF($AH127&gt;0,"T",IF($AI127&gt;0,"P")),'developer sheet'!$D$10))</f>
        <v>P</v>
      </c>
      <c r="AO127" s="103"/>
    </row>
    <row r="128" spans="1:41" ht="15.75" thickBot="1" x14ac:dyDescent="0.3">
      <c r="A128" s="72" t="s">
        <v>187</v>
      </c>
      <c r="B128" s="94">
        <f>COUNTIF(B2:B127,"T")</f>
        <v>24</v>
      </c>
      <c r="C128" s="95">
        <f t="shared" ref="C128:AG128" si="14">COUNTIF(C2:C127,"T")</f>
        <v>15</v>
      </c>
      <c r="D128" s="95">
        <f t="shared" si="14"/>
        <v>0</v>
      </c>
      <c r="E128" s="95">
        <f t="shared" si="14"/>
        <v>0</v>
      </c>
      <c r="F128" s="95">
        <f t="shared" si="14"/>
        <v>0</v>
      </c>
      <c r="G128" s="95">
        <f t="shared" si="14"/>
        <v>1</v>
      </c>
      <c r="H128" s="95">
        <f t="shared" si="14"/>
        <v>0</v>
      </c>
      <c r="I128" s="95">
        <f t="shared" si="14"/>
        <v>0</v>
      </c>
      <c r="J128" s="95">
        <f t="shared" si="14"/>
        <v>0</v>
      </c>
      <c r="K128" s="95">
        <f t="shared" si="14"/>
        <v>0</v>
      </c>
      <c r="L128" s="95">
        <f t="shared" si="14"/>
        <v>3</v>
      </c>
      <c r="M128" s="95">
        <f t="shared" si="14"/>
        <v>0</v>
      </c>
      <c r="N128" s="95">
        <f t="shared" si="14"/>
        <v>0</v>
      </c>
      <c r="O128" s="95">
        <f t="shared" si="14"/>
        <v>0</v>
      </c>
      <c r="P128" s="95">
        <f t="shared" si="14"/>
        <v>0</v>
      </c>
      <c r="Q128" s="95">
        <f t="shared" si="14"/>
        <v>8</v>
      </c>
      <c r="R128" s="95">
        <f t="shared" si="14"/>
        <v>0</v>
      </c>
      <c r="S128" s="95">
        <f t="shared" si="14"/>
        <v>0</v>
      </c>
      <c r="T128" s="95">
        <f t="shared" si="14"/>
        <v>0</v>
      </c>
      <c r="U128" s="95">
        <f t="shared" si="14"/>
        <v>0</v>
      </c>
      <c r="V128" s="95">
        <f t="shared" si="14"/>
        <v>0</v>
      </c>
      <c r="W128" s="95">
        <f t="shared" si="14"/>
        <v>0</v>
      </c>
      <c r="X128" s="95">
        <f t="shared" si="14"/>
        <v>0</v>
      </c>
      <c r="Y128" s="95">
        <f t="shared" si="14"/>
        <v>0</v>
      </c>
      <c r="Z128" s="95">
        <f t="shared" si="14"/>
        <v>0</v>
      </c>
      <c r="AA128" s="95">
        <f t="shared" si="14"/>
        <v>0</v>
      </c>
      <c r="AB128" s="95">
        <f t="shared" si="14"/>
        <v>0</v>
      </c>
      <c r="AC128" s="95">
        <f t="shared" si="14"/>
        <v>0</v>
      </c>
      <c r="AD128" s="95">
        <f t="shared" si="14"/>
        <v>0</v>
      </c>
      <c r="AE128" s="95">
        <f t="shared" si="14"/>
        <v>0</v>
      </c>
      <c r="AF128" s="95">
        <f t="shared" si="14"/>
        <v>0</v>
      </c>
      <c r="AG128" s="96">
        <f t="shared" si="14"/>
        <v>0</v>
      </c>
      <c r="AH128" s="73">
        <f>COUNTIF(B2:AG127,"T")</f>
        <v>51</v>
      </c>
      <c r="AI128" s="74" t="s">
        <v>202</v>
      </c>
      <c r="AJ128" s="84"/>
      <c r="AK128" s="84">
        <f>COUNT($A$2:$A$127)-COUNTIF($AK$2:$AK$127,"NO")</f>
        <v>117</v>
      </c>
      <c r="AL128" s="84">
        <f>SUM(AL$2:AL$127)</f>
        <v>91</v>
      </c>
      <c r="AM128" s="84">
        <f>SUM(AM$2:AM$127)</f>
        <v>26</v>
      </c>
      <c r="AN128" s="84"/>
      <c r="AO128" s="103"/>
    </row>
    <row r="129" spans="1:41" ht="15.75" thickBot="1" x14ac:dyDescent="0.3">
      <c r="A129" s="72" t="s">
        <v>188</v>
      </c>
      <c r="B129" s="97">
        <f>COUNTIF(B2:B127,"P")</f>
        <v>18</v>
      </c>
      <c r="C129" s="98">
        <f t="shared" ref="C129:AG129" si="15">COUNTIF(C2:C127,"P")</f>
        <v>20</v>
      </c>
      <c r="D129" s="98">
        <f t="shared" si="15"/>
        <v>0</v>
      </c>
      <c r="E129" s="98">
        <f t="shared" si="15"/>
        <v>0</v>
      </c>
      <c r="F129" s="98">
        <f t="shared" si="15"/>
        <v>6</v>
      </c>
      <c r="G129" s="98">
        <f t="shared" si="15"/>
        <v>15</v>
      </c>
      <c r="H129" s="98">
        <f t="shared" si="15"/>
        <v>0</v>
      </c>
      <c r="I129" s="98">
        <f t="shared" si="15"/>
        <v>0</v>
      </c>
      <c r="J129" s="98">
        <f t="shared" si="15"/>
        <v>0</v>
      </c>
      <c r="K129" s="98">
        <f t="shared" si="15"/>
        <v>0</v>
      </c>
      <c r="L129" s="98">
        <f t="shared" si="15"/>
        <v>55</v>
      </c>
      <c r="M129" s="98">
        <f t="shared" si="15"/>
        <v>9</v>
      </c>
      <c r="N129" s="98">
        <f t="shared" si="15"/>
        <v>0</v>
      </c>
      <c r="O129" s="98">
        <f t="shared" si="15"/>
        <v>4</v>
      </c>
      <c r="P129" s="98">
        <f t="shared" si="15"/>
        <v>43</v>
      </c>
      <c r="Q129" s="98">
        <f t="shared" si="15"/>
        <v>19</v>
      </c>
      <c r="R129" s="98">
        <f t="shared" si="15"/>
        <v>0</v>
      </c>
      <c r="S129" s="98">
        <f t="shared" si="15"/>
        <v>0</v>
      </c>
      <c r="T129" s="98">
        <f t="shared" si="15"/>
        <v>0</v>
      </c>
      <c r="U129" s="98">
        <f t="shared" si="15"/>
        <v>0</v>
      </c>
      <c r="V129" s="98">
        <f t="shared" si="15"/>
        <v>0</v>
      </c>
      <c r="W129" s="98">
        <f t="shared" si="15"/>
        <v>0</v>
      </c>
      <c r="X129" s="98">
        <f t="shared" si="15"/>
        <v>0</v>
      </c>
      <c r="Y129" s="98">
        <f t="shared" si="15"/>
        <v>0</v>
      </c>
      <c r="Z129" s="98">
        <f t="shared" si="15"/>
        <v>0</v>
      </c>
      <c r="AA129" s="98">
        <f t="shared" si="15"/>
        <v>0</v>
      </c>
      <c r="AB129" s="98">
        <f t="shared" si="15"/>
        <v>0</v>
      </c>
      <c r="AC129" s="98">
        <f t="shared" si="15"/>
        <v>0</v>
      </c>
      <c r="AD129" s="98">
        <f t="shared" si="15"/>
        <v>0</v>
      </c>
      <c r="AE129" s="98">
        <f t="shared" si="15"/>
        <v>0</v>
      </c>
      <c r="AF129" s="98">
        <f t="shared" si="15"/>
        <v>0</v>
      </c>
      <c r="AG129" s="99">
        <f t="shared" si="15"/>
        <v>0</v>
      </c>
      <c r="AH129" s="74" t="s">
        <v>201</v>
      </c>
      <c r="AI129" s="73">
        <f>COUNTIF(B2:AG127,"P")</f>
        <v>189</v>
      </c>
      <c r="AJ129" s="84"/>
      <c r="AK129" s="84"/>
      <c r="AL129" s="84"/>
      <c r="AM129" s="84"/>
      <c r="AN129" s="84"/>
      <c r="AO129" s="103"/>
    </row>
    <row r="130" spans="1:41" x14ac:dyDescent="0.25">
      <c r="A130" s="72" t="s">
        <v>200</v>
      </c>
      <c r="B130" s="100">
        <f>SUM(B$128:B$129)</f>
        <v>42</v>
      </c>
      <c r="C130" s="101">
        <f t="shared" ref="C130:AG130" si="16">SUM(C$128:C$129)</f>
        <v>35</v>
      </c>
      <c r="D130" s="101">
        <f t="shared" si="16"/>
        <v>0</v>
      </c>
      <c r="E130" s="101">
        <f t="shared" si="16"/>
        <v>0</v>
      </c>
      <c r="F130" s="101">
        <f t="shared" si="16"/>
        <v>6</v>
      </c>
      <c r="G130" s="101">
        <f t="shared" si="16"/>
        <v>16</v>
      </c>
      <c r="H130" s="101">
        <f t="shared" si="16"/>
        <v>0</v>
      </c>
      <c r="I130" s="101">
        <f t="shared" si="16"/>
        <v>0</v>
      </c>
      <c r="J130" s="101">
        <f t="shared" si="16"/>
        <v>0</v>
      </c>
      <c r="K130" s="101">
        <f t="shared" si="16"/>
        <v>0</v>
      </c>
      <c r="L130" s="101">
        <f t="shared" si="16"/>
        <v>58</v>
      </c>
      <c r="M130" s="101">
        <f t="shared" si="16"/>
        <v>9</v>
      </c>
      <c r="N130" s="101">
        <f t="shared" si="16"/>
        <v>0</v>
      </c>
      <c r="O130" s="101">
        <f t="shared" si="16"/>
        <v>4</v>
      </c>
      <c r="P130" s="101">
        <f t="shared" si="16"/>
        <v>43</v>
      </c>
      <c r="Q130" s="101">
        <f t="shared" si="16"/>
        <v>27</v>
      </c>
      <c r="R130" s="101">
        <f t="shared" si="16"/>
        <v>0</v>
      </c>
      <c r="S130" s="101">
        <f t="shared" si="16"/>
        <v>0</v>
      </c>
      <c r="T130" s="101">
        <f t="shared" si="16"/>
        <v>0</v>
      </c>
      <c r="U130" s="101">
        <f t="shared" si="16"/>
        <v>0</v>
      </c>
      <c r="V130" s="101">
        <f t="shared" si="16"/>
        <v>0</v>
      </c>
      <c r="W130" s="101">
        <f t="shared" si="16"/>
        <v>0</v>
      </c>
      <c r="X130" s="101">
        <f t="shared" si="16"/>
        <v>0</v>
      </c>
      <c r="Y130" s="101">
        <f t="shared" si="16"/>
        <v>0</v>
      </c>
      <c r="Z130" s="101">
        <f t="shared" si="16"/>
        <v>0</v>
      </c>
      <c r="AA130" s="101">
        <f t="shared" si="16"/>
        <v>0</v>
      </c>
      <c r="AB130" s="101">
        <f t="shared" si="16"/>
        <v>0</v>
      </c>
      <c r="AC130" s="101">
        <f t="shared" si="16"/>
        <v>0</v>
      </c>
      <c r="AD130" s="101">
        <f t="shared" si="16"/>
        <v>0</v>
      </c>
      <c r="AE130" s="101">
        <f t="shared" si="16"/>
        <v>0</v>
      </c>
      <c r="AF130" s="101">
        <f t="shared" si="16"/>
        <v>0</v>
      </c>
      <c r="AG130" s="102">
        <f t="shared" si="16"/>
        <v>0</v>
      </c>
      <c r="AH130" s="84"/>
      <c r="AI130" s="84"/>
      <c r="AJ130" s="84"/>
      <c r="AK130" s="84"/>
      <c r="AL130" s="84"/>
      <c r="AM130" s="84"/>
      <c r="AN130" s="84"/>
      <c r="AO130" s="103"/>
    </row>
    <row r="131" spans="1:41" x14ac:dyDescent="0.25">
      <c r="A131" s="103"/>
      <c r="B131" s="103"/>
      <c r="C131" s="103"/>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c r="AA131" s="103"/>
      <c r="AB131" s="103"/>
      <c r="AC131" s="103"/>
      <c r="AD131" s="103"/>
      <c r="AE131" s="103"/>
      <c r="AF131" s="103"/>
      <c r="AG131" s="103"/>
      <c r="AH131" s="103"/>
      <c r="AI131" s="103"/>
      <c r="AJ131" s="103"/>
      <c r="AK131" s="103"/>
      <c r="AL131" s="103"/>
      <c r="AM131" s="103"/>
      <c r="AN131" s="103"/>
      <c r="AO131" s="103"/>
    </row>
  </sheetData>
  <conditionalFormatting sqref="B2:AG127">
    <cfRule type="containsText" dxfId="153" priority="4" operator="containsText" text="P">
      <formula>NOT(ISERROR(SEARCH("P",B2)))</formula>
    </cfRule>
    <cfRule type="containsText" dxfId="152" priority="5" operator="containsText" text="T">
      <formula>NOT(ISERROR(SEARCH("T",B2)))</formula>
    </cfRule>
    <cfRule type="expression" dxfId="151" priority="8">
      <formula>$AK2="NO"</formula>
    </cfRule>
  </conditionalFormatting>
  <conditionalFormatting sqref="B2:AG127">
    <cfRule type="expression" dxfId="150" priority="9">
      <formula>AND($AH2=0,$AI2=0)</formula>
    </cfRule>
  </conditionalFormatting>
  <conditionalFormatting sqref="B2:AG127">
    <cfRule type="expression" dxfId="149" priority="6">
      <formula>B$130=0</formula>
    </cfRule>
  </conditionalFormatting>
  <conditionalFormatting sqref="AN2:AN127">
    <cfRule type="containsText" dxfId="148" priority="2" operator="containsText" text="P">
      <formula>NOT(ISERROR(SEARCH("P",AN2)))</formula>
    </cfRule>
    <cfRule type="containsText" dxfId="147" priority="3" operator="containsText" text="T">
      <formula>NOT(ISERROR(SEARCH("T",AN2)))</formula>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cellIs" priority="1" operator="equal" id="{278F083B-8696-4D08-947A-E49E1126625F}">
            <xm:f>'developer sheet'!$D$10</xm:f>
            <x14:dxf>
              <font>
                <b/>
                <i val="0"/>
                <color rgb="FFFF0000"/>
              </font>
            </x14:dxf>
          </x14:cfRule>
          <xm:sqref>AN2:AN127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29"/>
  <sheetViews>
    <sheetView zoomScale="85" zoomScaleNormal="85" workbookViewId="0">
      <pane xSplit="1" ySplit="1" topLeftCell="B2" activePane="bottomRight" state="frozen"/>
      <selection pane="topRight" activeCell="B1" sqref="B1"/>
      <selection pane="bottomLeft" activeCell="A2" sqref="A2"/>
      <selection pane="bottomRight"/>
    </sheetView>
  </sheetViews>
  <sheetFormatPr defaultRowHeight="15" outlineLevelCol="1" x14ac:dyDescent="0.25"/>
  <cols>
    <col min="1" max="1" width="6.140625" style="19" bestFit="1" customWidth="1"/>
    <col min="2" max="4" width="9.140625" style="19"/>
    <col min="5" max="12" width="0" style="19" hidden="1" customWidth="1" outlineLevel="1"/>
    <col min="13" max="13" width="9.140625" style="19" collapsed="1"/>
    <col min="14" max="22" width="0" style="19" hidden="1" customWidth="1" outlineLevel="1"/>
    <col min="23" max="23" width="9.140625" style="19" collapsed="1"/>
    <col min="24" max="32" width="9.140625" style="19" hidden="1" customWidth="1" outlineLevel="1"/>
    <col min="33" max="33" width="9.140625" style="19" collapsed="1"/>
    <col min="34" max="36" width="9.140625" style="19"/>
    <col min="37" max="37" width="11.7109375" style="19" bestFit="1" customWidth="1"/>
    <col min="38" max="16384" width="9.140625" style="19"/>
  </cols>
  <sheetData>
    <row r="1" spans="1:38" ht="69" x14ac:dyDescent="0.25">
      <c r="B1" s="127" t="str">
        <f>IF('Long Term Vision'!$B$150="enter name here","Long Term Vision",'Long Term Vision'!$B$150)</f>
        <v>01_Vision 2030</v>
      </c>
      <c r="C1" s="123" t="str">
        <f>IF('Mid-term Plan'!$B$150="enter name here","Mid-term Plan",'Mid-term Plan'!$B$150)</f>
        <v>02_National Performance Fwork 2012-2015</v>
      </c>
      <c r="D1" s="124" t="str">
        <f>IF('Sectoral Plan 1'!$B$150="enter name here","Sectoral Plan 1",'Sectoral Plan 1'!$B$150)</f>
        <v>Sectoral Plan 1</v>
      </c>
      <c r="E1" s="124" t="str">
        <f>IF('Sectoral Plan 2'!$B$150="enter name here","Sectoral Plan 2",'Sectoral Plan 2'!$B$150)</f>
        <v>Sectoral Plan 2</v>
      </c>
      <c r="F1" s="124" t="str">
        <f>IF('Sectoral Plan 3'!$B$150="enter name here","Sectoral Plan 3",'Sectoral Plan 3'!$B$150)</f>
        <v>03_MoPublic Admin SP</v>
      </c>
      <c r="G1" s="124" t="str">
        <f>IF('Sectoral Plan 4'!$B$150="enter name here","Sectoral Plan 4",'Sectoral Plan 4'!$B$150)</f>
        <v>04_MoPlanning SP</v>
      </c>
      <c r="H1" s="124" t="str">
        <f>IF('Sectoral Plan 5'!$B$150="enter name here","Sectoral Plan 5",'Sectoral Plan 5'!$B$150)</f>
        <v>05_MoH SP</v>
      </c>
      <c r="I1" s="124" t="str">
        <f>IF('Sectoral Plan 6'!$B$150="enter name here","Sectoral Plan 6",'Sectoral Plan 6'!$B$150)</f>
        <v>06_Living Conditions</v>
      </c>
      <c r="J1" s="124" t="str">
        <f>IF('Sectoral Plan 7'!$B$150="enter name here","Sectoral Plan 7",'Sectoral Plan 7'!$B$150)</f>
        <v>07_MoE SP</v>
      </c>
      <c r="K1" s="124" t="str">
        <f>IF('Sectoral Plan 8'!$B$150="enter name here","Sectoral Plan 8",'Sectoral Plan 8'!$B$150)</f>
        <v>08_MoLabour SP</v>
      </c>
      <c r="L1" s="124" t="str">
        <f>IF('Sectoral Plan 9'!$B$150="enter name here","Sectoral Plan 9",'Sectoral Plan 9'!$B$150)</f>
        <v>09_Economy</v>
      </c>
      <c r="M1" s="124" t="str">
        <f>IF('Sectoral Plan 10'!$B$150="enter name here","Sectoral Plan 10",'Sectoral Plan 10'!$B$150)</f>
        <v>10_MoEnergy SP</v>
      </c>
      <c r="N1" s="124" t="str">
        <f>IF('Sectoral Plan 11'!$B$150="enter name here","Sectoral Plan 11",'Sectoral Plan 11'!$B$150)</f>
        <v>11_Climate Change</v>
      </c>
      <c r="O1" s="124" t="str">
        <f>IF('Sectoral Plan 12'!$B$150="enter name here","Sectoral Plan 12",'Sectoral Plan 12'!$B$150)</f>
        <v>12_Hazardous Waste Rules</v>
      </c>
      <c r="P1" s="124" t="str">
        <f>IF('Sectoral Plan 13'!$B$150="enter name here","Sectoral Plan 13",'Sectoral Plan 13'!$B$150)</f>
        <v>13_Environment</v>
      </c>
      <c r="Q1" s="124" t="str">
        <f>IF('Sectoral Plan 14'!$B$150="enter name here","Sectoral Plan 14",'Sectoral Plan 14'!$B$150)</f>
        <v>14_Oceans</v>
      </c>
      <c r="R1" s="124" t="str">
        <f>IF('Sectoral Plan 15'!$B$150="enter name here","Sectoral Plan 15",'Sectoral Plan 15'!$B$150)</f>
        <v>Sectoral Plan 15</v>
      </c>
      <c r="S1" s="124" t="str">
        <f>IF('Sectoral Plan 16'!$B$150="enter name here","Sectoral Plan 16",'Sectoral Plan 16'!$B$150)</f>
        <v>Sectoral Plan 16</v>
      </c>
      <c r="T1" s="124" t="str">
        <f>IF('Sectoral Plan 17'!$B$150="enter name here","Sectoral Plan 17",'Sectoral Plan 17'!$B$150)</f>
        <v>Sectoral Plan 17</v>
      </c>
      <c r="U1" s="124" t="str">
        <f>IF('Sectoral Plan 18'!$B$150="enter name here","Sectoral Plan 18",'Sectoral Plan 18'!$B$150)</f>
        <v>Sectoral Plan 18</v>
      </c>
      <c r="V1" s="124" t="str">
        <f>IF('Sectoral Plan 19'!$B$150="enter name here","Sectoral Plan 19",'Sectoral Plan 19'!$B$150)</f>
        <v>Sectoral Plan 19</v>
      </c>
      <c r="W1" s="124" t="str">
        <f>IF('Sectoral Plan 20'!$B$150="enter name here","Sectoral Plan 20",'Sectoral Plan 20'!$B$150)</f>
        <v>Sectoral Plan 20</v>
      </c>
      <c r="X1" s="124" t="str">
        <f>IF('Sectoral Plan 21'!$B$150="enter name here","Sectoral Plan 21",'Sectoral Plan 21'!$B$150)</f>
        <v>Sectoral Plan 21</v>
      </c>
      <c r="Y1" s="124" t="str">
        <f>IF('Sectoral Plan 22'!$B$150="enter name here","Sectoral Plan 22",'Sectoral Plan 22'!$B$150)</f>
        <v>Sectoral Plan 22</v>
      </c>
      <c r="Z1" s="124" t="str">
        <f>IF('Sectoral Plan 23'!$B$150="enter name here","Sectoral Plan 23",'Sectoral Plan 23'!$B$150)</f>
        <v>Sectoral Plan 23</v>
      </c>
      <c r="AA1" s="124" t="str">
        <f>IF('Sectoral Plan 24'!$B$150="enter name here","Sectoral Plan 24",'Sectoral Plan 24'!$B$150)</f>
        <v>Sectoral Plan 24</v>
      </c>
      <c r="AB1" s="124" t="str">
        <f>IF('Sectoral Plan 25'!$B$150="enter name here","Sectoral Plan 25",'Sectoral Plan 25'!$B$150)</f>
        <v>Sectoral Plan 25</v>
      </c>
      <c r="AC1" s="124" t="str">
        <f>IF('Sectoral Plan 26'!$B$150="enter name here","Sectoral Plan 26",'Sectoral Plan 26'!$B$150)</f>
        <v>Sectoral Plan 26</v>
      </c>
      <c r="AD1" s="124" t="str">
        <f>IF('Sectoral Plan 27'!$B$150="enter name here","Sectoral Plan 27",'Sectoral Plan 27'!$B$150)</f>
        <v>Sectoral Plan 27</v>
      </c>
      <c r="AE1" s="124" t="str">
        <f>IF('Sectoral Plan 28'!$B$150="enter name here","Sectoral Plan 28",'Sectoral Plan 28'!$B$150)</f>
        <v>Sectoral Plan 28</v>
      </c>
      <c r="AF1" s="124" t="str">
        <f>IF('Sectoral Plan 29'!$B$150="enter name here","Sectoral Plan 29",'Sectoral Plan 29'!$B$150)</f>
        <v>Sectoral Plan 29</v>
      </c>
      <c r="AG1" s="128" t="str">
        <f>IF('Sectoral Plan 30'!$B$150="enter name here","Sectoral Plan 30",'Sectoral Plan 30'!$B$150)</f>
        <v>Sectoral Plan 30</v>
      </c>
      <c r="AH1" s="129" t="s">
        <v>191</v>
      </c>
      <c r="AI1" s="125" t="s">
        <v>189</v>
      </c>
      <c r="AJ1" s="125" t="s">
        <v>198</v>
      </c>
      <c r="AK1" s="126" t="s">
        <v>192</v>
      </c>
      <c r="AL1" s="103"/>
    </row>
    <row r="2" spans="1:38" x14ac:dyDescent="0.25">
      <c r="A2" s="19">
        <v>1.1000000000000001</v>
      </c>
      <c r="B2" s="104">
        <f>'Long Term Vision'!G4</f>
        <v>0</v>
      </c>
      <c r="C2" s="105">
        <f>'Mid-term Plan'!E4</f>
        <v>0</v>
      </c>
      <c r="D2" s="105">
        <f>'Sectoral Plan 1'!$E4</f>
        <v>0</v>
      </c>
      <c r="E2" s="105">
        <f>'Sectoral Plan 2'!$E4</f>
        <v>0</v>
      </c>
      <c r="F2" s="105">
        <f>'Sectoral Plan 3'!$E4</f>
        <v>0</v>
      </c>
      <c r="G2" s="105">
        <f>'Sectoral Plan 4'!$E4</f>
        <v>0</v>
      </c>
      <c r="H2" s="105">
        <f>'Sectoral Plan 5'!$E4</f>
        <v>0</v>
      </c>
      <c r="I2" s="105">
        <f>'Sectoral Plan 6'!$E4</f>
        <v>0</v>
      </c>
      <c r="J2" s="105">
        <f>'Sectoral Plan 7'!$E4</f>
        <v>0</v>
      </c>
      <c r="K2" s="105">
        <f>'Sectoral Plan 8'!$E4</f>
        <v>0</v>
      </c>
      <c r="L2" s="105" t="str">
        <f>'Sectoral Plan 9'!$E4</f>
        <v xml:space="preserve">1. Number of restructured social  programmes 
2. Number of recipients by sex and age 
3. Level of trust and satisfaction with restructured and new social protection programmes 
4. Number of new entries and graduating recipients by reason 
5. Proportion of targeted population using health services programmes 
 </v>
      </c>
      <c r="M2" s="105">
        <f>'Sectoral Plan 10'!$E4</f>
        <v>0</v>
      </c>
      <c r="N2" s="105">
        <f>'Sectoral Plan 11'!$E4</f>
        <v>0</v>
      </c>
      <c r="O2" s="105">
        <f>'Sectoral Plan 12'!$E4</f>
        <v>0</v>
      </c>
      <c r="P2" s="105">
        <f>'Sectoral Plan 13'!$E4</f>
        <v>0</v>
      </c>
      <c r="Q2" s="105">
        <f>'Sectoral Plan 14'!$E4</f>
        <v>0</v>
      </c>
      <c r="R2" s="105">
        <f>'Sectoral Plan 15'!$E4</f>
        <v>0</v>
      </c>
      <c r="S2" s="105">
        <f>'Sectoral Plan 16'!$E4</f>
        <v>0</v>
      </c>
      <c r="T2" s="105">
        <f>'Sectoral Plan 17'!$E4</f>
        <v>0</v>
      </c>
      <c r="U2" s="105">
        <f>'Sectoral Plan 18'!$E4</f>
        <v>0</v>
      </c>
      <c r="V2" s="105">
        <f>'Sectoral Plan 19'!$E4</f>
        <v>0</v>
      </c>
      <c r="W2" s="105">
        <f>'Sectoral Plan 20'!$E4</f>
        <v>0</v>
      </c>
      <c r="X2" s="105">
        <f>'Sectoral Plan 21'!$E4</f>
        <v>0</v>
      </c>
      <c r="Y2" s="105">
        <f>'Sectoral Plan 22'!$E4</f>
        <v>0</v>
      </c>
      <c r="Z2" s="105">
        <f>'Sectoral Plan 23'!$E4</f>
        <v>0</v>
      </c>
      <c r="AA2" s="105">
        <f>'Sectoral Plan 24'!$E4</f>
        <v>0</v>
      </c>
      <c r="AB2" s="105">
        <f>'Sectoral Plan 25'!$E4</f>
        <v>0</v>
      </c>
      <c r="AC2" s="105">
        <f>'Sectoral Plan 26'!$E4</f>
        <v>0</v>
      </c>
      <c r="AD2" s="105">
        <f>'Sectoral Plan 27'!$E4</f>
        <v>0</v>
      </c>
      <c r="AE2" s="105">
        <f>'Sectoral Plan 28'!$E4</f>
        <v>0</v>
      </c>
      <c r="AF2" s="105">
        <f>'Sectoral Plan 29'!$E4</f>
        <v>0</v>
      </c>
      <c r="AG2" s="106">
        <f>'Sectoral Plan 30'!$E4</f>
        <v>0</v>
      </c>
      <c r="AH2" s="104">
        <f>COUNTIF(B2:AG2,"*")</f>
        <v>1</v>
      </c>
      <c r="AI2" s="105">
        <f>'Long Term Vision'!C4</f>
        <v>0</v>
      </c>
      <c r="AJ2" s="105">
        <f>IF($AI2="NO",'developer sheet'!$D$9,IF(AND($AH2&gt;0,$AI2=0),1,0))</f>
        <v>1</v>
      </c>
      <c r="AK2" s="106">
        <f>IF($AI2="NO",'developer sheet'!$D$9,IF(AND($AH2=0,$AI2=0),1,0))</f>
        <v>0</v>
      </c>
      <c r="AL2" s="103"/>
    </row>
    <row r="3" spans="1:38" x14ac:dyDescent="0.25">
      <c r="A3" s="19">
        <v>1.2</v>
      </c>
      <c r="B3" s="107">
        <f>'Long Term Vision'!G5</f>
        <v>0</v>
      </c>
      <c r="C3" s="79">
        <f>'Mid-term Plan'!E5</f>
        <v>0</v>
      </c>
      <c r="D3" s="79">
        <f>'Sectoral Plan 1'!$E5</f>
        <v>0</v>
      </c>
      <c r="E3" s="79">
        <f>'Sectoral Plan 2'!$E5</f>
        <v>0</v>
      </c>
      <c r="F3" s="79">
        <f>'Sectoral Plan 3'!$E5</f>
        <v>0</v>
      </c>
      <c r="G3" s="79" t="str">
        <f>'Sectoral Plan 4'!$E5</f>
        <v>¬ Indicators are included in the goal's phrasing</v>
      </c>
      <c r="H3" s="79">
        <f>'Sectoral Plan 5'!$E5</f>
        <v>0</v>
      </c>
      <c r="I3" s="79">
        <f>'Sectoral Plan 6'!$E5</f>
        <v>0</v>
      </c>
      <c r="J3" s="79">
        <f>'Sectoral Plan 7'!$E5</f>
        <v>0</v>
      </c>
      <c r="K3" s="79">
        <f>'Sectoral Plan 8'!$E5</f>
        <v>0</v>
      </c>
      <c r="L3" s="79">
        <f>'Sectoral Plan 9'!$E5</f>
        <v>0</v>
      </c>
      <c r="M3" s="79">
        <f>'Sectoral Plan 10'!$E5</f>
        <v>0</v>
      </c>
      <c r="N3" s="79">
        <f>'Sectoral Plan 11'!$E5</f>
        <v>0</v>
      </c>
      <c r="O3" s="79">
        <f>'Sectoral Plan 12'!$E5</f>
        <v>0</v>
      </c>
      <c r="P3" s="79">
        <f>'Sectoral Plan 13'!$E5</f>
        <v>0</v>
      </c>
      <c r="Q3" s="79">
        <f>'Sectoral Plan 14'!$E5</f>
        <v>0</v>
      </c>
      <c r="R3" s="79">
        <f>'Sectoral Plan 15'!$E5</f>
        <v>0</v>
      </c>
      <c r="S3" s="79">
        <f>'Sectoral Plan 16'!$E5</f>
        <v>0</v>
      </c>
      <c r="T3" s="79">
        <f>'Sectoral Plan 17'!$E5</f>
        <v>0</v>
      </c>
      <c r="U3" s="79">
        <f>'Sectoral Plan 18'!$E5</f>
        <v>0</v>
      </c>
      <c r="V3" s="79">
        <f>'Sectoral Plan 19'!$E5</f>
        <v>0</v>
      </c>
      <c r="W3" s="79">
        <f>'Sectoral Plan 20'!$E5</f>
        <v>0</v>
      </c>
      <c r="X3" s="79">
        <f>'Sectoral Plan 21'!$E5</f>
        <v>0</v>
      </c>
      <c r="Y3" s="79">
        <f>'Sectoral Plan 22'!$E5</f>
        <v>0</v>
      </c>
      <c r="Z3" s="79">
        <f>'Sectoral Plan 23'!$E5</f>
        <v>0</v>
      </c>
      <c r="AA3" s="79">
        <f>'Sectoral Plan 24'!$E5</f>
        <v>0</v>
      </c>
      <c r="AB3" s="79">
        <f>'Sectoral Plan 25'!$E5</f>
        <v>0</v>
      </c>
      <c r="AC3" s="79">
        <f>'Sectoral Plan 26'!$E5</f>
        <v>0</v>
      </c>
      <c r="AD3" s="79">
        <f>'Sectoral Plan 27'!$E5</f>
        <v>0</v>
      </c>
      <c r="AE3" s="79">
        <f>'Sectoral Plan 28'!$E5</f>
        <v>0</v>
      </c>
      <c r="AF3" s="79">
        <f>'Sectoral Plan 29'!$E5</f>
        <v>0</v>
      </c>
      <c r="AG3" s="108">
        <f>'Sectoral Plan 30'!$E5</f>
        <v>0</v>
      </c>
      <c r="AH3" s="107">
        <f t="shared" ref="AH3:AH66" si="0">COUNTIF(B3:AG3,"*")</f>
        <v>1</v>
      </c>
      <c r="AI3" s="79">
        <f>'Long Term Vision'!C5</f>
        <v>0</v>
      </c>
      <c r="AJ3" s="79">
        <f>IF($AI3="NO",'developer sheet'!$D$9,IF(AND($AH3&gt;0,$AI3=0),1,0))</f>
        <v>1</v>
      </c>
      <c r="AK3" s="108">
        <f>IF($AI3="NO",'developer sheet'!$D$9,IF(AND($AH3=0,$AI3=0),1,0))</f>
        <v>0</v>
      </c>
      <c r="AL3" s="103"/>
    </row>
    <row r="4" spans="1:38" x14ac:dyDescent="0.25">
      <c r="A4" s="19">
        <v>1.3</v>
      </c>
      <c r="B4" s="107">
        <f>'Long Term Vision'!G6</f>
        <v>0</v>
      </c>
      <c r="C4" s="79" t="str">
        <f>'Mid-term Plan'!E6</f>
        <v>¬ % Population Living in Poverty (below the poverty line)</v>
      </c>
      <c r="D4" s="79">
        <f>'Sectoral Plan 1'!$E6</f>
        <v>0</v>
      </c>
      <c r="E4" s="79">
        <f>'Sectoral Plan 2'!$E6</f>
        <v>0</v>
      </c>
      <c r="F4" s="79">
        <f>'Sectoral Plan 3'!$E6</f>
        <v>0</v>
      </c>
      <c r="G4" s="79">
        <f>'Sectoral Plan 4'!$E6</f>
        <v>0</v>
      </c>
      <c r="H4" s="79">
        <f>'Sectoral Plan 5'!$E6</f>
        <v>0</v>
      </c>
      <c r="I4" s="79">
        <f>'Sectoral Plan 6'!$E6</f>
        <v>0</v>
      </c>
      <c r="J4" s="79">
        <f>'Sectoral Plan 7'!$E6</f>
        <v>0</v>
      </c>
      <c r="K4" s="79">
        <f>'Sectoral Plan 8'!$E6</f>
        <v>0</v>
      </c>
      <c r="L4" s="79" t="str">
        <f>'Sectoral Plan 9'!$E6</f>
        <v xml:space="preserve">1. Number of restructured social  programmes 
2. Number of recipients by sex and age 
3. Level of trust and satisfaction with restructured and new social protection programmes 
4. Number of new entries and graduating recipients by reason 
5. Proportion of targeted population using health services programmes 
1. Number of services in community centres 
2. Number of recipients by sex and age
3. Level of trust and satisfaction with community programmes 
 </v>
      </c>
      <c r="M4" s="79">
        <f>'Sectoral Plan 10'!$E6</f>
        <v>0</v>
      </c>
      <c r="N4" s="79">
        <f>'Sectoral Plan 11'!$E6</f>
        <v>0</v>
      </c>
      <c r="O4" s="79">
        <f>'Sectoral Plan 12'!$E6</f>
        <v>0</v>
      </c>
      <c r="P4" s="79">
        <f>'Sectoral Plan 13'!$E6</f>
        <v>0</v>
      </c>
      <c r="Q4" s="79">
        <f>'Sectoral Plan 14'!$E6</f>
        <v>0</v>
      </c>
      <c r="R4" s="79">
        <f>'Sectoral Plan 15'!$E6</f>
        <v>0</v>
      </c>
      <c r="S4" s="79">
        <f>'Sectoral Plan 16'!$E6</f>
        <v>0</v>
      </c>
      <c r="T4" s="79">
        <f>'Sectoral Plan 17'!$E6</f>
        <v>0</v>
      </c>
      <c r="U4" s="79">
        <f>'Sectoral Plan 18'!$E6</f>
        <v>0</v>
      </c>
      <c r="V4" s="79">
        <f>'Sectoral Plan 19'!$E6</f>
        <v>0</v>
      </c>
      <c r="W4" s="79">
        <f>'Sectoral Plan 20'!$E6</f>
        <v>0</v>
      </c>
      <c r="X4" s="79">
        <f>'Sectoral Plan 21'!$E6</f>
        <v>0</v>
      </c>
      <c r="Y4" s="79">
        <f>'Sectoral Plan 22'!$E6</f>
        <v>0</v>
      </c>
      <c r="Z4" s="79">
        <f>'Sectoral Plan 23'!$E6</f>
        <v>0</v>
      </c>
      <c r="AA4" s="79">
        <f>'Sectoral Plan 24'!$E6</f>
        <v>0</v>
      </c>
      <c r="AB4" s="79">
        <f>'Sectoral Plan 25'!$E6</f>
        <v>0</v>
      </c>
      <c r="AC4" s="79">
        <f>'Sectoral Plan 26'!$E6</f>
        <v>0</v>
      </c>
      <c r="AD4" s="79">
        <f>'Sectoral Plan 27'!$E6</f>
        <v>0</v>
      </c>
      <c r="AE4" s="79">
        <f>'Sectoral Plan 28'!$E6</f>
        <v>0</v>
      </c>
      <c r="AF4" s="79">
        <f>'Sectoral Plan 29'!$E6</f>
        <v>0</v>
      </c>
      <c r="AG4" s="108">
        <f>'Sectoral Plan 30'!$E6</f>
        <v>0</v>
      </c>
      <c r="AH4" s="107">
        <f t="shared" si="0"/>
        <v>2</v>
      </c>
      <c r="AI4" s="79">
        <f>'Long Term Vision'!C6</f>
        <v>0</v>
      </c>
      <c r="AJ4" s="79">
        <f>IF($AI4="NO",'developer sheet'!$D$9,IF(AND($AH4&gt;0,$AI4=0),1,0))</f>
        <v>1</v>
      </c>
      <c r="AK4" s="108">
        <f>IF($AI4="NO",'developer sheet'!$D$9,IF(AND($AH4=0,$AI4=0),1,0))</f>
        <v>0</v>
      </c>
      <c r="AL4" s="103"/>
    </row>
    <row r="5" spans="1:38" x14ac:dyDescent="0.25">
      <c r="A5" s="19">
        <v>1.4</v>
      </c>
      <c r="B5" s="107">
        <f>'Long Term Vision'!G7</f>
        <v>0</v>
      </c>
      <c r="C5" s="79">
        <f>'Mid-term Plan'!E7</f>
        <v>0</v>
      </c>
      <c r="D5" s="79">
        <f>'Sectoral Plan 1'!$E7</f>
        <v>0</v>
      </c>
      <c r="E5" s="79">
        <f>'Sectoral Plan 2'!$E7</f>
        <v>0</v>
      </c>
      <c r="F5" s="79">
        <f>'Sectoral Plan 3'!$E7</f>
        <v>0</v>
      </c>
      <c r="G5" s="79" t="str">
        <f>'Sectoral Plan 4'!$E7</f>
        <v>¬ Indicators are included in the goal's phrasing</v>
      </c>
      <c r="H5" s="79">
        <f>'Sectoral Plan 5'!$E7</f>
        <v>0</v>
      </c>
      <c r="I5" s="79">
        <f>'Sectoral Plan 6'!$E7</f>
        <v>0</v>
      </c>
      <c r="J5" s="79">
        <f>'Sectoral Plan 7'!$E7</f>
        <v>0</v>
      </c>
      <c r="K5" s="79">
        <f>'Sectoral Plan 8'!$E7</f>
        <v>0</v>
      </c>
      <c r="L5" s="79" t="str">
        <f>'Sectoral Plan 9'!$E7</f>
        <v>1. Recommendations for strengthening the land and real property rights system in Tobago prepared and implemented</v>
      </c>
      <c r="M5" s="79">
        <f>'Sectoral Plan 10'!$E7</f>
        <v>0</v>
      </c>
      <c r="N5" s="79">
        <f>'Sectoral Plan 11'!$E7</f>
        <v>0</v>
      </c>
      <c r="O5" s="79">
        <f>'Sectoral Plan 12'!$E7</f>
        <v>0</v>
      </c>
      <c r="P5" s="79">
        <f>'Sectoral Plan 13'!$E7</f>
        <v>0</v>
      </c>
      <c r="Q5" s="79">
        <f>'Sectoral Plan 14'!$E7</f>
        <v>0</v>
      </c>
      <c r="R5" s="79">
        <f>'Sectoral Plan 15'!$E7</f>
        <v>0</v>
      </c>
      <c r="S5" s="79">
        <f>'Sectoral Plan 16'!$E7</f>
        <v>0</v>
      </c>
      <c r="T5" s="79">
        <f>'Sectoral Plan 17'!$E7</f>
        <v>0</v>
      </c>
      <c r="U5" s="79">
        <f>'Sectoral Plan 18'!$E7</f>
        <v>0</v>
      </c>
      <c r="V5" s="79">
        <f>'Sectoral Plan 19'!$E7</f>
        <v>0</v>
      </c>
      <c r="W5" s="79">
        <f>'Sectoral Plan 20'!$E7</f>
        <v>0</v>
      </c>
      <c r="X5" s="79">
        <f>'Sectoral Plan 21'!$E7</f>
        <v>0</v>
      </c>
      <c r="Y5" s="79">
        <f>'Sectoral Plan 22'!$E7</f>
        <v>0</v>
      </c>
      <c r="Z5" s="79">
        <f>'Sectoral Plan 23'!$E7</f>
        <v>0</v>
      </c>
      <c r="AA5" s="79">
        <f>'Sectoral Plan 24'!$E7</f>
        <v>0</v>
      </c>
      <c r="AB5" s="79">
        <f>'Sectoral Plan 25'!$E7</f>
        <v>0</v>
      </c>
      <c r="AC5" s="79">
        <f>'Sectoral Plan 26'!$E7</f>
        <v>0</v>
      </c>
      <c r="AD5" s="79">
        <f>'Sectoral Plan 27'!$E7</f>
        <v>0</v>
      </c>
      <c r="AE5" s="79">
        <f>'Sectoral Plan 28'!$E7</f>
        <v>0</v>
      </c>
      <c r="AF5" s="79">
        <f>'Sectoral Plan 29'!$E7</f>
        <v>0</v>
      </c>
      <c r="AG5" s="108">
        <f>'Sectoral Plan 30'!$E7</f>
        <v>0</v>
      </c>
      <c r="AH5" s="107">
        <f t="shared" si="0"/>
        <v>2</v>
      </c>
      <c r="AI5" s="79">
        <f>'Long Term Vision'!C7</f>
        <v>0</v>
      </c>
      <c r="AJ5" s="79">
        <f>IF($AI5="NO",'developer sheet'!$D$9,IF(AND($AH5&gt;0,$AI5=0),1,0))</f>
        <v>1</v>
      </c>
      <c r="AK5" s="108">
        <f>IF($AI5="NO",'developer sheet'!$D$9,IF(AND($AH5=0,$AI5=0),1,0))</f>
        <v>0</v>
      </c>
      <c r="AL5" s="103"/>
    </row>
    <row r="6" spans="1:38" x14ac:dyDescent="0.25">
      <c r="A6" s="19">
        <v>1.5</v>
      </c>
      <c r="B6" s="107">
        <f>'Long Term Vision'!G8</f>
        <v>0</v>
      </c>
      <c r="C6" s="79" t="str">
        <f>'Mid-term Plan'!E8</f>
        <v>¬ % Socially Displaced Persons</v>
      </c>
      <c r="D6" s="79">
        <f>'Sectoral Plan 1'!$E8</f>
        <v>0</v>
      </c>
      <c r="E6" s="79">
        <f>'Sectoral Plan 2'!$E8</f>
        <v>0</v>
      </c>
      <c r="F6" s="79">
        <f>'Sectoral Plan 3'!$E8</f>
        <v>0</v>
      </c>
      <c r="G6" s="79">
        <f>'Sectoral Plan 4'!$E8</f>
        <v>0</v>
      </c>
      <c r="H6" s="79">
        <f>'Sectoral Plan 5'!$E8</f>
        <v>0</v>
      </c>
      <c r="I6" s="79">
        <f>'Sectoral Plan 6'!$E8</f>
        <v>0</v>
      </c>
      <c r="J6" s="79">
        <f>'Sectoral Plan 7'!$E8</f>
        <v>0</v>
      </c>
      <c r="K6" s="79">
        <f>'Sectoral Plan 8'!$E8</f>
        <v>0</v>
      </c>
      <c r="L6" s="79" t="str">
        <f>'Sectoral Plan 9'!$E8</f>
        <v xml:space="preserve">1. Number of restructured social  programmes 
2. Number of recipients by sex and age 
3. Level of trust and satisfaction with restructured and new social protection programmes 
4. Number of new entries and graduating recipients by reason 
5. Proportion of targeted population using health services programmes 
1. Policies, mechanisms and instruments for adaptation to climate  change formulated and integrated into Tobago’s development process  
2. Number of environment and climate change (including disaster management) projects undertaken by Division 
3. Budgetary allocations to climate change and disaster management projects 
4. Capacity building on climate change and adaptation knowledge and information dissemination strategy prepared and implemented
5. Climate change adaptation monitoring and evaluation mechanism in operation 
 </v>
      </c>
      <c r="M6" s="79">
        <f>'Sectoral Plan 10'!$E8</f>
        <v>0</v>
      </c>
      <c r="N6" s="79">
        <f>'Sectoral Plan 11'!$E8</f>
        <v>0</v>
      </c>
      <c r="O6" s="79">
        <f>'Sectoral Plan 12'!$E8</f>
        <v>0</v>
      </c>
      <c r="P6" s="79">
        <f>'Sectoral Plan 13'!$E8</f>
        <v>0</v>
      </c>
      <c r="Q6" s="79">
        <f>'Sectoral Plan 14'!$E8</f>
        <v>0</v>
      </c>
      <c r="R6" s="79">
        <f>'Sectoral Plan 15'!$E8</f>
        <v>0</v>
      </c>
      <c r="S6" s="79">
        <f>'Sectoral Plan 16'!$E8</f>
        <v>0</v>
      </c>
      <c r="T6" s="79">
        <f>'Sectoral Plan 17'!$E8</f>
        <v>0</v>
      </c>
      <c r="U6" s="79">
        <f>'Sectoral Plan 18'!$E8</f>
        <v>0</v>
      </c>
      <c r="V6" s="79">
        <f>'Sectoral Plan 19'!$E8</f>
        <v>0</v>
      </c>
      <c r="W6" s="79">
        <f>'Sectoral Plan 20'!$E8</f>
        <v>0</v>
      </c>
      <c r="X6" s="79">
        <f>'Sectoral Plan 21'!$E8</f>
        <v>0</v>
      </c>
      <c r="Y6" s="79">
        <f>'Sectoral Plan 22'!$E8</f>
        <v>0</v>
      </c>
      <c r="Z6" s="79">
        <f>'Sectoral Plan 23'!$E8</f>
        <v>0</v>
      </c>
      <c r="AA6" s="79">
        <f>'Sectoral Plan 24'!$E8</f>
        <v>0</v>
      </c>
      <c r="AB6" s="79">
        <f>'Sectoral Plan 25'!$E8</f>
        <v>0</v>
      </c>
      <c r="AC6" s="79">
        <f>'Sectoral Plan 26'!$E8</f>
        <v>0</v>
      </c>
      <c r="AD6" s="79">
        <f>'Sectoral Plan 27'!$E8</f>
        <v>0</v>
      </c>
      <c r="AE6" s="79">
        <f>'Sectoral Plan 28'!$E8</f>
        <v>0</v>
      </c>
      <c r="AF6" s="79">
        <f>'Sectoral Plan 29'!$E8</f>
        <v>0</v>
      </c>
      <c r="AG6" s="108">
        <f>'Sectoral Plan 30'!$E8</f>
        <v>0</v>
      </c>
      <c r="AH6" s="107">
        <f t="shared" si="0"/>
        <v>2</v>
      </c>
      <c r="AI6" s="79">
        <f>'Long Term Vision'!C8</f>
        <v>0</v>
      </c>
      <c r="AJ6" s="79">
        <f>IF($AI6="NO",'developer sheet'!$D$9,IF(AND($AH6&gt;0,$AI6=0),1,0))</f>
        <v>1</v>
      </c>
      <c r="AK6" s="108">
        <f>IF($AI6="NO",'developer sheet'!$D$9,IF(AND($AH6=0,$AI6=0),1,0))</f>
        <v>0</v>
      </c>
      <c r="AL6" s="103"/>
    </row>
    <row r="7" spans="1:38" x14ac:dyDescent="0.25">
      <c r="A7" s="19">
        <v>2.1</v>
      </c>
      <c r="B7" s="107">
        <f>'Long Term Vision'!G10</f>
        <v>0</v>
      </c>
      <c r="C7" s="79" t="str">
        <f>'Mid-term Plan'!E10</f>
        <v>¬ Food Inflation Rate
¬ Food Import Bill</v>
      </c>
      <c r="D7" s="79">
        <f>'Sectoral Plan 1'!$E10</f>
        <v>0</v>
      </c>
      <c r="E7" s="79">
        <f>'Sectoral Plan 2'!$E10</f>
        <v>0</v>
      </c>
      <c r="F7" s="79">
        <f>'Sectoral Plan 3'!$E10</f>
        <v>0</v>
      </c>
      <c r="G7" s="79">
        <f>'Sectoral Plan 4'!$E10</f>
        <v>0</v>
      </c>
      <c r="H7" s="79">
        <f>'Sectoral Plan 5'!$E10</f>
        <v>0</v>
      </c>
      <c r="I7" s="79">
        <f>'Sectoral Plan 6'!$E10</f>
        <v>0</v>
      </c>
      <c r="J7" s="79">
        <f>'Sectoral Plan 7'!$E10</f>
        <v>0</v>
      </c>
      <c r="K7" s="79">
        <f>'Sectoral Plan 8'!$E10</f>
        <v>0</v>
      </c>
      <c r="L7" s="79">
        <f>'Sectoral Plan 9'!$E10</f>
        <v>0</v>
      </c>
      <c r="M7" s="79">
        <f>'Sectoral Plan 10'!$E10</f>
        <v>0</v>
      </c>
      <c r="N7" s="79">
        <f>'Sectoral Plan 11'!$E10</f>
        <v>0</v>
      </c>
      <c r="O7" s="79">
        <f>'Sectoral Plan 12'!$E10</f>
        <v>0</v>
      </c>
      <c r="P7" s="79">
        <f>'Sectoral Plan 13'!$E10</f>
        <v>0</v>
      </c>
      <c r="Q7" s="79">
        <f>'Sectoral Plan 14'!$E10</f>
        <v>0</v>
      </c>
      <c r="R7" s="79">
        <f>'Sectoral Plan 15'!$E10</f>
        <v>0</v>
      </c>
      <c r="S7" s="79">
        <f>'Sectoral Plan 16'!$E10</f>
        <v>0</v>
      </c>
      <c r="T7" s="79">
        <f>'Sectoral Plan 17'!$E10</f>
        <v>0</v>
      </c>
      <c r="U7" s="79">
        <f>'Sectoral Plan 18'!$E10</f>
        <v>0</v>
      </c>
      <c r="V7" s="79">
        <f>'Sectoral Plan 19'!$E10</f>
        <v>0</v>
      </c>
      <c r="W7" s="79">
        <f>'Sectoral Plan 20'!$E10</f>
        <v>0</v>
      </c>
      <c r="X7" s="79">
        <f>'Sectoral Plan 21'!$E10</f>
        <v>0</v>
      </c>
      <c r="Y7" s="79">
        <f>'Sectoral Plan 22'!$E10</f>
        <v>0</v>
      </c>
      <c r="Z7" s="79">
        <f>'Sectoral Plan 23'!$E10</f>
        <v>0</v>
      </c>
      <c r="AA7" s="79">
        <f>'Sectoral Plan 24'!$E10</f>
        <v>0</v>
      </c>
      <c r="AB7" s="79">
        <f>'Sectoral Plan 25'!$E10</f>
        <v>0</v>
      </c>
      <c r="AC7" s="79">
        <f>'Sectoral Plan 26'!$E10</f>
        <v>0</v>
      </c>
      <c r="AD7" s="79">
        <f>'Sectoral Plan 27'!$E10</f>
        <v>0</v>
      </c>
      <c r="AE7" s="79">
        <f>'Sectoral Plan 28'!$E10</f>
        <v>0</v>
      </c>
      <c r="AF7" s="79">
        <f>'Sectoral Plan 29'!$E10</f>
        <v>0</v>
      </c>
      <c r="AG7" s="108">
        <f>'Sectoral Plan 30'!$E10</f>
        <v>0</v>
      </c>
      <c r="AH7" s="107">
        <f t="shared" si="0"/>
        <v>1</v>
      </c>
      <c r="AI7" s="79">
        <f>'Long Term Vision'!C10</f>
        <v>0</v>
      </c>
      <c r="AJ7" s="79">
        <f>IF($AI7="NO",'developer sheet'!$D$9,IF(AND($AH7&gt;0,$AI7=0),1,0))</f>
        <v>1</v>
      </c>
      <c r="AK7" s="108">
        <f>IF($AI7="NO",'developer sheet'!$D$9,IF(AND($AH7=0,$AI7=0),1,0))</f>
        <v>0</v>
      </c>
      <c r="AL7" s="103"/>
    </row>
    <row r="8" spans="1:38" x14ac:dyDescent="0.25">
      <c r="A8" s="19">
        <v>2.2000000000000002</v>
      </c>
      <c r="B8" s="107">
        <f>'Long Term Vision'!G11</f>
        <v>0</v>
      </c>
      <c r="C8" s="79">
        <f>'Mid-term Plan'!E11</f>
        <v>0</v>
      </c>
      <c r="D8" s="79">
        <f>'Sectoral Plan 1'!$E11</f>
        <v>0</v>
      </c>
      <c r="E8" s="79">
        <f>'Sectoral Plan 2'!$E11</f>
        <v>0</v>
      </c>
      <c r="F8" s="79">
        <f>'Sectoral Plan 3'!$E11</f>
        <v>0</v>
      </c>
      <c r="G8" s="79">
        <f>'Sectoral Plan 4'!$E11</f>
        <v>0</v>
      </c>
      <c r="H8" s="79">
        <f>'Sectoral Plan 5'!$E11</f>
        <v>0</v>
      </c>
      <c r="I8" s="79">
        <f>'Sectoral Plan 6'!$E11</f>
        <v>0</v>
      </c>
      <c r="J8" s="79">
        <f>'Sectoral Plan 7'!$E11</f>
        <v>0</v>
      </c>
      <c r="K8" s="79">
        <f>'Sectoral Plan 8'!$E11</f>
        <v>0</v>
      </c>
      <c r="L8" s="79">
        <f>'Sectoral Plan 9'!$E11</f>
        <v>0</v>
      </c>
      <c r="M8" s="79">
        <f>'Sectoral Plan 10'!$E11</f>
        <v>0</v>
      </c>
      <c r="N8" s="79">
        <f>'Sectoral Plan 11'!$E11</f>
        <v>0</v>
      </c>
      <c r="O8" s="79">
        <f>'Sectoral Plan 12'!$E11</f>
        <v>0</v>
      </c>
      <c r="P8" s="79">
        <f>'Sectoral Plan 13'!$E11</f>
        <v>0</v>
      </c>
      <c r="Q8" s="79">
        <f>'Sectoral Plan 14'!$E11</f>
        <v>0</v>
      </c>
      <c r="R8" s="79">
        <f>'Sectoral Plan 15'!$E11</f>
        <v>0</v>
      </c>
      <c r="S8" s="79">
        <f>'Sectoral Plan 16'!$E11</f>
        <v>0</v>
      </c>
      <c r="T8" s="79">
        <f>'Sectoral Plan 17'!$E11</f>
        <v>0</v>
      </c>
      <c r="U8" s="79">
        <f>'Sectoral Plan 18'!$E11</f>
        <v>0</v>
      </c>
      <c r="V8" s="79">
        <f>'Sectoral Plan 19'!$E11</f>
        <v>0</v>
      </c>
      <c r="W8" s="79">
        <f>'Sectoral Plan 20'!$E11</f>
        <v>0</v>
      </c>
      <c r="X8" s="79">
        <f>'Sectoral Plan 21'!$E11</f>
        <v>0</v>
      </c>
      <c r="Y8" s="79">
        <f>'Sectoral Plan 22'!$E11</f>
        <v>0</v>
      </c>
      <c r="Z8" s="79">
        <f>'Sectoral Plan 23'!$E11</f>
        <v>0</v>
      </c>
      <c r="AA8" s="79">
        <f>'Sectoral Plan 24'!$E11</f>
        <v>0</v>
      </c>
      <c r="AB8" s="79">
        <f>'Sectoral Plan 25'!$E11</f>
        <v>0</v>
      </c>
      <c r="AC8" s="79">
        <f>'Sectoral Plan 26'!$E11</f>
        <v>0</v>
      </c>
      <c r="AD8" s="79">
        <f>'Sectoral Plan 27'!$E11</f>
        <v>0</v>
      </c>
      <c r="AE8" s="79">
        <f>'Sectoral Plan 28'!$E11</f>
        <v>0</v>
      </c>
      <c r="AF8" s="79">
        <f>'Sectoral Plan 29'!$E11</f>
        <v>0</v>
      </c>
      <c r="AG8" s="108">
        <f>'Sectoral Plan 30'!$E11</f>
        <v>0</v>
      </c>
      <c r="AH8" s="107">
        <f t="shared" si="0"/>
        <v>0</v>
      </c>
      <c r="AI8" s="79">
        <f>'Long Term Vision'!C11</f>
        <v>0</v>
      </c>
      <c r="AJ8" s="79">
        <f>IF($AI8="NO",'developer sheet'!$D$9,IF(AND($AH8&gt;0,$AI8=0),1,0))</f>
        <v>0</v>
      </c>
      <c r="AK8" s="108">
        <f>IF($AI8="NO",'developer sheet'!$D$9,IF(AND($AH8=0,$AI8=0),1,0))</f>
        <v>1</v>
      </c>
      <c r="AL8" s="103"/>
    </row>
    <row r="9" spans="1:38" x14ac:dyDescent="0.25">
      <c r="A9" s="19">
        <v>2.2999999999999998</v>
      </c>
      <c r="B9" s="107">
        <f>'Long Term Vision'!G12</f>
        <v>0</v>
      </c>
      <c r="C9" s="79">
        <f>'Mid-term Plan'!E12</f>
        <v>0</v>
      </c>
      <c r="D9" s="79">
        <f>'Sectoral Plan 1'!$E12</f>
        <v>0</v>
      </c>
      <c r="E9" s="79">
        <f>'Sectoral Plan 2'!$E12</f>
        <v>0</v>
      </c>
      <c r="F9" s="79">
        <f>'Sectoral Plan 3'!$E12</f>
        <v>0</v>
      </c>
      <c r="G9" s="79">
        <f>'Sectoral Plan 4'!$E12</f>
        <v>0</v>
      </c>
      <c r="H9" s="79">
        <f>'Sectoral Plan 5'!$E12</f>
        <v>0</v>
      </c>
      <c r="I9" s="79">
        <f>'Sectoral Plan 6'!$E12</f>
        <v>0</v>
      </c>
      <c r="J9" s="79">
        <f>'Sectoral Plan 7'!$E12</f>
        <v>0</v>
      </c>
      <c r="K9" s="79">
        <f>'Sectoral Plan 8'!$E12</f>
        <v>0</v>
      </c>
      <c r="L9" s="79" t="str">
        <f>'Sectoral Plan 9'!$E12</f>
        <v>1. Output of Tobago producers in evidence in market place and identifiable by packaging
1. Number of young people (35 years and younger) getting into agriculture and fisheries 
 2.Percentage of persons under 50 years of age engaged in the agricultural  sector 
1. Improved systems in agricultural production in Tobago
1. Production (fish catch and processed Foods)</v>
      </c>
      <c r="M9" s="79">
        <f>'Sectoral Plan 10'!$E12</f>
        <v>0</v>
      </c>
      <c r="N9" s="79">
        <f>'Sectoral Plan 11'!$E12</f>
        <v>0</v>
      </c>
      <c r="O9" s="79">
        <f>'Sectoral Plan 12'!$E12</f>
        <v>0</v>
      </c>
      <c r="P9" s="79" t="str">
        <f>'Sectoral Plan 13'!$E12</f>
        <v>¬ New Legislation enacted
¬ Number of Public Awareness
Campaigns
¬ Number of Aquaculture Farms
granted CECs each year
¬ Number of Pilot Projects
conducted by schools per year</v>
      </c>
      <c r="Q9" s="79" t="str">
        <f>'Sectoral Plan 14'!$E12</f>
        <v>¬ Number of farmers engaging in GAP; Acreage of agricultural land to which GAP is applied; 
¬ Number of training programmes developed and conducted for farmers; 
¬ Number of farmers trained in GAP; Number of training programmes developed and conducted for Agricultural Extension Service (AES) Officers; 
¬ Number of AES Officers trained in GAP;</v>
      </c>
      <c r="R9" s="79">
        <f>'Sectoral Plan 15'!$E12</f>
        <v>0</v>
      </c>
      <c r="S9" s="79">
        <f>'Sectoral Plan 16'!$E12</f>
        <v>0</v>
      </c>
      <c r="T9" s="79">
        <f>'Sectoral Plan 17'!$E12</f>
        <v>0</v>
      </c>
      <c r="U9" s="79">
        <f>'Sectoral Plan 18'!$E12</f>
        <v>0</v>
      </c>
      <c r="V9" s="79">
        <f>'Sectoral Plan 19'!$E12</f>
        <v>0</v>
      </c>
      <c r="W9" s="79">
        <f>'Sectoral Plan 20'!$E12</f>
        <v>0</v>
      </c>
      <c r="X9" s="79">
        <f>'Sectoral Plan 21'!$E12</f>
        <v>0</v>
      </c>
      <c r="Y9" s="79">
        <f>'Sectoral Plan 22'!$E12</f>
        <v>0</v>
      </c>
      <c r="Z9" s="79">
        <f>'Sectoral Plan 23'!$E12</f>
        <v>0</v>
      </c>
      <c r="AA9" s="79">
        <f>'Sectoral Plan 24'!$E12</f>
        <v>0</v>
      </c>
      <c r="AB9" s="79">
        <f>'Sectoral Plan 25'!$E12</f>
        <v>0</v>
      </c>
      <c r="AC9" s="79">
        <f>'Sectoral Plan 26'!$E12</f>
        <v>0</v>
      </c>
      <c r="AD9" s="79">
        <f>'Sectoral Plan 27'!$E12</f>
        <v>0</v>
      </c>
      <c r="AE9" s="79">
        <f>'Sectoral Plan 28'!$E12</f>
        <v>0</v>
      </c>
      <c r="AF9" s="79">
        <f>'Sectoral Plan 29'!$E12</f>
        <v>0</v>
      </c>
      <c r="AG9" s="108">
        <f>'Sectoral Plan 30'!$E12</f>
        <v>0</v>
      </c>
      <c r="AH9" s="107">
        <f t="shared" si="0"/>
        <v>3</v>
      </c>
      <c r="AI9" s="79">
        <f>'Long Term Vision'!C12</f>
        <v>0</v>
      </c>
      <c r="AJ9" s="79">
        <f>IF($AI9="NO",'developer sheet'!$D$9,IF(AND($AH9&gt;0,$AI9=0),1,0))</f>
        <v>1</v>
      </c>
      <c r="AK9" s="108">
        <f>IF($AI9="NO",'developer sheet'!$D$9,IF(AND($AH9=0,$AI9=0),1,0))</f>
        <v>0</v>
      </c>
      <c r="AL9" s="103"/>
    </row>
    <row r="10" spans="1:38" x14ac:dyDescent="0.25">
      <c r="A10" s="19">
        <v>2.4</v>
      </c>
      <c r="B10" s="107">
        <f>'Long Term Vision'!G13</f>
        <v>0</v>
      </c>
      <c r="C10" s="79">
        <f>'Mid-term Plan'!E13</f>
        <v>0</v>
      </c>
      <c r="D10" s="79">
        <f>'Sectoral Plan 1'!$E13</f>
        <v>0</v>
      </c>
      <c r="E10" s="79">
        <f>'Sectoral Plan 2'!$E13</f>
        <v>0</v>
      </c>
      <c r="F10" s="79">
        <f>'Sectoral Plan 3'!$E13</f>
        <v>0</v>
      </c>
      <c r="G10" s="79">
        <f>'Sectoral Plan 4'!$E13</f>
        <v>0</v>
      </c>
      <c r="H10" s="79">
        <f>'Sectoral Plan 5'!$E13</f>
        <v>0</v>
      </c>
      <c r="I10" s="79">
        <f>'Sectoral Plan 6'!$E13</f>
        <v>0</v>
      </c>
      <c r="J10" s="79">
        <f>'Sectoral Plan 7'!$E13</f>
        <v>0</v>
      </c>
      <c r="K10" s="79">
        <f>'Sectoral Plan 8'!$E13</f>
        <v>0</v>
      </c>
      <c r="L10" s="79" t="str">
        <f>'Sectoral Plan 9'!$E13</f>
        <v xml:space="preserve">1. Output of Tobago producers in evidence in market place and identifiable by packaging
1. Eco-Foods Label in evidence on goods produced in Tobago
2. Quantity of goods 
3. Trade  </v>
      </c>
      <c r="M10" s="79">
        <f>'Sectoral Plan 10'!$E13</f>
        <v>0</v>
      </c>
      <c r="N10" s="79">
        <f>'Sectoral Plan 11'!$E13</f>
        <v>0</v>
      </c>
      <c r="O10" s="79">
        <f>'Sectoral Plan 12'!$E13</f>
        <v>0</v>
      </c>
      <c r="P10" s="79" t="str">
        <f>'Sectoral Plan 13'!$E13</f>
        <v>¬ New Legislation enacted
¬ Number of Public Awareness
Campaigns
¬ Number of Aquaculture Farms
granted CECs each year
¬ Number of Pilot Projects
conducted by schools per year</v>
      </c>
      <c r="Q10" s="79" t="str">
        <f>'Sectoral Plan 14'!$E13</f>
        <v>¬ Amount and type of pesticides entering the country
¬ Number of farmers engaging in GAP; Acreage of agricultural land to which GAP is applied; 
¬ Number of training programmes developed and conducted for farmers; 
¬ Number of farmers trained in GAP; Number of training programmes developed and conducted for Agricultural Extension Service (AES) Officers; 
¬ Number of AES Officers trained in GAP;
¬ Quantity of chemical fertilisers imported; 
¬ Number of farmers engaging in GAP; 
¬ Acreage of agricultural land to which GAP is applied; 
¬ Number of training programmes developed and conducted for farmers; and 
¬ Decrease in fertiliser use (as determined by attitudinal surveys)</v>
      </c>
      <c r="R10" s="79">
        <f>'Sectoral Plan 15'!$E13</f>
        <v>0</v>
      </c>
      <c r="S10" s="79">
        <f>'Sectoral Plan 16'!$E13</f>
        <v>0</v>
      </c>
      <c r="T10" s="79">
        <f>'Sectoral Plan 17'!$E13</f>
        <v>0</v>
      </c>
      <c r="U10" s="79">
        <f>'Sectoral Plan 18'!$E13</f>
        <v>0</v>
      </c>
      <c r="V10" s="79">
        <f>'Sectoral Plan 19'!$E13</f>
        <v>0</v>
      </c>
      <c r="W10" s="79">
        <f>'Sectoral Plan 20'!$E13</f>
        <v>0</v>
      </c>
      <c r="X10" s="79">
        <f>'Sectoral Plan 21'!$E13</f>
        <v>0</v>
      </c>
      <c r="Y10" s="79">
        <f>'Sectoral Plan 22'!$E13</f>
        <v>0</v>
      </c>
      <c r="Z10" s="79">
        <f>'Sectoral Plan 23'!$E13</f>
        <v>0</v>
      </c>
      <c r="AA10" s="79">
        <f>'Sectoral Plan 24'!$E13</f>
        <v>0</v>
      </c>
      <c r="AB10" s="79">
        <f>'Sectoral Plan 25'!$E13</f>
        <v>0</v>
      </c>
      <c r="AC10" s="79">
        <f>'Sectoral Plan 26'!$E13</f>
        <v>0</v>
      </c>
      <c r="AD10" s="79">
        <f>'Sectoral Plan 27'!$E13</f>
        <v>0</v>
      </c>
      <c r="AE10" s="79">
        <f>'Sectoral Plan 28'!$E13</f>
        <v>0</v>
      </c>
      <c r="AF10" s="79">
        <f>'Sectoral Plan 29'!$E13</f>
        <v>0</v>
      </c>
      <c r="AG10" s="108">
        <f>'Sectoral Plan 30'!$E13</f>
        <v>0</v>
      </c>
      <c r="AH10" s="107">
        <f t="shared" si="0"/>
        <v>3</v>
      </c>
      <c r="AI10" s="79">
        <f>'Long Term Vision'!C13</f>
        <v>0</v>
      </c>
      <c r="AJ10" s="79">
        <f>IF($AI10="NO",'developer sheet'!$D$9,IF(AND($AH10&gt;0,$AI10=0),1,0))</f>
        <v>1</v>
      </c>
      <c r="AK10" s="108">
        <f>IF($AI10="NO",'developer sheet'!$D$9,IF(AND($AH10=0,$AI10=0),1,0))</f>
        <v>0</v>
      </c>
      <c r="AL10" s="103"/>
    </row>
    <row r="11" spans="1:38" x14ac:dyDescent="0.25">
      <c r="A11" s="19">
        <v>2.5</v>
      </c>
      <c r="B11" s="107">
        <f>'Long Term Vision'!G14</f>
        <v>0</v>
      </c>
      <c r="C11" s="79">
        <f>'Mid-term Plan'!E14</f>
        <v>0</v>
      </c>
      <c r="D11" s="79">
        <f>'Sectoral Plan 1'!$E14</f>
        <v>0</v>
      </c>
      <c r="E11" s="79">
        <f>'Sectoral Plan 2'!$E14</f>
        <v>0</v>
      </c>
      <c r="F11" s="79">
        <f>'Sectoral Plan 3'!$E14</f>
        <v>0</v>
      </c>
      <c r="G11" s="79">
        <f>'Sectoral Plan 4'!$E14</f>
        <v>0</v>
      </c>
      <c r="H11" s="79">
        <f>'Sectoral Plan 5'!$E14</f>
        <v>0</v>
      </c>
      <c r="I11" s="79">
        <f>'Sectoral Plan 6'!$E14</f>
        <v>0</v>
      </c>
      <c r="J11" s="79">
        <f>'Sectoral Plan 7'!$E14</f>
        <v>0</v>
      </c>
      <c r="K11" s="79">
        <f>'Sectoral Plan 8'!$E14</f>
        <v>0</v>
      </c>
      <c r="L11" s="79" t="str">
        <f>'Sectoral Plan 9'!$E14</f>
        <v>1. Improved systems in agricultural production in Tobago</v>
      </c>
      <c r="M11" s="79">
        <f>'Sectoral Plan 10'!$E14</f>
        <v>0</v>
      </c>
      <c r="N11" s="79">
        <f>'Sectoral Plan 11'!$E14</f>
        <v>0</v>
      </c>
      <c r="O11" s="79">
        <f>'Sectoral Plan 12'!$E14</f>
        <v>0</v>
      </c>
      <c r="P11" s="79">
        <f>'Sectoral Plan 13'!$E14</f>
        <v>0</v>
      </c>
      <c r="Q11" s="79">
        <f>'Sectoral Plan 14'!$E14</f>
        <v>0</v>
      </c>
      <c r="R11" s="79">
        <f>'Sectoral Plan 15'!$E14</f>
        <v>0</v>
      </c>
      <c r="S11" s="79">
        <f>'Sectoral Plan 16'!$E14</f>
        <v>0</v>
      </c>
      <c r="T11" s="79">
        <f>'Sectoral Plan 17'!$E14</f>
        <v>0</v>
      </c>
      <c r="U11" s="79">
        <f>'Sectoral Plan 18'!$E14</f>
        <v>0</v>
      </c>
      <c r="V11" s="79">
        <f>'Sectoral Plan 19'!$E14</f>
        <v>0</v>
      </c>
      <c r="W11" s="79">
        <f>'Sectoral Plan 20'!$E14</f>
        <v>0</v>
      </c>
      <c r="X11" s="79">
        <f>'Sectoral Plan 21'!$E14</f>
        <v>0</v>
      </c>
      <c r="Y11" s="79">
        <f>'Sectoral Plan 22'!$E14</f>
        <v>0</v>
      </c>
      <c r="Z11" s="79">
        <f>'Sectoral Plan 23'!$E14</f>
        <v>0</v>
      </c>
      <c r="AA11" s="79">
        <f>'Sectoral Plan 24'!$E14</f>
        <v>0</v>
      </c>
      <c r="AB11" s="79">
        <f>'Sectoral Plan 25'!$E14</f>
        <v>0</v>
      </c>
      <c r="AC11" s="79">
        <f>'Sectoral Plan 26'!$E14</f>
        <v>0</v>
      </c>
      <c r="AD11" s="79">
        <f>'Sectoral Plan 27'!$E14</f>
        <v>0</v>
      </c>
      <c r="AE11" s="79">
        <f>'Sectoral Plan 28'!$E14</f>
        <v>0</v>
      </c>
      <c r="AF11" s="79">
        <f>'Sectoral Plan 29'!$E14</f>
        <v>0</v>
      </c>
      <c r="AG11" s="108">
        <f>'Sectoral Plan 30'!$E14</f>
        <v>0</v>
      </c>
      <c r="AH11" s="107">
        <f t="shared" si="0"/>
        <v>1</v>
      </c>
      <c r="AI11" s="79">
        <f>'Long Term Vision'!C14</f>
        <v>0</v>
      </c>
      <c r="AJ11" s="79">
        <f>IF($AI11="NO",'developer sheet'!$D$9,IF(AND($AH11&gt;0,$AI11=0),1,0))</f>
        <v>1</v>
      </c>
      <c r="AK11" s="108">
        <f>IF($AI11="NO",'developer sheet'!$D$9,IF(AND($AH11=0,$AI11=0),1,0))</f>
        <v>0</v>
      </c>
      <c r="AL11" s="103"/>
    </row>
    <row r="12" spans="1:38" x14ac:dyDescent="0.25">
      <c r="A12" s="19">
        <v>3.1</v>
      </c>
      <c r="B12" s="107">
        <f>'Long Term Vision'!G16</f>
        <v>0</v>
      </c>
      <c r="C12" s="79">
        <f>'Mid-term Plan'!E16</f>
        <v>0</v>
      </c>
      <c r="D12" s="79">
        <f>'Sectoral Plan 1'!$E16</f>
        <v>0</v>
      </c>
      <c r="E12" s="79">
        <f>'Sectoral Plan 2'!$E16</f>
        <v>0</v>
      </c>
      <c r="F12" s="79">
        <f>'Sectoral Plan 3'!$E16</f>
        <v>0</v>
      </c>
      <c r="G12" s="79">
        <f>'Sectoral Plan 4'!$E16</f>
        <v>0</v>
      </c>
      <c r="H12" s="79">
        <f>'Sectoral Plan 5'!$E16</f>
        <v>0</v>
      </c>
      <c r="I12" s="79">
        <f>'Sectoral Plan 6'!$E16</f>
        <v>0</v>
      </c>
      <c r="J12" s="79">
        <f>'Sectoral Plan 7'!$E16</f>
        <v>0</v>
      </c>
      <c r="K12" s="79">
        <f>'Sectoral Plan 8'!$E16</f>
        <v>0</v>
      </c>
      <c r="L12" s="79">
        <f>'Sectoral Plan 9'!$E16</f>
        <v>0</v>
      </c>
      <c r="M12" s="79">
        <f>'Sectoral Plan 10'!$E16</f>
        <v>0</v>
      </c>
      <c r="N12" s="79">
        <f>'Sectoral Plan 11'!$E16</f>
        <v>0</v>
      </c>
      <c r="O12" s="79">
        <f>'Sectoral Plan 12'!$E16</f>
        <v>0</v>
      </c>
      <c r="P12" s="79">
        <f>'Sectoral Plan 13'!$E16</f>
        <v>0</v>
      </c>
      <c r="Q12" s="79">
        <f>'Sectoral Plan 14'!$E16</f>
        <v>0</v>
      </c>
      <c r="R12" s="79">
        <f>'Sectoral Plan 15'!$E16</f>
        <v>0</v>
      </c>
      <c r="S12" s="79">
        <f>'Sectoral Plan 16'!$E16</f>
        <v>0</v>
      </c>
      <c r="T12" s="79">
        <f>'Sectoral Plan 17'!$E16</f>
        <v>0</v>
      </c>
      <c r="U12" s="79">
        <f>'Sectoral Plan 18'!$E16</f>
        <v>0</v>
      </c>
      <c r="V12" s="79">
        <f>'Sectoral Plan 19'!$E16</f>
        <v>0</v>
      </c>
      <c r="W12" s="79">
        <f>'Sectoral Plan 20'!$E16</f>
        <v>0</v>
      </c>
      <c r="X12" s="79">
        <f>'Sectoral Plan 21'!$E16</f>
        <v>0</v>
      </c>
      <c r="Y12" s="79">
        <f>'Sectoral Plan 22'!$E16</f>
        <v>0</v>
      </c>
      <c r="Z12" s="79">
        <f>'Sectoral Plan 23'!$E16</f>
        <v>0</v>
      </c>
      <c r="AA12" s="79">
        <f>'Sectoral Plan 24'!$E16</f>
        <v>0</v>
      </c>
      <c r="AB12" s="79">
        <f>'Sectoral Plan 25'!$E16</f>
        <v>0</v>
      </c>
      <c r="AC12" s="79">
        <f>'Sectoral Plan 26'!$E16</f>
        <v>0</v>
      </c>
      <c r="AD12" s="79">
        <f>'Sectoral Plan 27'!$E16</f>
        <v>0</v>
      </c>
      <c r="AE12" s="79">
        <f>'Sectoral Plan 28'!$E16</f>
        <v>0</v>
      </c>
      <c r="AF12" s="79">
        <f>'Sectoral Plan 29'!$E16</f>
        <v>0</v>
      </c>
      <c r="AG12" s="108">
        <f>'Sectoral Plan 30'!$E16</f>
        <v>0</v>
      </c>
      <c r="AH12" s="107">
        <f t="shared" si="0"/>
        <v>0</v>
      </c>
      <c r="AI12" s="79">
        <f>'Long Term Vision'!C16</f>
        <v>0</v>
      </c>
      <c r="AJ12" s="79">
        <f>IF($AI12="NO",'developer sheet'!$D$9,IF(AND($AH12&gt;0,$AI12=0),1,0))</f>
        <v>0</v>
      </c>
      <c r="AK12" s="108">
        <f>IF($AI12="NO",'developer sheet'!$D$9,IF(AND($AH12=0,$AI12=0),1,0))</f>
        <v>1</v>
      </c>
      <c r="AL12" s="103"/>
    </row>
    <row r="13" spans="1:38" x14ac:dyDescent="0.25">
      <c r="A13" s="19">
        <v>3.2</v>
      </c>
      <c r="B13" s="107">
        <f>'Long Term Vision'!G17</f>
        <v>0</v>
      </c>
      <c r="C13" s="79">
        <f>'Mid-term Plan'!E17</f>
        <v>0</v>
      </c>
      <c r="D13" s="79">
        <f>'Sectoral Plan 1'!$E17</f>
        <v>0</v>
      </c>
      <c r="E13" s="79">
        <f>'Sectoral Plan 2'!$E17</f>
        <v>0</v>
      </c>
      <c r="F13" s="79">
        <f>'Sectoral Plan 3'!$E17</f>
        <v>0</v>
      </c>
      <c r="G13" s="79">
        <f>'Sectoral Plan 4'!$E17</f>
        <v>0</v>
      </c>
      <c r="H13" s="79">
        <f>'Sectoral Plan 5'!$E17</f>
        <v>0</v>
      </c>
      <c r="I13" s="79">
        <f>'Sectoral Plan 6'!$E17</f>
        <v>0</v>
      </c>
      <c r="J13" s="79">
        <f>'Sectoral Plan 7'!$E17</f>
        <v>0</v>
      </c>
      <c r="K13" s="79">
        <f>'Sectoral Plan 8'!$E17</f>
        <v>0</v>
      </c>
      <c r="L13" s="79">
        <f>'Sectoral Plan 9'!$E17</f>
        <v>0</v>
      </c>
      <c r="M13" s="79">
        <f>'Sectoral Plan 10'!$E17</f>
        <v>0</v>
      </c>
      <c r="N13" s="79">
        <f>'Sectoral Plan 11'!$E17</f>
        <v>0</v>
      </c>
      <c r="O13" s="79">
        <f>'Sectoral Plan 12'!$E17</f>
        <v>0</v>
      </c>
      <c r="P13" s="79">
        <f>'Sectoral Plan 13'!$E17</f>
        <v>0</v>
      </c>
      <c r="Q13" s="79">
        <f>'Sectoral Plan 14'!$E17</f>
        <v>0</v>
      </c>
      <c r="R13" s="79">
        <f>'Sectoral Plan 15'!$E17</f>
        <v>0</v>
      </c>
      <c r="S13" s="79">
        <f>'Sectoral Plan 16'!$E17</f>
        <v>0</v>
      </c>
      <c r="T13" s="79">
        <f>'Sectoral Plan 17'!$E17</f>
        <v>0</v>
      </c>
      <c r="U13" s="79">
        <f>'Sectoral Plan 18'!$E17</f>
        <v>0</v>
      </c>
      <c r="V13" s="79">
        <f>'Sectoral Plan 19'!$E17</f>
        <v>0</v>
      </c>
      <c r="W13" s="79">
        <f>'Sectoral Plan 20'!$E17</f>
        <v>0</v>
      </c>
      <c r="X13" s="79">
        <f>'Sectoral Plan 21'!$E17</f>
        <v>0</v>
      </c>
      <c r="Y13" s="79">
        <f>'Sectoral Plan 22'!$E17</f>
        <v>0</v>
      </c>
      <c r="Z13" s="79">
        <f>'Sectoral Plan 23'!$E17</f>
        <v>0</v>
      </c>
      <c r="AA13" s="79">
        <f>'Sectoral Plan 24'!$E17</f>
        <v>0</v>
      </c>
      <c r="AB13" s="79">
        <f>'Sectoral Plan 25'!$E17</f>
        <v>0</v>
      </c>
      <c r="AC13" s="79">
        <f>'Sectoral Plan 26'!$E17</f>
        <v>0</v>
      </c>
      <c r="AD13" s="79">
        <f>'Sectoral Plan 27'!$E17</f>
        <v>0</v>
      </c>
      <c r="AE13" s="79">
        <f>'Sectoral Plan 28'!$E17</f>
        <v>0</v>
      </c>
      <c r="AF13" s="79">
        <f>'Sectoral Plan 29'!$E17</f>
        <v>0</v>
      </c>
      <c r="AG13" s="108">
        <f>'Sectoral Plan 30'!$E17</f>
        <v>0</v>
      </c>
      <c r="AH13" s="107">
        <f t="shared" si="0"/>
        <v>0</v>
      </c>
      <c r="AI13" s="79">
        <f>'Long Term Vision'!C17</f>
        <v>0</v>
      </c>
      <c r="AJ13" s="79">
        <f>IF($AI13="NO",'developer sheet'!$D$9,IF(AND($AH13&gt;0,$AI13=0),1,0))</f>
        <v>0</v>
      </c>
      <c r="AK13" s="108">
        <f>IF($AI13="NO",'developer sheet'!$D$9,IF(AND($AH13=0,$AI13=0),1,0))</f>
        <v>1</v>
      </c>
      <c r="AL13" s="103"/>
    </row>
    <row r="14" spans="1:38" x14ac:dyDescent="0.25">
      <c r="A14" s="19">
        <v>3.3</v>
      </c>
      <c r="B14" s="107">
        <f>'Long Term Vision'!G18</f>
        <v>0</v>
      </c>
      <c r="C14" s="79" t="str">
        <f>'Mid-term Plan'!E18</f>
        <v>¬ % of population with Chronic Illnesses
¬ Tuberculosis Mortality Rate
¬ Number of new Infectious Disease Cases
¬ Adult HIV Prevalence</v>
      </c>
      <c r="D14" s="79">
        <f>'Sectoral Plan 1'!$E18</f>
        <v>0</v>
      </c>
      <c r="E14" s="79">
        <f>'Sectoral Plan 2'!$E18</f>
        <v>0</v>
      </c>
      <c r="F14" s="79">
        <f>'Sectoral Plan 3'!$E18</f>
        <v>0</v>
      </c>
      <c r="G14" s="79">
        <f>'Sectoral Plan 4'!$E18</f>
        <v>0</v>
      </c>
      <c r="H14" s="79">
        <f>'Sectoral Plan 5'!$E18</f>
        <v>0</v>
      </c>
      <c r="I14" s="79">
        <f>'Sectoral Plan 6'!$E18</f>
        <v>0</v>
      </c>
      <c r="J14" s="79">
        <f>'Sectoral Plan 7'!$E18</f>
        <v>0</v>
      </c>
      <c r="K14" s="79">
        <f>'Sectoral Plan 8'!$E18</f>
        <v>0</v>
      </c>
      <c r="L14" s="79" t="str">
        <f>'Sectoral Plan 9'!$E18</f>
        <v>1. Physicians per 1000 people 
2. Number of hospital beds per 1000 people - Number of primary, secondary and tertiary care facilities 
3. Services not available in Tobago
i) Improved timeliness in meeting the health care needs of the visitor; 
ii) Reduction in transmission of communicable diseases; 
iii) Reduction in reports of crime and visitor harassment; and 
iv) Improvement in health, safety and security in communities.</v>
      </c>
      <c r="M14" s="79">
        <f>'Sectoral Plan 10'!$E18</f>
        <v>0</v>
      </c>
      <c r="N14" s="79">
        <f>'Sectoral Plan 11'!$E18</f>
        <v>0</v>
      </c>
      <c r="O14" s="79">
        <f>'Sectoral Plan 12'!$E18</f>
        <v>0</v>
      </c>
      <c r="P14" s="79">
        <f>'Sectoral Plan 13'!$E18</f>
        <v>0</v>
      </c>
      <c r="Q14" s="79">
        <f>'Sectoral Plan 14'!$E18</f>
        <v>0</v>
      </c>
      <c r="R14" s="79">
        <f>'Sectoral Plan 15'!$E18</f>
        <v>0</v>
      </c>
      <c r="S14" s="79">
        <f>'Sectoral Plan 16'!$E18</f>
        <v>0</v>
      </c>
      <c r="T14" s="79">
        <f>'Sectoral Plan 17'!$E18</f>
        <v>0</v>
      </c>
      <c r="U14" s="79">
        <f>'Sectoral Plan 18'!$E18</f>
        <v>0</v>
      </c>
      <c r="V14" s="79">
        <f>'Sectoral Plan 19'!$E18</f>
        <v>0</v>
      </c>
      <c r="W14" s="79">
        <f>'Sectoral Plan 20'!$E18</f>
        <v>0</v>
      </c>
      <c r="X14" s="79">
        <f>'Sectoral Plan 21'!$E18</f>
        <v>0</v>
      </c>
      <c r="Y14" s="79">
        <f>'Sectoral Plan 22'!$E18</f>
        <v>0</v>
      </c>
      <c r="Z14" s="79">
        <f>'Sectoral Plan 23'!$E18</f>
        <v>0</v>
      </c>
      <c r="AA14" s="79">
        <f>'Sectoral Plan 24'!$E18</f>
        <v>0</v>
      </c>
      <c r="AB14" s="79">
        <f>'Sectoral Plan 25'!$E18</f>
        <v>0</v>
      </c>
      <c r="AC14" s="79">
        <f>'Sectoral Plan 26'!$E18</f>
        <v>0</v>
      </c>
      <c r="AD14" s="79">
        <f>'Sectoral Plan 27'!$E18</f>
        <v>0</v>
      </c>
      <c r="AE14" s="79">
        <f>'Sectoral Plan 28'!$E18</f>
        <v>0</v>
      </c>
      <c r="AF14" s="79">
        <f>'Sectoral Plan 29'!$E18</f>
        <v>0</v>
      </c>
      <c r="AG14" s="108">
        <f>'Sectoral Plan 30'!$E18</f>
        <v>0</v>
      </c>
      <c r="AH14" s="107">
        <f t="shared" si="0"/>
        <v>2</v>
      </c>
      <c r="AI14" s="79">
        <f>'Long Term Vision'!C18</f>
        <v>0</v>
      </c>
      <c r="AJ14" s="79">
        <f>IF($AI14="NO",'developer sheet'!$D$9,IF(AND($AH14&gt;0,$AI14=0),1,0))</f>
        <v>1</v>
      </c>
      <c r="AK14" s="108">
        <f>IF($AI14="NO",'developer sheet'!$D$9,IF(AND($AH14=0,$AI14=0),1,0))</f>
        <v>0</v>
      </c>
      <c r="AL14" s="103"/>
    </row>
    <row r="15" spans="1:38" x14ac:dyDescent="0.25">
      <c r="A15" s="19">
        <v>3.4</v>
      </c>
      <c r="B15" s="107">
        <f>'Long Term Vision'!G19</f>
        <v>0</v>
      </c>
      <c r="C15" s="79" t="str">
        <f>'Mid-term Plan'!E19</f>
        <v>¬ % of population with Chronic Illnesses
¬ Cancer Mortality Rate
¬ Non-Communicable Disease Mortality Rate
¬ Diabetes Mortality Rate per 100,000 persons
¬ No. of Persons Participating in Sport</v>
      </c>
      <c r="D15" s="79">
        <f>'Sectoral Plan 1'!$E19</f>
        <v>0</v>
      </c>
      <c r="E15" s="79">
        <f>'Sectoral Plan 2'!$E19</f>
        <v>0</v>
      </c>
      <c r="F15" s="79">
        <f>'Sectoral Plan 3'!$E19</f>
        <v>0</v>
      </c>
      <c r="G15" s="79" t="str">
        <f>'Sectoral Plan 4'!$E19</f>
        <v>¬ Improvement of Quality of Life Index</v>
      </c>
      <c r="H15" s="79">
        <f>'Sectoral Plan 5'!$E19</f>
        <v>0</v>
      </c>
      <c r="I15" s="79">
        <f>'Sectoral Plan 6'!$E19</f>
        <v>0</v>
      </c>
      <c r="J15" s="79">
        <f>'Sectoral Plan 7'!$E19</f>
        <v>0</v>
      </c>
      <c r="K15" s="79">
        <f>'Sectoral Plan 8'!$E19</f>
        <v>0</v>
      </c>
      <c r="L15" s="79" t="str">
        <f>'Sectoral Plan 9'!$E19</f>
        <v xml:space="preserve">1. Physicians per 1000 people 
2. Number of hospital beds per 1000 people - Number of primary, secondary and tertiary care facilities 
3. Services not available in Tobago
 </v>
      </c>
      <c r="M15" s="79">
        <f>'Sectoral Plan 10'!$E19</f>
        <v>0</v>
      </c>
      <c r="N15" s="79">
        <f>'Sectoral Plan 11'!$E19</f>
        <v>0</v>
      </c>
      <c r="O15" s="79">
        <f>'Sectoral Plan 12'!$E19</f>
        <v>0</v>
      </c>
      <c r="P15" s="79" t="str">
        <f>'Sectoral Plan 13'!$E19</f>
        <v xml:space="preserve">¬ Amended Noise Pollution Control Rules
¬ Completion of Studies into
regulation of noise in the Marine
Environment
¬ Number of Successful Actions to reduce Noisy Activity
¬ Number of Education and Public Awareness campaigns per year
¬ Voluntary Codes of Practice for 3 sectors developed
¬ Reduce number of noise complaints
¬ Voluntary Code of Practice for select mechanical equipment
¬ Increase numbers of patrols and fines
¬ Active Environmental Inspectors in other agencies
¬ Mandatory standards developed in collaboration with TTBS. Additional agencies enforcing NPCRs by end of plan period
¬ Amended NPCR
¬ Noise related conditions in CECs
</v>
      </c>
      <c r="Q15" s="79">
        <f>'Sectoral Plan 14'!$E19</f>
        <v>0</v>
      </c>
      <c r="R15" s="79">
        <f>'Sectoral Plan 15'!$E19</f>
        <v>0</v>
      </c>
      <c r="S15" s="79">
        <f>'Sectoral Plan 16'!$E19</f>
        <v>0</v>
      </c>
      <c r="T15" s="79">
        <f>'Sectoral Plan 17'!$E19</f>
        <v>0</v>
      </c>
      <c r="U15" s="79">
        <f>'Sectoral Plan 18'!$E19</f>
        <v>0</v>
      </c>
      <c r="V15" s="79">
        <f>'Sectoral Plan 19'!$E19</f>
        <v>0</v>
      </c>
      <c r="W15" s="79">
        <f>'Sectoral Plan 20'!$E19</f>
        <v>0</v>
      </c>
      <c r="X15" s="79">
        <f>'Sectoral Plan 21'!$E19</f>
        <v>0</v>
      </c>
      <c r="Y15" s="79">
        <f>'Sectoral Plan 22'!$E19</f>
        <v>0</v>
      </c>
      <c r="Z15" s="79">
        <f>'Sectoral Plan 23'!$E19</f>
        <v>0</v>
      </c>
      <c r="AA15" s="79">
        <f>'Sectoral Plan 24'!$E19</f>
        <v>0</v>
      </c>
      <c r="AB15" s="79">
        <f>'Sectoral Plan 25'!$E19</f>
        <v>0</v>
      </c>
      <c r="AC15" s="79">
        <f>'Sectoral Plan 26'!$E19</f>
        <v>0</v>
      </c>
      <c r="AD15" s="79">
        <f>'Sectoral Plan 27'!$E19</f>
        <v>0</v>
      </c>
      <c r="AE15" s="79">
        <f>'Sectoral Plan 28'!$E19</f>
        <v>0</v>
      </c>
      <c r="AF15" s="79">
        <f>'Sectoral Plan 29'!$E19</f>
        <v>0</v>
      </c>
      <c r="AG15" s="108">
        <f>'Sectoral Plan 30'!$E19</f>
        <v>0</v>
      </c>
      <c r="AH15" s="107">
        <f t="shared" si="0"/>
        <v>4</v>
      </c>
      <c r="AI15" s="79">
        <f>'Long Term Vision'!C19</f>
        <v>0</v>
      </c>
      <c r="AJ15" s="79">
        <f>IF($AI15="NO",'developer sheet'!$D$9,IF(AND($AH15&gt;0,$AI15=0),1,0))</f>
        <v>1</v>
      </c>
      <c r="AK15" s="108">
        <f>IF($AI15="NO",'developer sheet'!$D$9,IF(AND($AH15=0,$AI15=0),1,0))</f>
        <v>0</v>
      </c>
      <c r="AL15" s="103"/>
    </row>
    <row r="16" spans="1:38" x14ac:dyDescent="0.25">
      <c r="A16" s="19">
        <v>3.5</v>
      </c>
      <c r="B16" s="107">
        <f>'Long Term Vision'!G20</f>
        <v>0</v>
      </c>
      <c r="C16" s="79">
        <f>'Mid-term Plan'!E20</f>
        <v>0</v>
      </c>
      <c r="D16" s="79">
        <f>'Sectoral Plan 1'!$E20</f>
        <v>0</v>
      </c>
      <c r="E16" s="79">
        <f>'Sectoral Plan 2'!$E20</f>
        <v>0</v>
      </c>
      <c r="F16" s="79">
        <f>'Sectoral Plan 3'!$E20</f>
        <v>0</v>
      </c>
      <c r="G16" s="79">
        <f>'Sectoral Plan 4'!$E20</f>
        <v>0</v>
      </c>
      <c r="H16" s="79">
        <f>'Sectoral Plan 5'!$E20</f>
        <v>0</v>
      </c>
      <c r="I16" s="79">
        <f>'Sectoral Plan 6'!$E20</f>
        <v>0</v>
      </c>
      <c r="J16" s="79">
        <f>'Sectoral Plan 7'!$E20</f>
        <v>0</v>
      </c>
      <c r="K16" s="79">
        <f>'Sectoral Plan 8'!$E20</f>
        <v>0</v>
      </c>
      <c r="L16" s="79" t="str">
        <f>'Sectoral Plan 9'!$E20</f>
        <v>1. Drug related crime rates 
2. Incidences of truancy/ violence reported in schools</v>
      </c>
      <c r="M16" s="79">
        <f>'Sectoral Plan 10'!$E20</f>
        <v>0</v>
      </c>
      <c r="N16" s="79">
        <f>'Sectoral Plan 11'!$E20</f>
        <v>0</v>
      </c>
      <c r="O16" s="79">
        <f>'Sectoral Plan 12'!$E20</f>
        <v>0</v>
      </c>
      <c r="P16" s="79">
        <f>'Sectoral Plan 13'!$E20</f>
        <v>0</v>
      </c>
      <c r="Q16" s="79">
        <f>'Sectoral Plan 14'!$E20</f>
        <v>0</v>
      </c>
      <c r="R16" s="79">
        <f>'Sectoral Plan 15'!$E20</f>
        <v>0</v>
      </c>
      <c r="S16" s="79">
        <f>'Sectoral Plan 16'!$E20</f>
        <v>0</v>
      </c>
      <c r="T16" s="79">
        <f>'Sectoral Plan 17'!$E20</f>
        <v>0</v>
      </c>
      <c r="U16" s="79">
        <f>'Sectoral Plan 18'!$E20</f>
        <v>0</v>
      </c>
      <c r="V16" s="79">
        <f>'Sectoral Plan 19'!$E20</f>
        <v>0</v>
      </c>
      <c r="W16" s="79">
        <f>'Sectoral Plan 20'!$E20</f>
        <v>0</v>
      </c>
      <c r="X16" s="79">
        <f>'Sectoral Plan 21'!$E20</f>
        <v>0</v>
      </c>
      <c r="Y16" s="79">
        <f>'Sectoral Plan 22'!$E20</f>
        <v>0</v>
      </c>
      <c r="Z16" s="79">
        <f>'Sectoral Plan 23'!$E20</f>
        <v>0</v>
      </c>
      <c r="AA16" s="79">
        <f>'Sectoral Plan 24'!$E20</f>
        <v>0</v>
      </c>
      <c r="AB16" s="79">
        <f>'Sectoral Plan 25'!$E20</f>
        <v>0</v>
      </c>
      <c r="AC16" s="79">
        <f>'Sectoral Plan 26'!$E20</f>
        <v>0</v>
      </c>
      <c r="AD16" s="79">
        <f>'Sectoral Plan 27'!$E20</f>
        <v>0</v>
      </c>
      <c r="AE16" s="79">
        <f>'Sectoral Plan 28'!$E20</f>
        <v>0</v>
      </c>
      <c r="AF16" s="79">
        <f>'Sectoral Plan 29'!$E20</f>
        <v>0</v>
      </c>
      <c r="AG16" s="108">
        <f>'Sectoral Plan 30'!$E20</f>
        <v>0</v>
      </c>
      <c r="AH16" s="107">
        <f t="shared" si="0"/>
        <v>1</v>
      </c>
      <c r="AI16" s="79">
        <f>'Long Term Vision'!C20</f>
        <v>0</v>
      </c>
      <c r="AJ16" s="79">
        <f>IF($AI16="NO",'developer sheet'!$D$9,IF(AND($AH16&gt;0,$AI16=0),1,0))</f>
        <v>1</v>
      </c>
      <c r="AK16" s="108">
        <f>IF($AI16="NO",'developer sheet'!$D$9,IF(AND($AH16=0,$AI16=0),1,0))</f>
        <v>0</v>
      </c>
      <c r="AL16" s="103"/>
    </row>
    <row r="17" spans="1:38" x14ac:dyDescent="0.25">
      <c r="A17" s="19">
        <v>3.6</v>
      </c>
      <c r="B17" s="107">
        <f>'Long Term Vision'!G21</f>
        <v>0</v>
      </c>
      <c r="C17" s="79">
        <f>'Mid-term Plan'!E21</f>
        <v>0</v>
      </c>
      <c r="D17" s="79">
        <f>'Sectoral Plan 1'!$E21</f>
        <v>0</v>
      </c>
      <c r="E17" s="79">
        <f>'Sectoral Plan 2'!$E21</f>
        <v>0</v>
      </c>
      <c r="F17" s="79">
        <f>'Sectoral Plan 3'!$E21</f>
        <v>0</v>
      </c>
      <c r="G17" s="79">
        <f>'Sectoral Plan 4'!$E21</f>
        <v>0</v>
      </c>
      <c r="H17" s="79">
        <f>'Sectoral Plan 5'!$E21</f>
        <v>0</v>
      </c>
      <c r="I17" s="79">
        <f>'Sectoral Plan 6'!$E21</f>
        <v>0</v>
      </c>
      <c r="J17" s="79">
        <f>'Sectoral Plan 7'!$E21</f>
        <v>0</v>
      </c>
      <c r="K17" s="79">
        <f>'Sectoral Plan 8'!$E21</f>
        <v>0</v>
      </c>
      <c r="L17" s="79">
        <f>'Sectoral Plan 9'!$E21</f>
        <v>0</v>
      </c>
      <c r="M17" s="79">
        <f>'Sectoral Plan 10'!$E21</f>
        <v>0</v>
      </c>
      <c r="N17" s="79">
        <f>'Sectoral Plan 11'!$E21</f>
        <v>0</v>
      </c>
      <c r="O17" s="79">
        <f>'Sectoral Plan 12'!$E21</f>
        <v>0</v>
      </c>
      <c r="P17" s="79">
        <f>'Sectoral Plan 13'!$E21</f>
        <v>0</v>
      </c>
      <c r="Q17" s="79">
        <f>'Sectoral Plan 14'!$E21</f>
        <v>0</v>
      </c>
      <c r="R17" s="79">
        <f>'Sectoral Plan 15'!$E21</f>
        <v>0</v>
      </c>
      <c r="S17" s="79">
        <f>'Sectoral Plan 16'!$E21</f>
        <v>0</v>
      </c>
      <c r="T17" s="79">
        <f>'Sectoral Plan 17'!$E21</f>
        <v>0</v>
      </c>
      <c r="U17" s="79">
        <f>'Sectoral Plan 18'!$E21</f>
        <v>0</v>
      </c>
      <c r="V17" s="79">
        <f>'Sectoral Plan 19'!$E21</f>
        <v>0</v>
      </c>
      <c r="W17" s="79">
        <f>'Sectoral Plan 20'!$E21</f>
        <v>0</v>
      </c>
      <c r="X17" s="79">
        <f>'Sectoral Plan 21'!$E21</f>
        <v>0</v>
      </c>
      <c r="Y17" s="79">
        <f>'Sectoral Plan 22'!$E21</f>
        <v>0</v>
      </c>
      <c r="Z17" s="79">
        <f>'Sectoral Plan 23'!$E21</f>
        <v>0</v>
      </c>
      <c r="AA17" s="79">
        <f>'Sectoral Plan 24'!$E21</f>
        <v>0</v>
      </c>
      <c r="AB17" s="79">
        <f>'Sectoral Plan 25'!$E21</f>
        <v>0</v>
      </c>
      <c r="AC17" s="79">
        <f>'Sectoral Plan 26'!$E21</f>
        <v>0</v>
      </c>
      <c r="AD17" s="79">
        <f>'Sectoral Plan 27'!$E21</f>
        <v>0</v>
      </c>
      <c r="AE17" s="79">
        <f>'Sectoral Plan 28'!$E21</f>
        <v>0</v>
      </c>
      <c r="AF17" s="79">
        <f>'Sectoral Plan 29'!$E21</f>
        <v>0</v>
      </c>
      <c r="AG17" s="108">
        <f>'Sectoral Plan 30'!$E21</f>
        <v>0</v>
      </c>
      <c r="AH17" s="107">
        <f t="shared" si="0"/>
        <v>0</v>
      </c>
      <c r="AI17" s="79">
        <f>'Long Term Vision'!C21</f>
        <v>0</v>
      </c>
      <c r="AJ17" s="79">
        <f>IF($AI17="NO",'developer sheet'!$D$9,IF(AND($AH17&gt;0,$AI17=0),1,0))</f>
        <v>0</v>
      </c>
      <c r="AK17" s="108">
        <f>IF($AI17="NO",'developer sheet'!$D$9,IF(AND($AH17=0,$AI17=0),1,0))</f>
        <v>1</v>
      </c>
      <c r="AL17" s="103"/>
    </row>
    <row r="18" spans="1:38" x14ac:dyDescent="0.25">
      <c r="A18" s="19">
        <v>3.7</v>
      </c>
      <c r="B18" s="107">
        <f>'Long Term Vision'!G22</f>
        <v>0</v>
      </c>
      <c r="C18" s="79">
        <f>'Mid-term Plan'!E22</f>
        <v>0</v>
      </c>
      <c r="D18" s="79">
        <f>'Sectoral Plan 1'!$E22</f>
        <v>0</v>
      </c>
      <c r="E18" s="79">
        <f>'Sectoral Plan 2'!$E22</f>
        <v>0</v>
      </c>
      <c r="F18" s="79">
        <f>'Sectoral Plan 3'!$E22</f>
        <v>0</v>
      </c>
      <c r="G18" s="79">
        <f>'Sectoral Plan 4'!$E22</f>
        <v>0</v>
      </c>
      <c r="H18" s="79">
        <f>'Sectoral Plan 5'!$E22</f>
        <v>0</v>
      </c>
      <c r="I18" s="79">
        <f>'Sectoral Plan 6'!$E22</f>
        <v>0</v>
      </c>
      <c r="J18" s="79">
        <f>'Sectoral Plan 7'!$E22</f>
        <v>0</v>
      </c>
      <c r="K18" s="79">
        <f>'Sectoral Plan 8'!$E22</f>
        <v>0</v>
      </c>
      <c r="L18" s="79" t="str">
        <f>'Sectoral Plan 9'!$E22</f>
        <v xml:space="preserve">1. Physicians per 1000 people 
2. Number of hospital beds per 1000 people - Number of primary, secondary and tertiary care facilities 
3. Services not available in Tobago
 </v>
      </c>
      <c r="M18" s="79">
        <f>'Sectoral Plan 10'!$E22</f>
        <v>0</v>
      </c>
      <c r="N18" s="79">
        <f>'Sectoral Plan 11'!$E22</f>
        <v>0</v>
      </c>
      <c r="O18" s="79">
        <f>'Sectoral Plan 12'!$E22</f>
        <v>0</v>
      </c>
      <c r="P18" s="79">
        <f>'Sectoral Plan 13'!$E22</f>
        <v>0</v>
      </c>
      <c r="Q18" s="79">
        <f>'Sectoral Plan 14'!$E22</f>
        <v>0</v>
      </c>
      <c r="R18" s="79">
        <f>'Sectoral Plan 15'!$E22</f>
        <v>0</v>
      </c>
      <c r="S18" s="79">
        <f>'Sectoral Plan 16'!$E22</f>
        <v>0</v>
      </c>
      <c r="T18" s="79">
        <f>'Sectoral Plan 17'!$E22</f>
        <v>0</v>
      </c>
      <c r="U18" s="79">
        <f>'Sectoral Plan 18'!$E22</f>
        <v>0</v>
      </c>
      <c r="V18" s="79">
        <f>'Sectoral Plan 19'!$E22</f>
        <v>0</v>
      </c>
      <c r="W18" s="79">
        <f>'Sectoral Plan 20'!$E22</f>
        <v>0</v>
      </c>
      <c r="X18" s="79">
        <f>'Sectoral Plan 21'!$E22</f>
        <v>0</v>
      </c>
      <c r="Y18" s="79">
        <f>'Sectoral Plan 22'!$E22</f>
        <v>0</v>
      </c>
      <c r="Z18" s="79">
        <f>'Sectoral Plan 23'!$E22</f>
        <v>0</v>
      </c>
      <c r="AA18" s="79">
        <f>'Sectoral Plan 24'!$E22</f>
        <v>0</v>
      </c>
      <c r="AB18" s="79">
        <f>'Sectoral Plan 25'!$E22</f>
        <v>0</v>
      </c>
      <c r="AC18" s="79">
        <f>'Sectoral Plan 26'!$E22</f>
        <v>0</v>
      </c>
      <c r="AD18" s="79">
        <f>'Sectoral Plan 27'!$E22</f>
        <v>0</v>
      </c>
      <c r="AE18" s="79">
        <f>'Sectoral Plan 28'!$E22</f>
        <v>0</v>
      </c>
      <c r="AF18" s="79">
        <f>'Sectoral Plan 29'!$E22</f>
        <v>0</v>
      </c>
      <c r="AG18" s="108">
        <f>'Sectoral Plan 30'!$E22</f>
        <v>0</v>
      </c>
      <c r="AH18" s="107">
        <f t="shared" si="0"/>
        <v>1</v>
      </c>
      <c r="AI18" s="79">
        <f>'Long Term Vision'!C22</f>
        <v>0</v>
      </c>
      <c r="AJ18" s="79">
        <f>IF($AI18="NO",'developer sheet'!$D$9,IF(AND($AH18&gt;0,$AI18=0),1,0))</f>
        <v>1</v>
      </c>
      <c r="AK18" s="108">
        <f>IF($AI18="NO",'developer sheet'!$D$9,IF(AND($AH18=0,$AI18=0),1,0))</f>
        <v>0</v>
      </c>
      <c r="AL18" s="103"/>
    </row>
    <row r="19" spans="1:38" x14ac:dyDescent="0.25">
      <c r="A19" s="19">
        <v>3.8</v>
      </c>
      <c r="B19" s="107">
        <f>'Long Term Vision'!G23</f>
        <v>0</v>
      </c>
      <c r="C19" s="79" t="str">
        <f>'Mid-term Plan'!E23</f>
        <v>¬ Physician Professionals per 10,000 persons
¬ Nursing Professionals per 10,000 persons
¬ Client Satisfaction Rate
¬ Number of Complaints
¬ Rate of Resolution</v>
      </c>
      <c r="D19" s="79">
        <f>'Sectoral Plan 1'!$E23</f>
        <v>0</v>
      </c>
      <c r="E19" s="79">
        <f>'Sectoral Plan 2'!$E23</f>
        <v>0</v>
      </c>
      <c r="F19" s="79">
        <f>'Sectoral Plan 3'!$E23</f>
        <v>0</v>
      </c>
      <c r="G19" s="79">
        <f>'Sectoral Plan 4'!$E23</f>
        <v>0</v>
      </c>
      <c r="H19" s="79">
        <f>'Sectoral Plan 5'!$E23</f>
        <v>0</v>
      </c>
      <c r="I19" s="79">
        <f>'Sectoral Plan 6'!$E23</f>
        <v>0</v>
      </c>
      <c r="J19" s="79">
        <f>'Sectoral Plan 7'!$E23</f>
        <v>0</v>
      </c>
      <c r="K19" s="79">
        <f>'Sectoral Plan 8'!$E23</f>
        <v>0</v>
      </c>
      <c r="L19" s="79" t="str">
        <f>'Sectoral Plan 9'!$E23</f>
        <v xml:space="preserve">1. Physicians per 1000 people 
2. Number of hospital beds per 1000 people - Number of primary, secondary and tertiary care facilities 
3. Services not available in Tobago
 </v>
      </c>
      <c r="M19" s="79">
        <f>'Sectoral Plan 10'!$E23</f>
        <v>0</v>
      </c>
      <c r="N19" s="79">
        <f>'Sectoral Plan 11'!$E23</f>
        <v>0</v>
      </c>
      <c r="O19" s="79">
        <f>'Sectoral Plan 12'!$E23</f>
        <v>0</v>
      </c>
      <c r="P19" s="79">
        <f>'Sectoral Plan 13'!$E23</f>
        <v>0</v>
      </c>
      <c r="Q19" s="79">
        <f>'Sectoral Plan 14'!$E23</f>
        <v>0</v>
      </c>
      <c r="R19" s="79">
        <f>'Sectoral Plan 15'!$E23</f>
        <v>0</v>
      </c>
      <c r="S19" s="79">
        <f>'Sectoral Plan 16'!$E23</f>
        <v>0</v>
      </c>
      <c r="T19" s="79">
        <f>'Sectoral Plan 17'!$E23</f>
        <v>0</v>
      </c>
      <c r="U19" s="79">
        <f>'Sectoral Plan 18'!$E23</f>
        <v>0</v>
      </c>
      <c r="V19" s="79">
        <f>'Sectoral Plan 19'!$E23</f>
        <v>0</v>
      </c>
      <c r="W19" s="79">
        <f>'Sectoral Plan 20'!$E23</f>
        <v>0</v>
      </c>
      <c r="X19" s="79">
        <f>'Sectoral Plan 21'!$E23</f>
        <v>0</v>
      </c>
      <c r="Y19" s="79">
        <f>'Sectoral Plan 22'!$E23</f>
        <v>0</v>
      </c>
      <c r="Z19" s="79">
        <f>'Sectoral Plan 23'!$E23</f>
        <v>0</v>
      </c>
      <c r="AA19" s="79">
        <f>'Sectoral Plan 24'!$E23</f>
        <v>0</v>
      </c>
      <c r="AB19" s="79">
        <f>'Sectoral Plan 25'!$E23</f>
        <v>0</v>
      </c>
      <c r="AC19" s="79">
        <f>'Sectoral Plan 26'!$E23</f>
        <v>0</v>
      </c>
      <c r="AD19" s="79">
        <f>'Sectoral Plan 27'!$E23</f>
        <v>0</v>
      </c>
      <c r="AE19" s="79">
        <f>'Sectoral Plan 28'!$E23</f>
        <v>0</v>
      </c>
      <c r="AF19" s="79">
        <f>'Sectoral Plan 29'!$E23</f>
        <v>0</v>
      </c>
      <c r="AG19" s="108">
        <f>'Sectoral Plan 30'!$E23</f>
        <v>0</v>
      </c>
      <c r="AH19" s="107">
        <f t="shared" si="0"/>
        <v>2</v>
      </c>
      <c r="AI19" s="79">
        <f>'Long Term Vision'!C23</f>
        <v>0</v>
      </c>
      <c r="AJ19" s="79">
        <f>IF($AI19="NO",'developer sheet'!$D$9,IF(AND($AH19&gt;0,$AI19=0),1,0))</f>
        <v>1</v>
      </c>
      <c r="AK19" s="108">
        <f>IF($AI19="NO",'developer sheet'!$D$9,IF(AND($AH19=0,$AI19=0),1,0))</f>
        <v>0</v>
      </c>
      <c r="AL19" s="103"/>
    </row>
    <row r="20" spans="1:38" x14ac:dyDescent="0.25">
      <c r="A20" s="19">
        <v>3.9</v>
      </c>
      <c r="B20" s="107">
        <f>'Long Term Vision'!G24</f>
        <v>0</v>
      </c>
      <c r="C20" s="79">
        <f>'Mid-term Plan'!E24</f>
        <v>0</v>
      </c>
      <c r="D20" s="79">
        <f>'Sectoral Plan 1'!$E24</f>
        <v>0</v>
      </c>
      <c r="E20" s="79">
        <f>'Sectoral Plan 2'!$E24</f>
        <v>0</v>
      </c>
      <c r="F20" s="79">
        <f>'Sectoral Plan 3'!$E24</f>
        <v>0</v>
      </c>
      <c r="G20" s="79">
        <f>'Sectoral Plan 4'!$E24</f>
        <v>0</v>
      </c>
      <c r="H20" s="79">
        <f>'Sectoral Plan 5'!$E24</f>
        <v>0</v>
      </c>
      <c r="I20" s="79">
        <f>'Sectoral Plan 6'!$E24</f>
        <v>0</v>
      </c>
      <c r="J20" s="79">
        <f>'Sectoral Plan 7'!$E24</f>
        <v>0</v>
      </c>
      <c r="K20" s="79">
        <f>'Sectoral Plan 8'!$E24</f>
        <v>0</v>
      </c>
      <c r="L20" s="79">
        <f>'Sectoral Plan 9'!$E24</f>
        <v>0</v>
      </c>
      <c r="M20" s="79">
        <f>'Sectoral Plan 10'!$E24</f>
        <v>0</v>
      </c>
      <c r="N20" s="79">
        <f>'Sectoral Plan 11'!$E24</f>
        <v>0</v>
      </c>
      <c r="O20" s="79">
        <f>'Sectoral Plan 12'!$E24</f>
        <v>0</v>
      </c>
      <c r="P20" s="79" t="str">
        <f>'Sectoral Plan 13'!$E24</f>
        <v>¬ Number of Facilities registering
under the Water Pollution Rules
each year
¬ Number of Permits issued under the Water Pollution Rules each year
¬ Ambient Water Quality Standards have been developed
¬ Enactment of Legislation for the establishment of Pollution Tax
¬ Fees and Fines under the Air
Pollution Rules revised
¬ Number and value of Incentives granted each year
¬ Amendment of Regulations under Motor Vehicles and Road Traffic Act
¬ Level of Subsidies And Incentives granted per year
¬ Number of additional CNG
stations installed
¬ Number of Projects to capture
and return Methane to roduction
process per year
¬ Number of Wells using Carbon
Dioxide for enhanced recovery of crude oil
¬ Air Pollution Rules enacted
¬ Air quality requirements in relevant CECs
¬ Amended Motor Vehicle &amp; Road Traffic Act on vehicle emission standards
¬ Penalties for inappropriate vehicle emissions
¬ Media products developed targeting transportation and fuel production sectors
¬ Technology standards for cars and trucks
¬ Air quality monitoring stations at Union Estate and Beetham
¬ Calibrated and validated Air Quality Model for the Pt. Lisas area
¬ CEC determinations include air quality assessment and relevant conditions
¬ Ambient water quality baseline levels
¬ Increased awareness of Water Pollution Rules
¬ Increase compliance with Water Pollution Rules
¬ Facilities requiring permits identified
¬ Sixteen (16) permits issued per year
¬ Record of compliance/non-compliance
¬ Economic and non-economic incentives developed
¬ Malfunctioning sewage treatment plants addressed
¬ National NPS Pollution Management Programme
¬ Watersheds ranked for remediation
¬ NPS baseline levels established
¬ Report on inland and coastal water quality standard and guidelines
¬ Recommendations for inland and coastal water quality guidelines
¬ Waste Management Rules enacted
¬ Beverage Container Act in place
¬ Annual National Hazardous Waste Inventories
¬ Collaborative arrangement leads to reduction in improper disposal of wastes
¬ Policy related to hazardous chemicals spills
¬ National and regional spill contingency plans
¬ EMA responds to ODPM requests
¬ Trained responders</v>
      </c>
      <c r="Q20" s="79">
        <f>'Sectoral Plan 14'!$E24</f>
        <v>0</v>
      </c>
      <c r="R20" s="79">
        <f>'Sectoral Plan 15'!$E24</f>
        <v>0</v>
      </c>
      <c r="S20" s="79">
        <f>'Sectoral Plan 16'!$E24</f>
        <v>0</v>
      </c>
      <c r="T20" s="79">
        <f>'Sectoral Plan 17'!$E24</f>
        <v>0</v>
      </c>
      <c r="U20" s="79">
        <f>'Sectoral Plan 18'!$E24</f>
        <v>0</v>
      </c>
      <c r="V20" s="79">
        <f>'Sectoral Plan 19'!$E24</f>
        <v>0</v>
      </c>
      <c r="W20" s="79">
        <f>'Sectoral Plan 20'!$E24</f>
        <v>0</v>
      </c>
      <c r="X20" s="79">
        <f>'Sectoral Plan 21'!$E24</f>
        <v>0</v>
      </c>
      <c r="Y20" s="79">
        <f>'Sectoral Plan 22'!$E24</f>
        <v>0</v>
      </c>
      <c r="Z20" s="79">
        <f>'Sectoral Plan 23'!$E24</f>
        <v>0</v>
      </c>
      <c r="AA20" s="79">
        <f>'Sectoral Plan 24'!$E24</f>
        <v>0</v>
      </c>
      <c r="AB20" s="79">
        <f>'Sectoral Plan 25'!$E24</f>
        <v>0</v>
      </c>
      <c r="AC20" s="79">
        <f>'Sectoral Plan 26'!$E24</f>
        <v>0</v>
      </c>
      <c r="AD20" s="79">
        <f>'Sectoral Plan 27'!$E24</f>
        <v>0</v>
      </c>
      <c r="AE20" s="79">
        <f>'Sectoral Plan 28'!$E24</f>
        <v>0</v>
      </c>
      <c r="AF20" s="79">
        <f>'Sectoral Plan 29'!$E24</f>
        <v>0</v>
      </c>
      <c r="AG20" s="108">
        <f>'Sectoral Plan 30'!$E24</f>
        <v>0</v>
      </c>
      <c r="AH20" s="107">
        <f t="shared" si="0"/>
        <v>1</v>
      </c>
      <c r="AI20" s="79">
        <f>'Long Term Vision'!C24</f>
        <v>0</v>
      </c>
      <c r="AJ20" s="79">
        <f>IF($AI20="NO",'developer sheet'!$D$9,IF(AND($AH20&gt;0,$AI20=0),1,0))</f>
        <v>1</v>
      </c>
      <c r="AK20" s="108">
        <f>IF($AI20="NO",'developer sheet'!$D$9,IF(AND($AH20=0,$AI20=0),1,0))</f>
        <v>0</v>
      </c>
      <c r="AL20" s="103"/>
    </row>
    <row r="21" spans="1:38" x14ac:dyDescent="0.25">
      <c r="A21" s="19">
        <v>4.0999999999999996</v>
      </c>
      <c r="B21" s="107">
        <f>'Long Term Vision'!G26</f>
        <v>0</v>
      </c>
      <c r="C21" s="79" t="str">
        <f>'Mid-term Plan'!E26</f>
        <v>¬ % schools with Internet access
¬ % Students attaining 5 or more subjects (including Mathematics and English) at CXC
¬ % Students passing SEA
¬ % participation in co-curricular activities in schools</v>
      </c>
      <c r="D21" s="79">
        <f>'Sectoral Plan 1'!$E26</f>
        <v>0</v>
      </c>
      <c r="E21" s="79">
        <f>'Sectoral Plan 2'!$E26</f>
        <v>0</v>
      </c>
      <c r="F21" s="79">
        <f>'Sectoral Plan 3'!$E26</f>
        <v>0</v>
      </c>
      <c r="G21" s="79">
        <f>'Sectoral Plan 4'!$E26</f>
        <v>0</v>
      </c>
      <c r="H21" s="79">
        <f>'Sectoral Plan 5'!$E26</f>
        <v>0</v>
      </c>
      <c r="I21" s="79">
        <f>'Sectoral Plan 6'!$E26</f>
        <v>0</v>
      </c>
      <c r="J21" s="79">
        <f>'Sectoral Plan 7'!$E26</f>
        <v>0</v>
      </c>
      <c r="K21" s="79">
        <f>'Sectoral Plan 8'!$E26</f>
        <v>0</v>
      </c>
      <c r="L21" s="79" t="str">
        <f>'Sectoral Plan 9'!$E26</f>
        <v xml:space="preserve">1. Enrolment in early childhood programme
2. Numeracy and literacy rate  
3. Dropout and repetition rates 
4. Participation in Physical Education and Sports 
5. Proportion of students attaining 5 CXC passes and more 
6. Proportion of students attaining 2 CAPE passes (or equivalent) or more 
7. Educational attainment of labour force 
8. Income level of Tobago’s labour force </v>
      </c>
      <c r="M21" s="79">
        <f>'Sectoral Plan 10'!$E26</f>
        <v>0</v>
      </c>
      <c r="N21" s="79">
        <f>'Sectoral Plan 11'!$E26</f>
        <v>0</v>
      </c>
      <c r="O21" s="79">
        <f>'Sectoral Plan 12'!$E26</f>
        <v>0</v>
      </c>
      <c r="P21" s="79">
        <f>'Sectoral Plan 13'!$E26</f>
        <v>0</v>
      </c>
      <c r="Q21" s="79">
        <f>'Sectoral Plan 14'!$E26</f>
        <v>0</v>
      </c>
      <c r="R21" s="79">
        <f>'Sectoral Plan 15'!$E26</f>
        <v>0</v>
      </c>
      <c r="S21" s="79">
        <f>'Sectoral Plan 16'!$E26</f>
        <v>0</v>
      </c>
      <c r="T21" s="79">
        <f>'Sectoral Plan 17'!$E26</f>
        <v>0</v>
      </c>
      <c r="U21" s="79">
        <f>'Sectoral Plan 18'!$E26</f>
        <v>0</v>
      </c>
      <c r="V21" s="79">
        <f>'Sectoral Plan 19'!$E26</f>
        <v>0</v>
      </c>
      <c r="W21" s="79">
        <f>'Sectoral Plan 20'!$E26</f>
        <v>0</v>
      </c>
      <c r="X21" s="79">
        <f>'Sectoral Plan 21'!$E26</f>
        <v>0</v>
      </c>
      <c r="Y21" s="79">
        <f>'Sectoral Plan 22'!$E26</f>
        <v>0</v>
      </c>
      <c r="Z21" s="79">
        <f>'Sectoral Plan 23'!$E26</f>
        <v>0</v>
      </c>
      <c r="AA21" s="79">
        <f>'Sectoral Plan 24'!$E26</f>
        <v>0</v>
      </c>
      <c r="AB21" s="79">
        <f>'Sectoral Plan 25'!$E26</f>
        <v>0</v>
      </c>
      <c r="AC21" s="79">
        <f>'Sectoral Plan 26'!$E26</f>
        <v>0</v>
      </c>
      <c r="AD21" s="79">
        <f>'Sectoral Plan 27'!$E26</f>
        <v>0</v>
      </c>
      <c r="AE21" s="79">
        <f>'Sectoral Plan 28'!$E26</f>
        <v>0</v>
      </c>
      <c r="AF21" s="79">
        <f>'Sectoral Plan 29'!$E26</f>
        <v>0</v>
      </c>
      <c r="AG21" s="108">
        <f>'Sectoral Plan 30'!$E26</f>
        <v>0</v>
      </c>
      <c r="AH21" s="107">
        <f t="shared" si="0"/>
        <v>2</v>
      </c>
      <c r="AI21" s="79">
        <f>'Long Term Vision'!C26</f>
        <v>0</v>
      </c>
      <c r="AJ21" s="79">
        <f>IF($AI21="NO",'developer sheet'!$D$9,IF(AND($AH21&gt;0,$AI21=0),1,0))</f>
        <v>1</v>
      </c>
      <c r="AK21" s="108">
        <f>IF($AI21="NO",'developer sheet'!$D$9,IF(AND($AH21=0,$AI21=0),1,0))</f>
        <v>0</v>
      </c>
      <c r="AL21" s="103"/>
    </row>
    <row r="22" spans="1:38" x14ac:dyDescent="0.25">
      <c r="A22" s="19">
        <v>4.2</v>
      </c>
      <c r="B22" s="107">
        <f>'Long Term Vision'!G27</f>
        <v>0</v>
      </c>
      <c r="C22" s="79" t="str">
        <f>'Mid-term Plan'!E27</f>
        <v>¬ % schools with Internet access
¬ % Students attaining 5 or more subjects (including Mathematics and English) at CXC
¬ % Students passing SEA
¬ % participation in co-curricular activities in schools</v>
      </c>
      <c r="D22" s="79">
        <f>'Sectoral Plan 1'!$E27</f>
        <v>0</v>
      </c>
      <c r="E22" s="79">
        <f>'Sectoral Plan 2'!$E27</f>
        <v>0</v>
      </c>
      <c r="F22" s="79">
        <f>'Sectoral Plan 3'!$E27</f>
        <v>0</v>
      </c>
      <c r="G22" s="79">
        <f>'Sectoral Plan 4'!$E27</f>
        <v>0</v>
      </c>
      <c r="H22" s="79">
        <f>'Sectoral Plan 5'!$E27</f>
        <v>0</v>
      </c>
      <c r="I22" s="79">
        <f>'Sectoral Plan 6'!$E27</f>
        <v>0</v>
      </c>
      <c r="J22" s="79">
        <f>'Sectoral Plan 7'!$E27</f>
        <v>0</v>
      </c>
      <c r="K22" s="79">
        <f>'Sectoral Plan 8'!$E27</f>
        <v>0</v>
      </c>
      <c r="L22" s="79" t="str">
        <f>'Sectoral Plan 9'!$E27</f>
        <v xml:space="preserve">1. Plan of action for ensuring greater access by Tobago residents 
2. The capacity of tertiary education facilities increased 
3. Quality of tertiary education in Tobago improved
1. Enrolment in early childhood programme
2. Numeracy and literacy rate  
3. Dropout and repetition rates 
4. Participation in Physical Education and Sports 
5. Proportion of students attaining 5 CXC passes and more 
6. Proportion of students attaining 2 CAPE passes (or equivalent) or more 
7. Educational attainment of labour force 
8. Income level of Tobago’s labour force </v>
      </c>
      <c r="M22" s="79">
        <f>'Sectoral Plan 10'!$E27</f>
        <v>0</v>
      </c>
      <c r="N22" s="79">
        <f>'Sectoral Plan 11'!$E27</f>
        <v>0</v>
      </c>
      <c r="O22" s="79">
        <f>'Sectoral Plan 12'!$E27</f>
        <v>0</v>
      </c>
      <c r="P22" s="79">
        <f>'Sectoral Plan 13'!$E27</f>
        <v>0</v>
      </c>
      <c r="Q22" s="79">
        <f>'Sectoral Plan 14'!$E27</f>
        <v>0</v>
      </c>
      <c r="R22" s="79">
        <f>'Sectoral Plan 15'!$E27</f>
        <v>0</v>
      </c>
      <c r="S22" s="79">
        <f>'Sectoral Plan 16'!$E27</f>
        <v>0</v>
      </c>
      <c r="T22" s="79">
        <f>'Sectoral Plan 17'!$E27</f>
        <v>0</v>
      </c>
      <c r="U22" s="79">
        <f>'Sectoral Plan 18'!$E27</f>
        <v>0</v>
      </c>
      <c r="V22" s="79">
        <f>'Sectoral Plan 19'!$E27</f>
        <v>0</v>
      </c>
      <c r="W22" s="79">
        <f>'Sectoral Plan 20'!$E27</f>
        <v>0</v>
      </c>
      <c r="X22" s="79">
        <f>'Sectoral Plan 21'!$E27</f>
        <v>0</v>
      </c>
      <c r="Y22" s="79">
        <f>'Sectoral Plan 22'!$E27</f>
        <v>0</v>
      </c>
      <c r="Z22" s="79">
        <f>'Sectoral Plan 23'!$E27</f>
        <v>0</v>
      </c>
      <c r="AA22" s="79">
        <f>'Sectoral Plan 24'!$E27</f>
        <v>0</v>
      </c>
      <c r="AB22" s="79">
        <f>'Sectoral Plan 25'!$E27</f>
        <v>0</v>
      </c>
      <c r="AC22" s="79">
        <f>'Sectoral Plan 26'!$E27</f>
        <v>0</v>
      </c>
      <c r="AD22" s="79">
        <f>'Sectoral Plan 27'!$E27</f>
        <v>0</v>
      </c>
      <c r="AE22" s="79">
        <f>'Sectoral Plan 28'!$E27</f>
        <v>0</v>
      </c>
      <c r="AF22" s="79">
        <f>'Sectoral Plan 29'!$E27</f>
        <v>0</v>
      </c>
      <c r="AG22" s="108">
        <f>'Sectoral Plan 30'!$E27</f>
        <v>0</v>
      </c>
      <c r="AH22" s="107">
        <f t="shared" si="0"/>
        <v>2</v>
      </c>
      <c r="AI22" s="79">
        <f>'Long Term Vision'!C27</f>
        <v>0</v>
      </c>
      <c r="AJ22" s="79">
        <f>IF($AI22="NO",'developer sheet'!$D$9,IF(AND($AH22&gt;0,$AI22=0),1,0))</f>
        <v>1</v>
      </c>
      <c r="AK22" s="108">
        <f>IF($AI22="NO",'developer sheet'!$D$9,IF(AND($AH22=0,$AI22=0),1,0))</f>
        <v>0</v>
      </c>
      <c r="AL22" s="103"/>
    </row>
    <row r="23" spans="1:38" x14ac:dyDescent="0.25">
      <c r="A23" s="19">
        <v>4.3</v>
      </c>
      <c r="B23" s="107">
        <f>'Long Term Vision'!G28</f>
        <v>0</v>
      </c>
      <c r="C23" s="79" t="str">
        <f>'Mid-term Plan'!E28</f>
        <v>¬ % Participation rate in Tertiary Institutions
¬ % Graduation rate from Tertiary Institutions
¬ % Enrolment rate in Tertiary Institutions
¬ % Enrolment rate in Technical Vocation Institutions
¬ % of Programmes listed on the National Development List that are currently offered by Tertiary Level Institutions
¬ % Persons graduating from apprenticeship programmes</v>
      </c>
      <c r="D23" s="79">
        <f>'Sectoral Plan 1'!$E28</f>
        <v>0</v>
      </c>
      <c r="E23" s="79">
        <f>'Sectoral Plan 2'!$E28</f>
        <v>0</v>
      </c>
      <c r="F23" s="79">
        <f>'Sectoral Plan 3'!$E28</f>
        <v>0</v>
      </c>
      <c r="G23" s="79">
        <f>'Sectoral Plan 4'!$E28</f>
        <v>0</v>
      </c>
      <c r="H23" s="79">
        <f>'Sectoral Plan 5'!$E28</f>
        <v>0</v>
      </c>
      <c r="I23" s="79">
        <f>'Sectoral Plan 6'!$E28</f>
        <v>0</v>
      </c>
      <c r="J23" s="79">
        <f>'Sectoral Plan 7'!$E28</f>
        <v>0</v>
      </c>
      <c r="K23" s="79">
        <f>'Sectoral Plan 8'!$E28</f>
        <v>0</v>
      </c>
      <c r="L23" s="79" t="str">
        <f>'Sectoral Plan 9'!$E28</f>
        <v xml:space="preserve">1. Plan of action for ensuring greater access by Tobago residents 
2. The capacity of tertiary education facilities increased 
3. Quality of tertiary education in Tobago improved
1. Number of young people (35 years and younger) getting into agriculture and fisheries 
 2. Percentage of persons under 50 years of age engaged in the agricultural  sector 
1. Average percentage of students failing in Tobago schools  reduced between 40% and 50%
2. Proportion of students attaining 5 CXC passes and more 
3. Proportion of students attaining 2 CAPE passes (or equivalent) or more 
 </v>
      </c>
      <c r="M23" s="79">
        <f>'Sectoral Plan 10'!$E28</f>
        <v>0</v>
      </c>
      <c r="N23" s="79">
        <f>'Sectoral Plan 11'!$E28</f>
        <v>0</v>
      </c>
      <c r="O23" s="79">
        <f>'Sectoral Plan 12'!$E28</f>
        <v>0</v>
      </c>
      <c r="P23" s="79">
        <f>'Sectoral Plan 13'!$E28</f>
        <v>0</v>
      </c>
      <c r="Q23" s="79">
        <f>'Sectoral Plan 14'!$E28</f>
        <v>0</v>
      </c>
      <c r="R23" s="79">
        <f>'Sectoral Plan 15'!$E28</f>
        <v>0</v>
      </c>
      <c r="S23" s="79">
        <f>'Sectoral Plan 16'!$E28</f>
        <v>0</v>
      </c>
      <c r="T23" s="79">
        <f>'Sectoral Plan 17'!$E28</f>
        <v>0</v>
      </c>
      <c r="U23" s="79">
        <f>'Sectoral Plan 18'!$E28</f>
        <v>0</v>
      </c>
      <c r="V23" s="79">
        <f>'Sectoral Plan 19'!$E28</f>
        <v>0</v>
      </c>
      <c r="W23" s="79">
        <f>'Sectoral Plan 20'!$E28</f>
        <v>0</v>
      </c>
      <c r="X23" s="79">
        <f>'Sectoral Plan 21'!$E28</f>
        <v>0</v>
      </c>
      <c r="Y23" s="79">
        <f>'Sectoral Plan 22'!$E28</f>
        <v>0</v>
      </c>
      <c r="Z23" s="79">
        <f>'Sectoral Plan 23'!$E28</f>
        <v>0</v>
      </c>
      <c r="AA23" s="79">
        <f>'Sectoral Plan 24'!$E28</f>
        <v>0</v>
      </c>
      <c r="AB23" s="79">
        <f>'Sectoral Plan 25'!$E28</f>
        <v>0</v>
      </c>
      <c r="AC23" s="79">
        <f>'Sectoral Plan 26'!$E28</f>
        <v>0</v>
      </c>
      <c r="AD23" s="79">
        <f>'Sectoral Plan 27'!$E28</f>
        <v>0</v>
      </c>
      <c r="AE23" s="79">
        <f>'Sectoral Plan 28'!$E28</f>
        <v>0</v>
      </c>
      <c r="AF23" s="79">
        <f>'Sectoral Plan 29'!$E28</f>
        <v>0</v>
      </c>
      <c r="AG23" s="108">
        <f>'Sectoral Plan 30'!$E28</f>
        <v>0</v>
      </c>
      <c r="AH23" s="107">
        <f t="shared" si="0"/>
        <v>2</v>
      </c>
      <c r="AI23" s="79">
        <f>'Long Term Vision'!C28</f>
        <v>0</v>
      </c>
      <c r="AJ23" s="79">
        <f>IF($AI23="NO",'developer sheet'!$D$9,IF(AND($AH23&gt;0,$AI23=0),1,0))</f>
        <v>1</v>
      </c>
      <c r="AK23" s="108">
        <f>IF($AI23="NO",'developer sheet'!$D$9,IF(AND($AH23=0,$AI23=0),1,0))</f>
        <v>0</v>
      </c>
      <c r="AL23" s="103"/>
    </row>
    <row r="24" spans="1:38" x14ac:dyDescent="0.25">
      <c r="A24" s="19">
        <v>4.4000000000000004</v>
      </c>
      <c r="B24" s="107">
        <f>'Long Term Vision'!G29</f>
        <v>0</v>
      </c>
      <c r="C24" s="79" t="str">
        <f>'Mid-term Plan'!E29</f>
        <v>¬ Employment Rates in the 15-24 year age group
¬ % Enrolment rate in Technical Vocation Institutions</v>
      </c>
      <c r="D24" s="79">
        <f>'Sectoral Plan 1'!$E29</f>
        <v>0</v>
      </c>
      <c r="E24" s="79">
        <f>'Sectoral Plan 2'!$E29</f>
        <v>0</v>
      </c>
      <c r="F24" s="79" t="str">
        <f>'Sectoral Plan 3'!$E29</f>
        <v xml:space="preserve">¬ %  reduction in critical skills gaps indentified in PS/DPS surveys
¬ No. of policies
¬ Evaluation framework for selection published
¬ No. and value of scholarships awarded in specific disciplines
¬ % Placement of scholars (No.  in public/private institutions)
¬ %  positions filled in the critical areas from scholarships programme
¬ No. of organisational structures revised;
¬ % Achievement
¬ No. and type of training interventions;
¬ No. of trainees 
¬ Changes in training programme
¬ Proposed model for a Public Service Institute submitted to Cabinet for approval
¬ No. of scholars placed; in AP; other (include private sector);
¬ Cost of AP
¬ No. and % of unplaced scholars
¬ No. and % of scholars enrolled in PDP;
¬ Cost of PDP
¬ No. and % scholars graduated from PDP
¬ No. and % scholars in other development programmes
¬ Development and approval of policy document
¬ % increase in competency ratings (MPMF Reports)
¬ # of performance standards met (Performance Report/Appraisal
¬ Policy Documents -Knowledge Management and Succession Management and Career Development  
¬ Development of policy documents
¬ No. and type of stakeholder 
engagements
¬ No. and type of staff recruited
¬ No. of personnel trained;
¬ No. of training sessions
¬ No. of new/updated BCPs/DRPs 
¬ Consolidated government BCP/DRP
¬ No of reviewed/revised 
structures in the MPA 
¬ Plans; 
Implementation rate of  strategic 
programme 
Compilation and Submission of 
reports 
CSM surveys; 
No. of Evaluations
¬ Staffing; 
¬ Training; 
¬ iHRIS Utilisation
¬ IT infrastructure; 
¬ IT Service delivery 
¬ BCM documents
¬ Spending
¬ Intranet utilisation  
¬ New/revised processes
¬ No. of new/revised policies 
¬ Project Management 
maturity  (PMM) rating
¬ No. of articles produced and 
published;  
¬ No. of stakeholder engagements; 
¬ Media releases 
¬ Programmes and achievements 
¬ No. of reengineering business 
processes; 
¬ No. of new IT applications
/solutions 
¬ Guides/Manuals developed; 
¬ Service standards implemented 
¬ Staff trained/certified
</v>
      </c>
      <c r="G24" s="79" t="str">
        <f>'Sectoral Plan 4'!$E29</f>
        <v>¬ % fulfillment of skills gaps
¬ % critical skills gaps closed</v>
      </c>
      <c r="H24" s="79">
        <f>'Sectoral Plan 5'!$E29</f>
        <v>0</v>
      </c>
      <c r="I24" s="79">
        <f>'Sectoral Plan 6'!$E29</f>
        <v>0</v>
      </c>
      <c r="J24" s="79">
        <f>'Sectoral Plan 7'!$E29</f>
        <v>0</v>
      </c>
      <c r="K24" s="79">
        <f>'Sectoral Plan 8'!$E29</f>
        <v>0</v>
      </c>
      <c r="L24" s="79" t="str">
        <f>'Sectoral Plan 9'!$E29</f>
        <v xml:space="preserve">1. Output of Tobago producers in evidence in market place and identifiable by packaging
1. Number of young people (35 years and younger) getting into agriculture and fisheries 
 2. Percentage of persons under 50 years of age engaged in the agricultural  sector 
1. Improved systems in agricultural production in Tobago
1. Production (fish catch and processed Foods)
1. Growth in startups at the Cove Eco-Industrial Park 
1. Percent of community centres with internet access and assistance to residents seeking to pursue selfimprovement and skills development training programmes 2. Graduates from community-based education and skills training programmes 
3. Percentage of labour force with completed secondary and tertiary education
1. Number of youths involved in development activities 
2. Crime detection rates by youths
</v>
      </c>
      <c r="M24" s="79">
        <f>'Sectoral Plan 10'!$E29</f>
        <v>0</v>
      </c>
      <c r="N24" s="79">
        <f>'Sectoral Plan 11'!$E29</f>
        <v>0</v>
      </c>
      <c r="O24" s="79">
        <f>'Sectoral Plan 12'!$E29</f>
        <v>0</v>
      </c>
      <c r="P24" s="79">
        <f>'Sectoral Plan 13'!$E29</f>
        <v>0</v>
      </c>
      <c r="Q24" s="79">
        <f>'Sectoral Plan 14'!$E29</f>
        <v>0</v>
      </c>
      <c r="R24" s="79">
        <f>'Sectoral Plan 15'!$E29</f>
        <v>0</v>
      </c>
      <c r="S24" s="79">
        <f>'Sectoral Plan 16'!$E29</f>
        <v>0</v>
      </c>
      <c r="T24" s="79">
        <f>'Sectoral Plan 17'!$E29</f>
        <v>0</v>
      </c>
      <c r="U24" s="79">
        <f>'Sectoral Plan 18'!$E29</f>
        <v>0</v>
      </c>
      <c r="V24" s="79">
        <f>'Sectoral Plan 19'!$E29</f>
        <v>0</v>
      </c>
      <c r="W24" s="79">
        <f>'Sectoral Plan 20'!$E29</f>
        <v>0</v>
      </c>
      <c r="X24" s="79">
        <f>'Sectoral Plan 21'!$E29</f>
        <v>0</v>
      </c>
      <c r="Y24" s="79">
        <f>'Sectoral Plan 22'!$E29</f>
        <v>0</v>
      </c>
      <c r="Z24" s="79">
        <f>'Sectoral Plan 23'!$E29</f>
        <v>0</v>
      </c>
      <c r="AA24" s="79">
        <f>'Sectoral Plan 24'!$E29</f>
        <v>0</v>
      </c>
      <c r="AB24" s="79">
        <f>'Sectoral Plan 25'!$E29</f>
        <v>0</v>
      </c>
      <c r="AC24" s="79">
        <f>'Sectoral Plan 26'!$E29</f>
        <v>0</v>
      </c>
      <c r="AD24" s="79">
        <f>'Sectoral Plan 27'!$E29</f>
        <v>0</v>
      </c>
      <c r="AE24" s="79">
        <f>'Sectoral Plan 28'!$E29</f>
        <v>0</v>
      </c>
      <c r="AF24" s="79">
        <f>'Sectoral Plan 29'!$E29</f>
        <v>0</v>
      </c>
      <c r="AG24" s="108">
        <f>'Sectoral Plan 30'!$E29</f>
        <v>0</v>
      </c>
      <c r="AH24" s="107">
        <f t="shared" si="0"/>
        <v>4</v>
      </c>
      <c r="AI24" s="79">
        <f>'Long Term Vision'!C29</f>
        <v>0</v>
      </c>
      <c r="AJ24" s="79">
        <f>IF($AI24="NO",'developer sheet'!$D$9,IF(AND($AH24&gt;0,$AI24=0),1,0))</f>
        <v>1</v>
      </c>
      <c r="AK24" s="108">
        <f>IF($AI24="NO",'developer sheet'!$D$9,IF(AND($AH24=0,$AI24=0),1,0))</f>
        <v>0</v>
      </c>
      <c r="AL24" s="103"/>
    </row>
    <row r="25" spans="1:38" x14ac:dyDescent="0.25">
      <c r="A25" s="19">
        <v>4.5</v>
      </c>
      <c r="B25" s="107">
        <f>'Long Term Vision'!G30</f>
        <v>0</v>
      </c>
      <c r="C25" s="79" t="str">
        <f>'Mid-term Plan'!E30</f>
        <v>¬ Employment Rates in the 15-24 year age group
¬ % Enrolment rate in Technical Vocation Institutions</v>
      </c>
      <c r="D25" s="79">
        <f>'Sectoral Plan 1'!$E30</f>
        <v>0</v>
      </c>
      <c r="E25" s="79">
        <f>'Sectoral Plan 2'!$E30</f>
        <v>0</v>
      </c>
      <c r="F25" s="79">
        <f>'Sectoral Plan 3'!$E30</f>
        <v>0</v>
      </c>
      <c r="G25" s="79">
        <f>'Sectoral Plan 4'!$E30</f>
        <v>0</v>
      </c>
      <c r="H25" s="79">
        <f>'Sectoral Plan 5'!$E30</f>
        <v>0</v>
      </c>
      <c r="I25" s="79">
        <f>'Sectoral Plan 6'!$E30</f>
        <v>0</v>
      </c>
      <c r="J25" s="79">
        <f>'Sectoral Plan 7'!$E30</f>
        <v>0</v>
      </c>
      <c r="K25" s="79">
        <f>'Sectoral Plan 8'!$E30</f>
        <v>0</v>
      </c>
      <c r="L25" s="79">
        <f>'Sectoral Plan 9'!$E30</f>
        <v>0</v>
      </c>
      <c r="M25" s="79">
        <f>'Sectoral Plan 10'!$E30</f>
        <v>0</v>
      </c>
      <c r="N25" s="79">
        <f>'Sectoral Plan 11'!$E30</f>
        <v>0</v>
      </c>
      <c r="O25" s="79">
        <f>'Sectoral Plan 12'!$E30</f>
        <v>0</v>
      </c>
      <c r="P25" s="79">
        <f>'Sectoral Plan 13'!$E30</f>
        <v>0</v>
      </c>
      <c r="Q25" s="79">
        <f>'Sectoral Plan 14'!$E30</f>
        <v>0</v>
      </c>
      <c r="R25" s="79">
        <f>'Sectoral Plan 15'!$E30</f>
        <v>0</v>
      </c>
      <c r="S25" s="79">
        <f>'Sectoral Plan 16'!$E30</f>
        <v>0</v>
      </c>
      <c r="T25" s="79">
        <f>'Sectoral Plan 17'!$E30</f>
        <v>0</v>
      </c>
      <c r="U25" s="79">
        <f>'Sectoral Plan 18'!$E30</f>
        <v>0</v>
      </c>
      <c r="V25" s="79">
        <f>'Sectoral Plan 19'!$E30</f>
        <v>0</v>
      </c>
      <c r="W25" s="79">
        <f>'Sectoral Plan 20'!$E30</f>
        <v>0</v>
      </c>
      <c r="X25" s="79">
        <f>'Sectoral Plan 21'!$E30</f>
        <v>0</v>
      </c>
      <c r="Y25" s="79">
        <f>'Sectoral Plan 22'!$E30</f>
        <v>0</v>
      </c>
      <c r="Z25" s="79">
        <f>'Sectoral Plan 23'!$E30</f>
        <v>0</v>
      </c>
      <c r="AA25" s="79">
        <f>'Sectoral Plan 24'!$E30</f>
        <v>0</v>
      </c>
      <c r="AB25" s="79">
        <f>'Sectoral Plan 25'!$E30</f>
        <v>0</v>
      </c>
      <c r="AC25" s="79">
        <f>'Sectoral Plan 26'!$E30</f>
        <v>0</v>
      </c>
      <c r="AD25" s="79">
        <f>'Sectoral Plan 27'!$E30</f>
        <v>0</v>
      </c>
      <c r="AE25" s="79">
        <f>'Sectoral Plan 28'!$E30</f>
        <v>0</v>
      </c>
      <c r="AF25" s="79">
        <f>'Sectoral Plan 29'!$E30</f>
        <v>0</v>
      </c>
      <c r="AG25" s="108">
        <f>'Sectoral Plan 30'!$E30</f>
        <v>0</v>
      </c>
      <c r="AH25" s="107">
        <f t="shared" si="0"/>
        <v>1</v>
      </c>
      <c r="AI25" s="79">
        <f>'Long Term Vision'!C30</f>
        <v>0</v>
      </c>
      <c r="AJ25" s="79">
        <f>IF($AI25="NO",'developer sheet'!$D$9,IF(AND($AH25&gt;0,$AI25=0),1,0))</f>
        <v>1</v>
      </c>
      <c r="AK25" s="108">
        <f>IF($AI25="NO",'developer sheet'!$D$9,IF(AND($AH25=0,$AI25=0),1,0))</f>
        <v>0</v>
      </c>
      <c r="AL25" s="103"/>
    </row>
    <row r="26" spans="1:38" x14ac:dyDescent="0.25">
      <c r="A26" s="19">
        <v>4.5999999999999996</v>
      </c>
      <c r="B26" s="107">
        <f>'Long Term Vision'!G31</f>
        <v>0</v>
      </c>
      <c r="C26" s="79">
        <f>'Mid-term Plan'!E31</f>
        <v>0</v>
      </c>
      <c r="D26" s="79">
        <f>'Sectoral Plan 1'!$E31</f>
        <v>0</v>
      </c>
      <c r="E26" s="79">
        <f>'Sectoral Plan 2'!$E31</f>
        <v>0</v>
      </c>
      <c r="F26" s="79">
        <f>'Sectoral Plan 3'!$E31</f>
        <v>0</v>
      </c>
      <c r="G26" s="79">
        <f>'Sectoral Plan 4'!$E31</f>
        <v>0</v>
      </c>
      <c r="H26" s="79">
        <f>'Sectoral Plan 5'!$E31</f>
        <v>0</v>
      </c>
      <c r="I26" s="79">
        <f>'Sectoral Plan 6'!$E31</f>
        <v>0</v>
      </c>
      <c r="J26" s="79">
        <f>'Sectoral Plan 7'!$E31</f>
        <v>0</v>
      </c>
      <c r="K26" s="79">
        <f>'Sectoral Plan 8'!$E31</f>
        <v>0</v>
      </c>
      <c r="L26" s="79" t="str">
        <f>'Sectoral Plan 9'!$E31</f>
        <v xml:space="preserve">1. Enrolment in early childhood programme
2. Numeracy and literacy rate  
3. Dropout and repetition rates 
4. Participation in Physical Education and Sports 
5. Proportion of students attaining 5 CXC passes and more 
6. Proportion of students attaining 2 CAPE passes (or equivalent) or more 
7. Educational attainment of labour force 
8. Income level of Tobago’s labour force </v>
      </c>
      <c r="M26" s="79">
        <f>'Sectoral Plan 10'!$E31</f>
        <v>0</v>
      </c>
      <c r="N26" s="79">
        <f>'Sectoral Plan 11'!$E31</f>
        <v>0</v>
      </c>
      <c r="O26" s="79">
        <f>'Sectoral Plan 12'!$E31</f>
        <v>0</v>
      </c>
      <c r="P26" s="79">
        <f>'Sectoral Plan 13'!$E31</f>
        <v>0</v>
      </c>
      <c r="Q26" s="79">
        <f>'Sectoral Plan 14'!$E31</f>
        <v>0</v>
      </c>
      <c r="R26" s="79">
        <f>'Sectoral Plan 15'!$E31</f>
        <v>0</v>
      </c>
      <c r="S26" s="79">
        <f>'Sectoral Plan 16'!$E31</f>
        <v>0</v>
      </c>
      <c r="T26" s="79">
        <f>'Sectoral Plan 17'!$E31</f>
        <v>0</v>
      </c>
      <c r="U26" s="79">
        <f>'Sectoral Plan 18'!$E31</f>
        <v>0</v>
      </c>
      <c r="V26" s="79">
        <f>'Sectoral Plan 19'!$E31</f>
        <v>0</v>
      </c>
      <c r="W26" s="79">
        <f>'Sectoral Plan 20'!$E31</f>
        <v>0</v>
      </c>
      <c r="X26" s="79">
        <f>'Sectoral Plan 21'!$E31</f>
        <v>0</v>
      </c>
      <c r="Y26" s="79">
        <f>'Sectoral Plan 22'!$E31</f>
        <v>0</v>
      </c>
      <c r="Z26" s="79">
        <f>'Sectoral Plan 23'!$E31</f>
        <v>0</v>
      </c>
      <c r="AA26" s="79">
        <f>'Sectoral Plan 24'!$E31</f>
        <v>0</v>
      </c>
      <c r="AB26" s="79">
        <f>'Sectoral Plan 25'!$E31</f>
        <v>0</v>
      </c>
      <c r="AC26" s="79">
        <f>'Sectoral Plan 26'!$E31</f>
        <v>0</v>
      </c>
      <c r="AD26" s="79">
        <f>'Sectoral Plan 27'!$E31</f>
        <v>0</v>
      </c>
      <c r="AE26" s="79">
        <f>'Sectoral Plan 28'!$E31</f>
        <v>0</v>
      </c>
      <c r="AF26" s="79">
        <f>'Sectoral Plan 29'!$E31</f>
        <v>0</v>
      </c>
      <c r="AG26" s="108">
        <f>'Sectoral Plan 30'!$E31</f>
        <v>0</v>
      </c>
      <c r="AH26" s="107">
        <f t="shared" si="0"/>
        <v>1</v>
      </c>
      <c r="AI26" s="79">
        <f>'Long Term Vision'!C31</f>
        <v>0</v>
      </c>
      <c r="AJ26" s="79">
        <f>IF($AI26="NO",'developer sheet'!$D$9,IF(AND($AH26&gt;0,$AI26=0),1,0))</f>
        <v>1</v>
      </c>
      <c r="AK26" s="108">
        <f>IF($AI26="NO",'developer sheet'!$D$9,IF(AND($AH26=0,$AI26=0),1,0))</f>
        <v>0</v>
      </c>
      <c r="AL26" s="103"/>
    </row>
    <row r="27" spans="1:38" x14ac:dyDescent="0.25">
      <c r="A27" s="19">
        <v>4.7</v>
      </c>
      <c r="B27" s="107">
        <f>'Long Term Vision'!G32</f>
        <v>0</v>
      </c>
      <c r="C27" s="79">
        <f>'Mid-term Plan'!E32</f>
        <v>0</v>
      </c>
      <c r="D27" s="79">
        <f>'Sectoral Plan 1'!$E32</f>
        <v>0</v>
      </c>
      <c r="E27" s="79">
        <f>'Sectoral Plan 2'!$E32</f>
        <v>0</v>
      </c>
      <c r="F27" s="79" t="str">
        <f>'Sectoral Plan 3'!$E32</f>
        <v xml:space="preserve">¬ %  reduction in critical skills gaps indentified in PS/DPS surveys
¬ No. of policies
¬ Evaluation framework for selection published
¬ No. and value of scholarships awarded in specific disciplines
¬ % Placement of scholars (No.  in public/private institutions)
¬ %  positions filled in the critical areas from scholarships programme
¬ No. of organisational structures revised;
¬ % Achievement
¬ No. and type of training interventions;
¬ No. of trainees 
¬ Changes in training programme
¬ Proposed model for a Public Service Institute submitted to Cabinet for approval
¬ No. of scholars placed; in AP; other (include private sector);
¬ Cost of AP
¬ No. and % of unplaced scholars
¬ No. and % of scholars enrolled in PDP;
¬ Cost of PDP
¬ No. and % scholars graduated from PDP
¬ No. and % scholars in other development programmes
¬ Development and approval of policy document
¬ % increase in competency ratings (MPMF Reports)
¬ # of performance standards met (Performance Report/Appraisal
¬ Policy Documents -Knowledge Management and Succession Management and Career Development  
</v>
      </c>
      <c r="G27" s="79">
        <f>'Sectoral Plan 4'!$E32</f>
        <v>0</v>
      </c>
      <c r="H27" s="79">
        <f>'Sectoral Plan 5'!$E32</f>
        <v>0</v>
      </c>
      <c r="I27" s="79">
        <f>'Sectoral Plan 6'!$E32</f>
        <v>0</v>
      </c>
      <c r="J27" s="79">
        <f>'Sectoral Plan 7'!$E32</f>
        <v>0</v>
      </c>
      <c r="K27" s="79">
        <f>'Sectoral Plan 8'!$E32</f>
        <v>0</v>
      </c>
      <c r="L27" s="79" t="str">
        <f>'Sectoral Plan 9'!$E32</f>
        <v>1. Output of Tobago producers in evidence in market place and identifiable by packaging
1. Number of young people (35 years and younger) getting into agriculture and fisheries 
 2. Percentage of persons under 50 years of age engaged in the agricultural  sector 
1. Production (fish catch and processed Foods)
1. Improved knowledge of, and the skills and behaviour for, respectful relationships by young people
2. Incidence of domestic violence and child abuse related crimes 
3. Rate of reporting by cases of domestic violence and child abuse 
i) A well informed and educated local and foreign visitor;
ii) Increased appreciation of cultural and heritage assets;
iii) Increased initiatives to protect and conserve the environment; and 
iv) An enhanced tourism experience.</v>
      </c>
      <c r="M27" s="79">
        <f>'Sectoral Plan 10'!$E32</f>
        <v>0</v>
      </c>
      <c r="N27" s="79">
        <f>'Sectoral Plan 11'!$E32</f>
        <v>0</v>
      </c>
      <c r="O27" s="79">
        <f>'Sectoral Plan 12'!$E32</f>
        <v>0</v>
      </c>
      <c r="P27" s="79" t="str">
        <f>'Sectoral Plan 13'!$E32</f>
        <v>¬ Number of Education and Public Awareness campaigns per year
¬ Number of Customs Officers
trained
¬ Number of sensitization
workshops for Farmers and
number of Farmers attended
¬ Number of public awareness
campaigns
¬ Number of Public Awareness
Campaigns
¬ Revised Primary and Secondary School Curricula to include Environmental Studies
¬ Number of Public Awareness Campaigns implemented</v>
      </c>
      <c r="Q27" s="79">
        <f>'Sectoral Plan 14'!$E32</f>
        <v>0</v>
      </c>
      <c r="R27" s="79">
        <f>'Sectoral Plan 15'!$E32</f>
        <v>0</v>
      </c>
      <c r="S27" s="79">
        <f>'Sectoral Plan 16'!$E32</f>
        <v>0</v>
      </c>
      <c r="T27" s="79">
        <f>'Sectoral Plan 17'!$E32</f>
        <v>0</v>
      </c>
      <c r="U27" s="79">
        <f>'Sectoral Plan 18'!$E32</f>
        <v>0</v>
      </c>
      <c r="V27" s="79">
        <f>'Sectoral Plan 19'!$E32</f>
        <v>0</v>
      </c>
      <c r="W27" s="79">
        <f>'Sectoral Plan 20'!$E32</f>
        <v>0</v>
      </c>
      <c r="X27" s="79">
        <f>'Sectoral Plan 21'!$E32</f>
        <v>0</v>
      </c>
      <c r="Y27" s="79">
        <f>'Sectoral Plan 22'!$E32</f>
        <v>0</v>
      </c>
      <c r="Z27" s="79">
        <f>'Sectoral Plan 23'!$E32</f>
        <v>0</v>
      </c>
      <c r="AA27" s="79">
        <f>'Sectoral Plan 24'!$E32</f>
        <v>0</v>
      </c>
      <c r="AB27" s="79">
        <f>'Sectoral Plan 25'!$E32</f>
        <v>0</v>
      </c>
      <c r="AC27" s="79">
        <f>'Sectoral Plan 26'!$E32</f>
        <v>0</v>
      </c>
      <c r="AD27" s="79">
        <f>'Sectoral Plan 27'!$E32</f>
        <v>0</v>
      </c>
      <c r="AE27" s="79">
        <f>'Sectoral Plan 28'!$E32</f>
        <v>0</v>
      </c>
      <c r="AF27" s="79">
        <f>'Sectoral Plan 29'!$E32</f>
        <v>0</v>
      </c>
      <c r="AG27" s="108">
        <f>'Sectoral Plan 30'!$E32</f>
        <v>0</v>
      </c>
      <c r="AH27" s="107">
        <f t="shared" si="0"/>
        <v>3</v>
      </c>
      <c r="AI27" s="79">
        <f>'Long Term Vision'!C32</f>
        <v>0</v>
      </c>
      <c r="AJ27" s="79">
        <f>IF($AI27="NO",'developer sheet'!$D$9,IF(AND($AH27&gt;0,$AI27=0),1,0))</f>
        <v>1</v>
      </c>
      <c r="AK27" s="108">
        <f>IF($AI27="NO",'developer sheet'!$D$9,IF(AND($AH27=0,$AI27=0),1,0))</f>
        <v>0</v>
      </c>
      <c r="AL27" s="103"/>
    </row>
    <row r="28" spans="1:38" x14ac:dyDescent="0.25">
      <c r="A28" s="19">
        <v>5.0999999999999996</v>
      </c>
      <c r="B28" s="107">
        <f>'Long Term Vision'!G34</f>
        <v>0</v>
      </c>
      <c r="C28" s="79">
        <f>'Mid-term Plan'!E34</f>
        <v>0</v>
      </c>
      <c r="D28" s="79">
        <f>'Sectoral Plan 1'!$E34</f>
        <v>0</v>
      </c>
      <c r="E28" s="79">
        <f>'Sectoral Plan 2'!$E34</f>
        <v>0</v>
      </c>
      <c r="F28" s="79">
        <f>'Sectoral Plan 3'!$E34</f>
        <v>0</v>
      </c>
      <c r="G28" s="79">
        <f>'Sectoral Plan 4'!$E34</f>
        <v>0</v>
      </c>
      <c r="H28" s="79">
        <f>'Sectoral Plan 5'!$E34</f>
        <v>0</v>
      </c>
      <c r="I28" s="79">
        <f>'Sectoral Plan 6'!$E34</f>
        <v>0</v>
      </c>
      <c r="J28" s="79">
        <f>'Sectoral Plan 7'!$E34</f>
        <v>0</v>
      </c>
      <c r="K28" s="79">
        <f>'Sectoral Plan 8'!$E34</f>
        <v>0</v>
      </c>
      <c r="L28" s="79">
        <f>'Sectoral Plan 9'!$E34</f>
        <v>0</v>
      </c>
      <c r="M28" s="79">
        <f>'Sectoral Plan 10'!$E34</f>
        <v>0</v>
      </c>
      <c r="N28" s="79">
        <f>'Sectoral Plan 11'!$E34</f>
        <v>0</v>
      </c>
      <c r="O28" s="79">
        <f>'Sectoral Plan 12'!$E34</f>
        <v>0</v>
      </c>
      <c r="P28" s="79">
        <f>'Sectoral Plan 13'!$E34</f>
        <v>0</v>
      </c>
      <c r="Q28" s="79">
        <f>'Sectoral Plan 14'!$E34</f>
        <v>0</v>
      </c>
      <c r="R28" s="79">
        <f>'Sectoral Plan 15'!$E34</f>
        <v>0</v>
      </c>
      <c r="S28" s="79">
        <f>'Sectoral Plan 16'!$E34</f>
        <v>0</v>
      </c>
      <c r="T28" s="79">
        <f>'Sectoral Plan 17'!$E34</f>
        <v>0</v>
      </c>
      <c r="U28" s="79">
        <f>'Sectoral Plan 18'!$E34</f>
        <v>0</v>
      </c>
      <c r="V28" s="79">
        <f>'Sectoral Plan 19'!$E34</f>
        <v>0</v>
      </c>
      <c r="W28" s="79">
        <f>'Sectoral Plan 20'!$E34</f>
        <v>0</v>
      </c>
      <c r="X28" s="79">
        <f>'Sectoral Plan 21'!$E34</f>
        <v>0</v>
      </c>
      <c r="Y28" s="79">
        <f>'Sectoral Plan 22'!$E34</f>
        <v>0</v>
      </c>
      <c r="Z28" s="79">
        <f>'Sectoral Plan 23'!$E34</f>
        <v>0</v>
      </c>
      <c r="AA28" s="79">
        <f>'Sectoral Plan 24'!$E34</f>
        <v>0</v>
      </c>
      <c r="AB28" s="79">
        <f>'Sectoral Plan 25'!$E34</f>
        <v>0</v>
      </c>
      <c r="AC28" s="79">
        <f>'Sectoral Plan 26'!$E34</f>
        <v>0</v>
      </c>
      <c r="AD28" s="79">
        <f>'Sectoral Plan 27'!$E34</f>
        <v>0</v>
      </c>
      <c r="AE28" s="79">
        <f>'Sectoral Plan 28'!$E34</f>
        <v>0</v>
      </c>
      <c r="AF28" s="79">
        <f>'Sectoral Plan 29'!$E34</f>
        <v>0</v>
      </c>
      <c r="AG28" s="108">
        <f>'Sectoral Plan 30'!$E34</f>
        <v>0</v>
      </c>
      <c r="AH28" s="107">
        <f t="shared" si="0"/>
        <v>0</v>
      </c>
      <c r="AI28" s="79">
        <f>'Long Term Vision'!C34</f>
        <v>0</v>
      </c>
      <c r="AJ28" s="79">
        <f>IF($AI28="NO",'developer sheet'!$D$9,IF(AND($AH28&gt;0,$AI28=0),1,0))</f>
        <v>0</v>
      </c>
      <c r="AK28" s="108">
        <f>IF($AI28="NO",'developer sheet'!$D$9,IF(AND($AH28=0,$AI28=0),1,0))</f>
        <v>1</v>
      </c>
      <c r="AL28" s="103"/>
    </row>
    <row r="29" spans="1:38" x14ac:dyDescent="0.25">
      <c r="A29" s="19">
        <v>5.2</v>
      </c>
      <c r="B29" s="107">
        <f>'Long Term Vision'!G35</f>
        <v>0</v>
      </c>
      <c r="C29" s="79">
        <f>'Mid-term Plan'!E35</f>
        <v>0</v>
      </c>
      <c r="D29" s="79">
        <f>'Sectoral Plan 1'!$E35</f>
        <v>0</v>
      </c>
      <c r="E29" s="79">
        <f>'Sectoral Plan 2'!$E35</f>
        <v>0</v>
      </c>
      <c r="F29" s="79">
        <f>'Sectoral Plan 3'!$E35</f>
        <v>0</v>
      </c>
      <c r="G29" s="79">
        <f>'Sectoral Plan 4'!$E35</f>
        <v>0</v>
      </c>
      <c r="H29" s="79">
        <f>'Sectoral Plan 5'!$E35</f>
        <v>0</v>
      </c>
      <c r="I29" s="79">
        <f>'Sectoral Plan 6'!$E35</f>
        <v>0</v>
      </c>
      <c r="J29" s="79">
        <f>'Sectoral Plan 7'!$E35</f>
        <v>0</v>
      </c>
      <c r="K29" s="79">
        <f>'Sectoral Plan 8'!$E35</f>
        <v>0</v>
      </c>
      <c r="L29" s="79" t="str">
        <f>'Sectoral Plan 9'!$E35</f>
        <v>1. Improved knowledge of, and the skills and behaviour for, respectful relationships by young people
2. Incidence of domestic violence and child abuse related crimes 
3. Rate of reporting by cases of domestic violence and child abuse</v>
      </c>
      <c r="M29" s="79">
        <f>'Sectoral Plan 10'!$E35</f>
        <v>0</v>
      </c>
      <c r="N29" s="79">
        <f>'Sectoral Plan 11'!$E35</f>
        <v>0</v>
      </c>
      <c r="O29" s="79">
        <f>'Sectoral Plan 12'!$E35</f>
        <v>0</v>
      </c>
      <c r="P29" s="79">
        <f>'Sectoral Plan 13'!$E35</f>
        <v>0</v>
      </c>
      <c r="Q29" s="79">
        <f>'Sectoral Plan 14'!$E35</f>
        <v>0</v>
      </c>
      <c r="R29" s="79">
        <f>'Sectoral Plan 15'!$E35</f>
        <v>0</v>
      </c>
      <c r="S29" s="79">
        <f>'Sectoral Plan 16'!$E35</f>
        <v>0</v>
      </c>
      <c r="T29" s="79">
        <f>'Sectoral Plan 17'!$E35</f>
        <v>0</v>
      </c>
      <c r="U29" s="79">
        <f>'Sectoral Plan 18'!$E35</f>
        <v>0</v>
      </c>
      <c r="V29" s="79">
        <f>'Sectoral Plan 19'!$E35</f>
        <v>0</v>
      </c>
      <c r="W29" s="79">
        <f>'Sectoral Plan 20'!$E35</f>
        <v>0</v>
      </c>
      <c r="X29" s="79">
        <f>'Sectoral Plan 21'!$E35</f>
        <v>0</v>
      </c>
      <c r="Y29" s="79">
        <f>'Sectoral Plan 22'!$E35</f>
        <v>0</v>
      </c>
      <c r="Z29" s="79">
        <f>'Sectoral Plan 23'!$E35</f>
        <v>0</v>
      </c>
      <c r="AA29" s="79">
        <f>'Sectoral Plan 24'!$E35</f>
        <v>0</v>
      </c>
      <c r="AB29" s="79">
        <f>'Sectoral Plan 25'!$E35</f>
        <v>0</v>
      </c>
      <c r="AC29" s="79">
        <f>'Sectoral Plan 26'!$E35</f>
        <v>0</v>
      </c>
      <c r="AD29" s="79">
        <f>'Sectoral Plan 27'!$E35</f>
        <v>0</v>
      </c>
      <c r="AE29" s="79">
        <f>'Sectoral Plan 28'!$E35</f>
        <v>0</v>
      </c>
      <c r="AF29" s="79">
        <f>'Sectoral Plan 29'!$E35</f>
        <v>0</v>
      </c>
      <c r="AG29" s="108">
        <f>'Sectoral Plan 30'!$E35</f>
        <v>0</v>
      </c>
      <c r="AH29" s="107">
        <f t="shared" si="0"/>
        <v>1</v>
      </c>
      <c r="AI29" s="79">
        <f>'Long Term Vision'!C35</f>
        <v>0</v>
      </c>
      <c r="AJ29" s="79">
        <f>IF($AI29="NO",'developer sheet'!$D$9,IF(AND($AH29&gt;0,$AI29=0),1,0))</f>
        <v>1</v>
      </c>
      <c r="AK29" s="108">
        <f>IF($AI29="NO",'developer sheet'!$D$9,IF(AND($AH29=0,$AI29=0),1,0))</f>
        <v>0</v>
      </c>
      <c r="AL29" s="103"/>
    </row>
    <row r="30" spans="1:38" x14ac:dyDescent="0.25">
      <c r="A30" s="19">
        <v>5.3</v>
      </c>
      <c r="B30" s="107">
        <f>'Long Term Vision'!G36</f>
        <v>0</v>
      </c>
      <c r="C30" s="79">
        <f>'Mid-term Plan'!E36</f>
        <v>0</v>
      </c>
      <c r="D30" s="79">
        <f>'Sectoral Plan 1'!$E36</f>
        <v>0</v>
      </c>
      <c r="E30" s="79">
        <f>'Sectoral Plan 2'!$E36</f>
        <v>0</v>
      </c>
      <c r="F30" s="79">
        <f>'Sectoral Plan 3'!$E36</f>
        <v>0</v>
      </c>
      <c r="G30" s="79">
        <f>'Sectoral Plan 4'!$E36</f>
        <v>0</v>
      </c>
      <c r="H30" s="79">
        <f>'Sectoral Plan 5'!$E36</f>
        <v>0</v>
      </c>
      <c r="I30" s="79">
        <f>'Sectoral Plan 6'!$E36</f>
        <v>0</v>
      </c>
      <c r="J30" s="79">
        <f>'Sectoral Plan 7'!$E36</f>
        <v>0</v>
      </c>
      <c r="K30" s="79">
        <f>'Sectoral Plan 8'!$E36</f>
        <v>0</v>
      </c>
      <c r="L30" s="79">
        <f>'Sectoral Plan 9'!$E36</f>
        <v>0</v>
      </c>
      <c r="M30" s="79">
        <f>'Sectoral Plan 10'!$E36</f>
        <v>0</v>
      </c>
      <c r="N30" s="79">
        <f>'Sectoral Plan 11'!$E36</f>
        <v>0</v>
      </c>
      <c r="O30" s="79">
        <f>'Sectoral Plan 12'!$E36</f>
        <v>0</v>
      </c>
      <c r="P30" s="79">
        <f>'Sectoral Plan 13'!$E36</f>
        <v>0</v>
      </c>
      <c r="Q30" s="79">
        <f>'Sectoral Plan 14'!$E36</f>
        <v>0</v>
      </c>
      <c r="R30" s="79">
        <f>'Sectoral Plan 15'!$E36</f>
        <v>0</v>
      </c>
      <c r="S30" s="79">
        <f>'Sectoral Plan 16'!$E36</f>
        <v>0</v>
      </c>
      <c r="T30" s="79">
        <f>'Sectoral Plan 17'!$E36</f>
        <v>0</v>
      </c>
      <c r="U30" s="79">
        <f>'Sectoral Plan 18'!$E36</f>
        <v>0</v>
      </c>
      <c r="V30" s="79">
        <f>'Sectoral Plan 19'!$E36</f>
        <v>0</v>
      </c>
      <c r="W30" s="79">
        <f>'Sectoral Plan 20'!$E36</f>
        <v>0</v>
      </c>
      <c r="X30" s="79">
        <f>'Sectoral Plan 21'!$E36</f>
        <v>0</v>
      </c>
      <c r="Y30" s="79">
        <f>'Sectoral Plan 22'!$E36</f>
        <v>0</v>
      </c>
      <c r="Z30" s="79">
        <f>'Sectoral Plan 23'!$E36</f>
        <v>0</v>
      </c>
      <c r="AA30" s="79">
        <f>'Sectoral Plan 24'!$E36</f>
        <v>0</v>
      </c>
      <c r="AB30" s="79">
        <f>'Sectoral Plan 25'!$E36</f>
        <v>0</v>
      </c>
      <c r="AC30" s="79">
        <f>'Sectoral Plan 26'!$E36</f>
        <v>0</v>
      </c>
      <c r="AD30" s="79">
        <f>'Sectoral Plan 27'!$E36</f>
        <v>0</v>
      </c>
      <c r="AE30" s="79">
        <f>'Sectoral Plan 28'!$E36</f>
        <v>0</v>
      </c>
      <c r="AF30" s="79">
        <f>'Sectoral Plan 29'!$E36</f>
        <v>0</v>
      </c>
      <c r="AG30" s="108">
        <f>'Sectoral Plan 30'!$E36</f>
        <v>0</v>
      </c>
      <c r="AH30" s="107">
        <f t="shared" si="0"/>
        <v>0</v>
      </c>
      <c r="AI30" s="79" t="str">
        <f>'Long Term Vision'!C36</f>
        <v>NO</v>
      </c>
      <c r="AJ30" s="79" t="str">
        <f>IF($AI30="NO",'developer sheet'!$D$9,IF(AND($AH30&gt;0,$AI30=0),1,0))</f>
        <v>N/A</v>
      </c>
      <c r="AK30" s="108" t="str">
        <f>IF($AI30="NO",'developer sheet'!$D$9,IF(AND($AH30=0,$AI30=0),1,0))</f>
        <v>N/A</v>
      </c>
      <c r="AL30" s="103"/>
    </row>
    <row r="31" spans="1:38" x14ac:dyDescent="0.25">
      <c r="A31" s="19">
        <v>5.4</v>
      </c>
      <c r="B31" s="107">
        <f>'Long Term Vision'!G37</f>
        <v>0</v>
      </c>
      <c r="C31" s="79">
        <f>'Mid-term Plan'!E37</f>
        <v>0</v>
      </c>
      <c r="D31" s="79">
        <f>'Sectoral Plan 1'!$E37</f>
        <v>0</v>
      </c>
      <c r="E31" s="79">
        <f>'Sectoral Plan 2'!$E37</f>
        <v>0</v>
      </c>
      <c r="F31" s="79">
        <f>'Sectoral Plan 3'!$E37</f>
        <v>0</v>
      </c>
      <c r="G31" s="79">
        <f>'Sectoral Plan 4'!$E37</f>
        <v>0</v>
      </c>
      <c r="H31" s="79">
        <f>'Sectoral Plan 5'!$E37</f>
        <v>0</v>
      </c>
      <c r="I31" s="79">
        <f>'Sectoral Plan 6'!$E37</f>
        <v>0</v>
      </c>
      <c r="J31" s="79">
        <f>'Sectoral Plan 7'!$E37</f>
        <v>0</v>
      </c>
      <c r="K31" s="79">
        <f>'Sectoral Plan 8'!$E37</f>
        <v>0</v>
      </c>
      <c r="L31" s="79">
        <f>'Sectoral Plan 9'!$E37</f>
        <v>0</v>
      </c>
      <c r="M31" s="79">
        <f>'Sectoral Plan 10'!$E37</f>
        <v>0</v>
      </c>
      <c r="N31" s="79">
        <f>'Sectoral Plan 11'!$E37</f>
        <v>0</v>
      </c>
      <c r="O31" s="79">
        <f>'Sectoral Plan 12'!$E37</f>
        <v>0</v>
      </c>
      <c r="P31" s="79">
        <f>'Sectoral Plan 13'!$E37</f>
        <v>0</v>
      </c>
      <c r="Q31" s="79">
        <f>'Sectoral Plan 14'!$E37</f>
        <v>0</v>
      </c>
      <c r="R31" s="79">
        <f>'Sectoral Plan 15'!$E37</f>
        <v>0</v>
      </c>
      <c r="S31" s="79">
        <f>'Sectoral Plan 16'!$E37</f>
        <v>0</v>
      </c>
      <c r="T31" s="79">
        <f>'Sectoral Plan 17'!$E37</f>
        <v>0</v>
      </c>
      <c r="U31" s="79">
        <f>'Sectoral Plan 18'!$E37</f>
        <v>0</v>
      </c>
      <c r="V31" s="79">
        <f>'Sectoral Plan 19'!$E37</f>
        <v>0</v>
      </c>
      <c r="W31" s="79">
        <f>'Sectoral Plan 20'!$E37</f>
        <v>0</v>
      </c>
      <c r="X31" s="79">
        <f>'Sectoral Plan 21'!$E37</f>
        <v>0</v>
      </c>
      <c r="Y31" s="79">
        <f>'Sectoral Plan 22'!$E37</f>
        <v>0</v>
      </c>
      <c r="Z31" s="79">
        <f>'Sectoral Plan 23'!$E37</f>
        <v>0</v>
      </c>
      <c r="AA31" s="79">
        <f>'Sectoral Plan 24'!$E37</f>
        <v>0</v>
      </c>
      <c r="AB31" s="79">
        <f>'Sectoral Plan 25'!$E37</f>
        <v>0</v>
      </c>
      <c r="AC31" s="79">
        <f>'Sectoral Plan 26'!$E37</f>
        <v>0</v>
      </c>
      <c r="AD31" s="79">
        <f>'Sectoral Plan 27'!$E37</f>
        <v>0</v>
      </c>
      <c r="AE31" s="79">
        <f>'Sectoral Plan 28'!$E37</f>
        <v>0</v>
      </c>
      <c r="AF31" s="79">
        <f>'Sectoral Plan 29'!$E37</f>
        <v>0</v>
      </c>
      <c r="AG31" s="108">
        <f>'Sectoral Plan 30'!$E37</f>
        <v>0</v>
      </c>
      <c r="AH31" s="107">
        <f t="shared" si="0"/>
        <v>0</v>
      </c>
      <c r="AI31" s="79">
        <f>'Long Term Vision'!C37</f>
        <v>0</v>
      </c>
      <c r="AJ31" s="79">
        <f>IF($AI31="NO",'developer sheet'!$D$9,IF(AND($AH31&gt;0,$AI31=0),1,0))</f>
        <v>0</v>
      </c>
      <c r="AK31" s="108">
        <f>IF($AI31="NO",'developer sheet'!$D$9,IF(AND($AH31=0,$AI31=0),1,0))</f>
        <v>1</v>
      </c>
      <c r="AL31" s="103"/>
    </row>
    <row r="32" spans="1:38" x14ac:dyDescent="0.25">
      <c r="A32" s="19">
        <v>5.5</v>
      </c>
      <c r="B32" s="107">
        <f>'Long Term Vision'!G38</f>
        <v>0</v>
      </c>
      <c r="C32" s="79">
        <f>'Mid-term Plan'!E38</f>
        <v>0</v>
      </c>
      <c r="D32" s="79">
        <f>'Sectoral Plan 1'!$E38</f>
        <v>0</v>
      </c>
      <c r="E32" s="79">
        <f>'Sectoral Plan 2'!$E38</f>
        <v>0</v>
      </c>
      <c r="F32" s="79">
        <f>'Sectoral Plan 3'!$E38</f>
        <v>0</v>
      </c>
      <c r="G32" s="79">
        <f>'Sectoral Plan 4'!$E38</f>
        <v>0</v>
      </c>
      <c r="H32" s="79">
        <f>'Sectoral Plan 5'!$E38</f>
        <v>0</v>
      </c>
      <c r="I32" s="79">
        <f>'Sectoral Plan 6'!$E38</f>
        <v>0</v>
      </c>
      <c r="J32" s="79">
        <f>'Sectoral Plan 7'!$E38</f>
        <v>0</v>
      </c>
      <c r="K32" s="79">
        <f>'Sectoral Plan 8'!$E38</f>
        <v>0</v>
      </c>
      <c r="L32" s="79">
        <f>'Sectoral Plan 9'!$E38</f>
        <v>0</v>
      </c>
      <c r="M32" s="79">
        <f>'Sectoral Plan 10'!$E38</f>
        <v>0</v>
      </c>
      <c r="N32" s="79">
        <f>'Sectoral Plan 11'!$E38</f>
        <v>0</v>
      </c>
      <c r="O32" s="79">
        <f>'Sectoral Plan 12'!$E38</f>
        <v>0</v>
      </c>
      <c r="P32" s="79">
        <f>'Sectoral Plan 13'!$E38</f>
        <v>0</v>
      </c>
      <c r="Q32" s="79">
        <f>'Sectoral Plan 14'!$E38</f>
        <v>0</v>
      </c>
      <c r="R32" s="79">
        <f>'Sectoral Plan 15'!$E38</f>
        <v>0</v>
      </c>
      <c r="S32" s="79">
        <f>'Sectoral Plan 16'!$E38</f>
        <v>0</v>
      </c>
      <c r="T32" s="79">
        <f>'Sectoral Plan 17'!$E38</f>
        <v>0</v>
      </c>
      <c r="U32" s="79">
        <f>'Sectoral Plan 18'!$E38</f>
        <v>0</v>
      </c>
      <c r="V32" s="79">
        <f>'Sectoral Plan 19'!$E38</f>
        <v>0</v>
      </c>
      <c r="W32" s="79">
        <f>'Sectoral Plan 20'!$E38</f>
        <v>0</v>
      </c>
      <c r="X32" s="79">
        <f>'Sectoral Plan 21'!$E38</f>
        <v>0</v>
      </c>
      <c r="Y32" s="79">
        <f>'Sectoral Plan 22'!$E38</f>
        <v>0</v>
      </c>
      <c r="Z32" s="79">
        <f>'Sectoral Plan 23'!$E38</f>
        <v>0</v>
      </c>
      <c r="AA32" s="79">
        <f>'Sectoral Plan 24'!$E38</f>
        <v>0</v>
      </c>
      <c r="AB32" s="79">
        <f>'Sectoral Plan 25'!$E38</f>
        <v>0</v>
      </c>
      <c r="AC32" s="79">
        <f>'Sectoral Plan 26'!$E38</f>
        <v>0</v>
      </c>
      <c r="AD32" s="79">
        <f>'Sectoral Plan 27'!$E38</f>
        <v>0</v>
      </c>
      <c r="AE32" s="79">
        <f>'Sectoral Plan 28'!$E38</f>
        <v>0</v>
      </c>
      <c r="AF32" s="79">
        <f>'Sectoral Plan 29'!$E38</f>
        <v>0</v>
      </c>
      <c r="AG32" s="108">
        <f>'Sectoral Plan 30'!$E38</f>
        <v>0</v>
      </c>
      <c r="AH32" s="107">
        <f t="shared" si="0"/>
        <v>0</v>
      </c>
      <c r="AI32" s="79">
        <f>'Long Term Vision'!C38</f>
        <v>0</v>
      </c>
      <c r="AJ32" s="79">
        <f>IF($AI32="NO",'developer sheet'!$D$9,IF(AND($AH32&gt;0,$AI32=0),1,0))</f>
        <v>0</v>
      </c>
      <c r="AK32" s="108">
        <f>IF($AI32="NO",'developer sheet'!$D$9,IF(AND($AH32=0,$AI32=0),1,0))</f>
        <v>1</v>
      </c>
      <c r="AL32" s="103"/>
    </row>
    <row r="33" spans="1:38" x14ac:dyDescent="0.25">
      <c r="A33" s="19">
        <v>5.6</v>
      </c>
      <c r="B33" s="107">
        <f>'Long Term Vision'!G39</f>
        <v>0</v>
      </c>
      <c r="C33" s="79">
        <f>'Mid-term Plan'!E39</f>
        <v>0</v>
      </c>
      <c r="D33" s="79">
        <f>'Sectoral Plan 1'!$E39</f>
        <v>0</v>
      </c>
      <c r="E33" s="79">
        <f>'Sectoral Plan 2'!$E39</f>
        <v>0</v>
      </c>
      <c r="F33" s="79">
        <f>'Sectoral Plan 3'!$E39</f>
        <v>0</v>
      </c>
      <c r="G33" s="79">
        <f>'Sectoral Plan 4'!$E39</f>
        <v>0</v>
      </c>
      <c r="H33" s="79">
        <f>'Sectoral Plan 5'!$E39</f>
        <v>0</v>
      </c>
      <c r="I33" s="79">
        <f>'Sectoral Plan 6'!$E39</f>
        <v>0</v>
      </c>
      <c r="J33" s="79">
        <f>'Sectoral Plan 7'!$E39</f>
        <v>0</v>
      </c>
      <c r="K33" s="79">
        <f>'Sectoral Plan 8'!$E39</f>
        <v>0</v>
      </c>
      <c r="L33" s="79">
        <f>'Sectoral Plan 9'!$E39</f>
        <v>0</v>
      </c>
      <c r="M33" s="79">
        <f>'Sectoral Plan 10'!$E39</f>
        <v>0</v>
      </c>
      <c r="N33" s="79">
        <f>'Sectoral Plan 11'!$E39</f>
        <v>0</v>
      </c>
      <c r="O33" s="79">
        <f>'Sectoral Plan 12'!$E39</f>
        <v>0</v>
      </c>
      <c r="P33" s="79">
        <f>'Sectoral Plan 13'!$E39</f>
        <v>0</v>
      </c>
      <c r="Q33" s="79">
        <f>'Sectoral Plan 14'!$E39</f>
        <v>0</v>
      </c>
      <c r="R33" s="79">
        <f>'Sectoral Plan 15'!$E39</f>
        <v>0</v>
      </c>
      <c r="S33" s="79">
        <f>'Sectoral Plan 16'!$E39</f>
        <v>0</v>
      </c>
      <c r="T33" s="79">
        <f>'Sectoral Plan 17'!$E39</f>
        <v>0</v>
      </c>
      <c r="U33" s="79">
        <f>'Sectoral Plan 18'!$E39</f>
        <v>0</v>
      </c>
      <c r="V33" s="79">
        <f>'Sectoral Plan 19'!$E39</f>
        <v>0</v>
      </c>
      <c r="W33" s="79">
        <f>'Sectoral Plan 20'!$E39</f>
        <v>0</v>
      </c>
      <c r="X33" s="79">
        <f>'Sectoral Plan 21'!$E39</f>
        <v>0</v>
      </c>
      <c r="Y33" s="79">
        <f>'Sectoral Plan 22'!$E39</f>
        <v>0</v>
      </c>
      <c r="Z33" s="79">
        <f>'Sectoral Plan 23'!$E39</f>
        <v>0</v>
      </c>
      <c r="AA33" s="79">
        <f>'Sectoral Plan 24'!$E39</f>
        <v>0</v>
      </c>
      <c r="AB33" s="79">
        <f>'Sectoral Plan 25'!$E39</f>
        <v>0</v>
      </c>
      <c r="AC33" s="79">
        <f>'Sectoral Plan 26'!$E39</f>
        <v>0</v>
      </c>
      <c r="AD33" s="79">
        <f>'Sectoral Plan 27'!$E39</f>
        <v>0</v>
      </c>
      <c r="AE33" s="79">
        <f>'Sectoral Plan 28'!$E39</f>
        <v>0</v>
      </c>
      <c r="AF33" s="79">
        <f>'Sectoral Plan 29'!$E39</f>
        <v>0</v>
      </c>
      <c r="AG33" s="108">
        <f>'Sectoral Plan 30'!$E39</f>
        <v>0</v>
      </c>
      <c r="AH33" s="107">
        <f t="shared" si="0"/>
        <v>0</v>
      </c>
      <c r="AI33" s="79">
        <f>'Long Term Vision'!C39</f>
        <v>0</v>
      </c>
      <c r="AJ33" s="79">
        <f>IF($AI33="NO",'developer sheet'!$D$9,IF(AND($AH33&gt;0,$AI33=0),1,0))</f>
        <v>0</v>
      </c>
      <c r="AK33" s="108">
        <f>IF($AI33="NO",'developer sheet'!$D$9,IF(AND($AH33=0,$AI33=0),1,0))</f>
        <v>1</v>
      </c>
      <c r="AL33" s="103"/>
    </row>
    <row r="34" spans="1:38" x14ac:dyDescent="0.25">
      <c r="A34" s="19">
        <v>6.1</v>
      </c>
      <c r="B34" s="107">
        <f>'Long Term Vision'!G41</f>
        <v>0</v>
      </c>
      <c r="C34" s="79">
        <f>'Mid-term Plan'!E41</f>
        <v>0</v>
      </c>
      <c r="D34" s="79">
        <f>'Sectoral Plan 1'!$E41</f>
        <v>0</v>
      </c>
      <c r="E34" s="79">
        <f>'Sectoral Plan 2'!$E41</f>
        <v>0</v>
      </c>
      <c r="F34" s="79">
        <f>'Sectoral Plan 3'!$E41</f>
        <v>0</v>
      </c>
      <c r="G34" s="79">
        <f>'Sectoral Plan 4'!$E41</f>
        <v>0</v>
      </c>
      <c r="H34" s="79">
        <f>'Sectoral Plan 5'!$E41</f>
        <v>0</v>
      </c>
      <c r="I34" s="79">
        <f>'Sectoral Plan 6'!$E41</f>
        <v>0</v>
      </c>
      <c r="J34" s="79">
        <f>'Sectoral Plan 7'!$E41</f>
        <v>0</v>
      </c>
      <c r="K34" s="79">
        <f>'Sectoral Plan 8'!$E41</f>
        <v>0</v>
      </c>
      <c r="L34" s="79" t="str">
        <f>'Sectoral Plan 9'!$E41</f>
        <v>1. Percent of Households with Class 1 potable water supply  (available 24/7) 
2. Number of households connected to centralised systems 
3. Number of months electricity consumption targets were met</v>
      </c>
      <c r="M34" s="79">
        <f>'Sectoral Plan 10'!$E41</f>
        <v>0</v>
      </c>
      <c r="N34" s="79">
        <f>'Sectoral Plan 11'!$E41</f>
        <v>0</v>
      </c>
      <c r="O34" s="79">
        <f>'Sectoral Plan 12'!$E41</f>
        <v>0</v>
      </c>
      <c r="P34" s="79">
        <f>'Sectoral Plan 13'!$E41</f>
        <v>0</v>
      </c>
      <c r="Q34" s="79">
        <f>'Sectoral Plan 14'!$E41</f>
        <v>0</v>
      </c>
      <c r="R34" s="79">
        <f>'Sectoral Plan 15'!$E41</f>
        <v>0</v>
      </c>
      <c r="S34" s="79">
        <f>'Sectoral Plan 16'!$E41</f>
        <v>0</v>
      </c>
      <c r="T34" s="79">
        <f>'Sectoral Plan 17'!$E41</f>
        <v>0</v>
      </c>
      <c r="U34" s="79">
        <f>'Sectoral Plan 18'!$E41</f>
        <v>0</v>
      </c>
      <c r="V34" s="79">
        <f>'Sectoral Plan 19'!$E41</f>
        <v>0</v>
      </c>
      <c r="W34" s="79">
        <f>'Sectoral Plan 20'!$E41</f>
        <v>0</v>
      </c>
      <c r="X34" s="79">
        <f>'Sectoral Plan 21'!$E41</f>
        <v>0</v>
      </c>
      <c r="Y34" s="79">
        <f>'Sectoral Plan 22'!$E41</f>
        <v>0</v>
      </c>
      <c r="Z34" s="79">
        <f>'Sectoral Plan 23'!$E41</f>
        <v>0</v>
      </c>
      <c r="AA34" s="79">
        <f>'Sectoral Plan 24'!$E41</f>
        <v>0</v>
      </c>
      <c r="AB34" s="79">
        <f>'Sectoral Plan 25'!$E41</f>
        <v>0</v>
      </c>
      <c r="AC34" s="79">
        <f>'Sectoral Plan 26'!$E41</f>
        <v>0</v>
      </c>
      <c r="AD34" s="79">
        <f>'Sectoral Plan 27'!$E41</f>
        <v>0</v>
      </c>
      <c r="AE34" s="79">
        <f>'Sectoral Plan 28'!$E41</f>
        <v>0</v>
      </c>
      <c r="AF34" s="79">
        <f>'Sectoral Plan 29'!$E41</f>
        <v>0</v>
      </c>
      <c r="AG34" s="108">
        <f>'Sectoral Plan 30'!$E41</f>
        <v>0</v>
      </c>
      <c r="AH34" s="107">
        <f t="shared" si="0"/>
        <v>1</v>
      </c>
      <c r="AI34" s="79">
        <f>'Long Term Vision'!C41</f>
        <v>0</v>
      </c>
      <c r="AJ34" s="79">
        <f>IF($AI34="NO",'developer sheet'!$D$9,IF(AND($AH34&gt;0,$AI34=0),1,0))</f>
        <v>1</v>
      </c>
      <c r="AK34" s="108">
        <f>IF($AI34="NO",'developer sheet'!$D$9,IF(AND($AH34=0,$AI34=0),1,0))</f>
        <v>0</v>
      </c>
      <c r="AL34" s="103"/>
    </row>
    <row r="35" spans="1:38" x14ac:dyDescent="0.25">
      <c r="A35" s="19">
        <v>6.2</v>
      </c>
      <c r="B35" s="107">
        <f>'Long Term Vision'!G42</f>
        <v>0</v>
      </c>
      <c r="C35" s="79">
        <f>'Mid-term Plan'!E42</f>
        <v>0</v>
      </c>
      <c r="D35" s="79">
        <f>'Sectoral Plan 1'!$E42</f>
        <v>0</v>
      </c>
      <c r="E35" s="79">
        <f>'Sectoral Plan 2'!$E42</f>
        <v>0</v>
      </c>
      <c r="F35" s="79">
        <f>'Sectoral Plan 3'!$E42</f>
        <v>0</v>
      </c>
      <c r="G35" s="79">
        <f>'Sectoral Plan 4'!$E42</f>
        <v>0</v>
      </c>
      <c r="H35" s="79">
        <f>'Sectoral Plan 5'!$E42</f>
        <v>0</v>
      </c>
      <c r="I35" s="79">
        <f>'Sectoral Plan 6'!$E42</f>
        <v>0</v>
      </c>
      <c r="J35" s="79">
        <f>'Sectoral Plan 7'!$E42</f>
        <v>0</v>
      </c>
      <c r="K35" s="79">
        <f>'Sectoral Plan 8'!$E42</f>
        <v>0</v>
      </c>
      <c r="L35" s="79" t="str">
        <f>'Sectoral Plan 9'!$E42</f>
        <v>1. Percent of Households with Class 1 potable water supply  (available 24/7) 
2. Number of households connected to centralised systems 
3. Number of months electricity consumption targets were met
i) Improved timeliness in meeting the health care needs of the visitor; 
ii) Reduction in transmission of communicable diseases; 
iii) Reduction in reports of crime and visitor harassment; and 
iv) Improvement in health, safety and security in communities.</v>
      </c>
      <c r="M35" s="79">
        <f>'Sectoral Plan 10'!$E42</f>
        <v>0</v>
      </c>
      <c r="N35" s="79">
        <f>'Sectoral Plan 11'!$E42</f>
        <v>0</v>
      </c>
      <c r="O35" s="79">
        <f>'Sectoral Plan 12'!$E42</f>
        <v>0</v>
      </c>
      <c r="P35" s="79" t="str">
        <f>'Sectoral Plan 13'!$E42</f>
        <v>¬ Number of Educational Outreach Programmes completed per year
¬ Number of successful actions
against Unauthorized
Development under the Planning
Approval Process
¬ Number of permits with special
conditions under the Water
Pollution Rules</v>
      </c>
      <c r="Q35" s="79">
        <f>'Sectoral Plan 14'!$E42</f>
        <v>0</v>
      </c>
      <c r="R35" s="79">
        <f>'Sectoral Plan 15'!$E42</f>
        <v>0</v>
      </c>
      <c r="S35" s="79">
        <f>'Sectoral Plan 16'!$E42</f>
        <v>0</v>
      </c>
      <c r="T35" s="79">
        <f>'Sectoral Plan 17'!$E42</f>
        <v>0</v>
      </c>
      <c r="U35" s="79">
        <f>'Sectoral Plan 18'!$E42</f>
        <v>0</v>
      </c>
      <c r="V35" s="79">
        <f>'Sectoral Plan 19'!$E42</f>
        <v>0</v>
      </c>
      <c r="W35" s="79">
        <f>'Sectoral Plan 20'!$E42</f>
        <v>0</v>
      </c>
      <c r="X35" s="79">
        <f>'Sectoral Plan 21'!$E42</f>
        <v>0</v>
      </c>
      <c r="Y35" s="79">
        <f>'Sectoral Plan 22'!$E42</f>
        <v>0</v>
      </c>
      <c r="Z35" s="79">
        <f>'Sectoral Plan 23'!$E42</f>
        <v>0</v>
      </c>
      <c r="AA35" s="79">
        <f>'Sectoral Plan 24'!$E42</f>
        <v>0</v>
      </c>
      <c r="AB35" s="79">
        <f>'Sectoral Plan 25'!$E42</f>
        <v>0</v>
      </c>
      <c r="AC35" s="79">
        <f>'Sectoral Plan 26'!$E42</f>
        <v>0</v>
      </c>
      <c r="AD35" s="79">
        <f>'Sectoral Plan 27'!$E42</f>
        <v>0</v>
      </c>
      <c r="AE35" s="79">
        <f>'Sectoral Plan 28'!$E42</f>
        <v>0</v>
      </c>
      <c r="AF35" s="79">
        <f>'Sectoral Plan 29'!$E42</f>
        <v>0</v>
      </c>
      <c r="AG35" s="108">
        <f>'Sectoral Plan 30'!$E42</f>
        <v>0</v>
      </c>
      <c r="AH35" s="107">
        <f t="shared" si="0"/>
        <v>2</v>
      </c>
      <c r="AI35" s="79">
        <f>'Long Term Vision'!C42</f>
        <v>0</v>
      </c>
      <c r="AJ35" s="79">
        <f>IF($AI35="NO",'developer sheet'!$D$9,IF(AND($AH35&gt;0,$AI35=0),1,0))</f>
        <v>1</v>
      </c>
      <c r="AK35" s="108">
        <f>IF($AI35="NO",'developer sheet'!$D$9,IF(AND($AH35=0,$AI35=0),1,0))</f>
        <v>0</v>
      </c>
      <c r="AL35" s="103"/>
    </row>
    <row r="36" spans="1:38" x14ac:dyDescent="0.25">
      <c r="A36" s="19">
        <v>6.3</v>
      </c>
      <c r="B36" s="107">
        <f>'Long Term Vision'!G43</f>
        <v>0</v>
      </c>
      <c r="C36" s="79">
        <f>'Mid-term Plan'!E43</f>
        <v>0</v>
      </c>
      <c r="D36" s="79">
        <f>'Sectoral Plan 1'!$E43</f>
        <v>0</v>
      </c>
      <c r="E36" s="79">
        <f>'Sectoral Plan 2'!$E43</f>
        <v>0</v>
      </c>
      <c r="F36" s="79">
        <f>'Sectoral Plan 3'!$E43</f>
        <v>0</v>
      </c>
      <c r="G36" s="79">
        <f>'Sectoral Plan 4'!$E43</f>
        <v>0</v>
      </c>
      <c r="H36" s="79">
        <f>'Sectoral Plan 5'!$E43</f>
        <v>0</v>
      </c>
      <c r="I36" s="79">
        <f>'Sectoral Plan 6'!$E43</f>
        <v>0</v>
      </c>
      <c r="J36" s="79">
        <f>'Sectoral Plan 7'!$E43</f>
        <v>0</v>
      </c>
      <c r="K36" s="79">
        <f>'Sectoral Plan 8'!$E43</f>
        <v>0</v>
      </c>
      <c r="L36" s="79" t="str">
        <f>'Sectoral Plan 9'!$E43</f>
        <v>1. Percent of Households with Class 1 potable water supply  (available 24/7) 
2. Number of households connected to centralised systems 
3. Number of months electricity consumption targets were met
1. Quantity of waste to landfill (total and per capita)
2. Quantity of waste collected by workfare programmes 
3. Overall recycling rate of paper, metal, plastic, glass, organic waste 
4. Waste prevention and minimisation policy in operation 
5. Characterisation of and quantity of waste stream 
6. Quantity of hazardous waste treated  
7. Quantity of POPs sold in Tobago</v>
      </c>
      <c r="M36" s="79">
        <f>'Sectoral Plan 10'!$E43</f>
        <v>0</v>
      </c>
      <c r="N36" s="79">
        <f>'Sectoral Plan 11'!$E43</f>
        <v>0</v>
      </c>
      <c r="O36" s="79">
        <f>'Sectoral Plan 12'!$E43</f>
        <v>0</v>
      </c>
      <c r="P36" s="79" t="str">
        <f>'Sectoral Plan 13'!$E43</f>
        <v>¬ Number of Facilities registering
under the Water Pollution Rules
each year
¬ Number of Permits issued under the Water Pollution Rules each year
¬ Ambient Water Quality Standards have been developed
¬ Enactment of Legislation for the establishment of Pollution Tax
¬ Number of successful actions
against Unauthorized
Development under the Planning
Approval Process
¬ Number of permits with special
conditions under the Water
Pollution Rules</v>
      </c>
      <c r="Q36" s="79" t="str">
        <f>'Sectoral Plan 14'!$E43</f>
        <v>¬ Amount of untreated sewage reaching the marine environment; 
¬ Amount of sewage meeting effluent limitations established in the Water Pollution Rules; 
¬ Rate of degradation of coral reefs by sewage contamination; 
¬ Incidence of fish kills associated with sewage; and Incidence of human illness caused by consuming tainted seafood or by bathing in polluted water.
¬ Amount and type of pesticides entering the country
¬ Amount of untreated sewage reaching the marine environment; 
¬ Amount of sewage meeting effluent limitations established in the Water Pollution Rules; 
¬ Rate of degradation of coral reefs by sewage contamination; 
¬ Incidence of fish kills associated with sewage; 
¬ Incidence of human illness caused by consuming tainted seafood or by bathing in polluted water; and 
¬ Extent of public awareness of impacts of household products (as determined by environmental literacy surveys)</v>
      </c>
      <c r="R36" s="79">
        <f>'Sectoral Plan 15'!$E43</f>
        <v>0</v>
      </c>
      <c r="S36" s="79">
        <f>'Sectoral Plan 16'!$E43</f>
        <v>0</v>
      </c>
      <c r="T36" s="79">
        <f>'Sectoral Plan 17'!$E43</f>
        <v>0</v>
      </c>
      <c r="U36" s="79">
        <f>'Sectoral Plan 18'!$E43</f>
        <v>0</v>
      </c>
      <c r="V36" s="79">
        <f>'Sectoral Plan 19'!$E43</f>
        <v>0</v>
      </c>
      <c r="W36" s="79">
        <f>'Sectoral Plan 20'!$E43</f>
        <v>0</v>
      </c>
      <c r="X36" s="79">
        <f>'Sectoral Plan 21'!$E43</f>
        <v>0</v>
      </c>
      <c r="Y36" s="79">
        <f>'Sectoral Plan 22'!$E43</f>
        <v>0</v>
      </c>
      <c r="Z36" s="79">
        <f>'Sectoral Plan 23'!$E43</f>
        <v>0</v>
      </c>
      <c r="AA36" s="79">
        <f>'Sectoral Plan 24'!$E43</f>
        <v>0</v>
      </c>
      <c r="AB36" s="79">
        <f>'Sectoral Plan 25'!$E43</f>
        <v>0</v>
      </c>
      <c r="AC36" s="79">
        <f>'Sectoral Plan 26'!$E43</f>
        <v>0</v>
      </c>
      <c r="AD36" s="79">
        <f>'Sectoral Plan 27'!$E43</f>
        <v>0</v>
      </c>
      <c r="AE36" s="79">
        <f>'Sectoral Plan 28'!$E43</f>
        <v>0</v>
      </c>
      <c r="AF36" s="79">
        <f>'Sectoral Plan 29'!$E43</f>
        <v>0</v>
      </c>
      <c r="AG36" s="108">
        <f>'Sectoral Plan 30'!$E43</f>
        <v>0</v>
      </c>
      <c r="AH36" s="107">
        <f t="shared" si="0"/>
        <v>3</v>
      </c>
      <c r="AI36" s="79">
        <f>'Long Term Vision'!C43</f>
        <v>0</v>
      </c>
      <c r="AJ36" s="79">
        <f>IF($AI36="NO",'developer sheet'!$D$9,IF(AND($AH36&gt;0,$AI36=0),1,0))</f>
        <v>1</v>
      </c>
      <c r="AK36" s="108">
        <f>IF($AI36="NO",'developer sheet'!$D$9,IF(AND($AH36=0,$AI36=0),1,0))</f>
        <v>0</v>
      </c>
      <c r="AL36" s="103"/>
    </row>
    <row r="37" spans="1:38" x14ac:dyDescent="0.25">
      <c r="A37" s="19">
        <v>6.4</v>
      </c>
      <c r="B37" s="107">
        <f>'Long Term Vision'!G44</f>
        <v>0</v>
      </c>
      <c r="C37" s="79">
        <f>'Mid-term Plan'!E44</f>
        <v>0</v>
      </c>
      <c r="D37" s="79">
        <f>'Sectoral Plan 1'!$E44</f>
        <v>0</v>
      </c>
      <c r="E37" s="79">
        <f>'Sectoral Plan 2'!$E44</f>
        <v>0</v>
      </c>
      <c r="F37" s="79">
        <f>'Sectoral Plan 3'!$E44</f>
        <v>0</v>
      </c>
      <c r="G37" s="79">
        <f>'Sectoral Plan 4'!$E44</f>
        <v>0</v>
      </c>
      <c r="H37" s="79">
        <f>'Sectoral Plan 5'!$E44</f>
        <v>0</v>
      </c>
      <c r="I37" s="79">
        <f>'Sectoral Plan 6'!$E44</f>
        <v>0</v>
      </c>
      <c r="J37" s="79">
        <f>'Sectoral Plan 7'!$E44</f>
        <v>0</v>
      </c>
      <c r="K37" s="79">
        <f>'Sectoral Plan 8'!$E44</f>
        <v>0</v>
      </c>
      <c r="L37" s="79">
        <f>'Sectoral Plan 9'!$E44</f>
        <v>0</v>
      </c>
      <c r="M37" s="79">
        <f>'Sectoral Plan 10'!$E44</f>
        <v>0</v>
      </c>
      <c r="N37" s="79">
        <f>'Sectoral Plan 11'!$E44</f>
        <v>0</v>
      </c>
      <c r="O37" s="79">
        <f>'Sectoral Plan 12'!$E44</f>
        <v>0</v>
      </c>
      <c r="P37" s="79">
        <f>'Sectoral Plan 13'!$E44</f>
        <v>0</v>
      </c>
      <c r="Q37" s="79">
        <f>'Sectoral Plan 14'!$E44</f>
        <v>0</v>
      </c>
      <c r="R37" s="79">
        <f>'Sectoral Plan 15'!$E44</f>
        <v>0</v>
      </c>
      <c r="S37" s="79">
        <f>'Sectoral Plan 16'!$E44</f>
        <v>0</v>
      </c>
      <c r="T37" s="79">
        <f>'Sectoral Plan 17'!$E44</f>
        <v>0</v>
      </c>
      <c r="U37" s="79">
        <f>'Sectoral Plan 18'!$E44</f>
        <v>0</v>
      </c>
      <c r="V37" s="79">
        <f>'Sectoral Plan 19'!$E44</f>
        <v>0</v>
      </c>
      <c r="W37" s="79">
        <f>'Sectoral Plan 20'!$E44</f>
        <v>0</v>
      </c>
      <c r="X37" s="79">
        <f>'Sectoral Plan 21'!$E44</f>
        <v>0</v>
      </c>
      <c r="Y37" s="79">
        <f>'Sectoral Plan 22'!$E44</f>
        <v>0</v>
      </c>
      <c r="Z37" s="79">
        <f>'Sectoral Plan 23'!$E44</f>
        <v>0</v>
      </c>
      <c r="AA37" s="79">
        <f>'Sectoral Plan 24'!$E44</f>
        <v>0</v>
      </c>
      <c r="AB37" s="79">
        <f>'Sectoral Plan 25'!$E44</f>
        <v>0</v>
      </c>
      <c r="AC37" s="79">
        <f>'Sectoral Plan 26'!$E44</f>
        <v>0</v>
      </c>
      <c r="AD37" s="79">
        <f>'Sectoral Plan 27'!$E44</f>
        <v>0</v>
      </c>
      <c r="AE37" s="79">
        <f>'Sectoral Plan 28'!$E44</f>
        <v>0</v>
      </c>
      <c r="AF37" s="79">
        <f>'Sectoral Plan 29'!$E44</f>
        <v>0</v>
      </c>
      <c r="AG37" s="108">
        <f>'Sectoral Plan 30'!$E44</f>
        <v>0</v>
      </c>
      <c r="AH37" s="107">
        <f t="shared" si="0"/>
        <v>0</v>
      </c>
      <c r="AI37" s="79">
        <f>'Long Term Vision'!C44</f>
        <v>0</v>
      </c>
      <c r="AJ37" s="79">
        <f>IF($AI37="NO",'developer sheet'!$D$9,IF(AND($AH37&gt;0,$AI37=0),1,0))</f>
        <v>0</v>
      </c>
      <c r="AK37" s="108">
        <f>IF($AI37="NO",'developer sheet'!$D$9,IF(AND($AH37=0,$AI37=0),1,0))</f>
        <v>1</v>
      </c>
      <c r="AL37" s="103"/>
    </row>
    <row r="38" spans="1:38" x14ac:dyDescent="0.25">
      <c r="A38" s="19">
        <v>6.5</v>
      </c>
      <c r="B38" s="107">
        <f>'Long Term Vision'!G45</f>
        <v>0</v>
      </c>
      <c r="C38" s="79">
        <f>'Mid-term Plan'!E45</f>
        <v>0</v>
      </c>
      <c r="D38" s="79">
        <f>'Sectoral Plan 1'!$E45</f>
        <v>0</v>
      </c>
      <c r="E38" s="79">
        <f>'Sectoral Plan 2'!$E45</f>
        <v>0</v>
      </c>
      <c r="F38" s="79">
        <f>'Sectoral Plan 3'!$E45</f>
        <v>0</v>
      </c>
      <c r="G38" s="79">
        <f>'Sectoral Plan 4'!$E45</f>
        <v>0</v>
      </c>
      <c r="H38" s="79">
        <f>'Sectoral Plan 5'!$E45</f>
        <v>0</v>
      </c>
      <c r="I38" s="79">
        <f>'Sectoral Plan 6'!$E45</f>
        <v>0</v>
      </c>
      <c r="J38" s="79">
        <f>'Sectoral Plan 7'!$E45</f>
        <v>0</v>
      </c>
      <c r="K38" s="79">
        <f>'Sectoral Plan 8'!$E45</f>
        <v>0</v>
      </c>
      <c r="L38" s="79">
        <f>'Sectoral Plan 9'!$E45</f>
        <v>0</v>
      </c>
      <c r="M38" s="79">
        <f>'Sectoral Plan 10'!$E45</f>
        <v>0</v>
      </c>
      <c r="N38" s="79">
        <f>'Sectoral Plan 11'!$E45</f>
        <v>0</v>
      </c>
      <c r="O38" s="79">
        <f>'Sectoral Plan 12'!$E45</f>
        <v>0</v>
      </c>
      <c r="P38" s="79" t="str">
        <f>'Sectoral Plan 13'!$E45</f>
        <v>¬ Number of Watershed protected under the Water and Sewerage Act
¬ Guidelines developed
¬ Ambient water quality baseline levels
¬ Increased awareness of Water Pollution Rules
¬ Increase compliance with Water Pollution Rules
¬ Facilities requiring permits identified
¬ Sixteen (16) permits issued per year
¬ Record of compliance/non-compliance
¬ Economic and non-economic incentives developed
¬ Malfunctioning sewage treatment plants addressed
¬ National NPS Pollution Management Programme
¬ Watersheds ranked for remediation
¬ NPS baseline levels established
¬ Report on inland and coastal water quality standard and guidelines
¬ Recommendations for inland and coastal water quality guidelines
¬ Ambient water quality baseline levels
¬ Increased awareness of Water Pollution Rules
¬ Increase compliance with Water Pollution Rules
¬ Facilities requiring permits identified
¬ Sixteen (16) permits issued per year
¬ Record of compliance/non-compliance
¬ Economic and non-economic incentives developed
¬ Malfunctioning sewage treatment plants addressed
¬ National NPS Pollution Management Programme
¬ Watersheds ranked for remediation
¬ NPS baseline levels established
¬ Report on inland and coastal water quality standard and guidelines
¬ Recommendations for inland and coastal water quality guidelines</v>
      </c>
      <c r="Q38" s="79">
        <f>'Sectoral Plan 14'!$E45</f>
        <v>0</v>
      </c>
      <c r="R38" s="79">
        <f>'Sectoral Plan 15'!$E45</f>
        <v>0</v>
      </c>
      <c r="S38" s="79">
        <f>'Sectoral Plan 16'!$E45</f>
        <v>0</v>
      </c>
      <c r="T38" s="79">
        <f>'Sectoral Plan 17'!$E45</f>
        <v>0</v>
      </c>
      <c r="U38" s="79">
        <f>'Sectoral Plan 18'!$E45</f>
        <v>0</v>
      </c>
      <c r="V38" s="79">
        <f>'Sectoral Plan 19'!$E45</f>
        <v>0</v>
      </c>
      <c r="W38" s="79">
        <f>'Sectoral Plan 20'!$E45</f>
        <v>0</v>
      </c>
      <c r="X38" s="79">
        <f>'Sectoral Plan 21'!$E45</f>
        <v>0</v>
      </c>
      <c r="Y38" s="79">
        <f>'Sectoral Plan 22'!$E45</f>
        <v>0</v>
      </c>
      <c r="Z38" s="79">
        <f>'Sectoral Plan 23'!$E45</f>
        <v>0</v>
      </c>
      <c r="AA38" s="79">
        <f>'Sectoral Plan 24'!$E45</f>
        <v>0</v>
      </c>
      <c r="AB38" s="79">
        <f>'Sectoral Plan 25'!$E45</f>
        <v>0</v>
      </c>
      <c r="AC38" s="79">
        <f>'Sectoral Plan 26'!$E45</f>
        <v>0</v>
      </c>
      <c r="AD38" s="79">
        <f>'Sectoral Plan 27'!$E45</f>
        <v>0</v>
      </c>
      <c r="AE38" s="79">
        <f>'Sectoral Plan 28'!$E45</f>
        <v>0</v>
      </c>
      <c r="AF38" s="79">
        <f>'Sectoral Plan 29'!$E45</f>
        <v>0</v>
      </c>
      <c r="AG38" s="108">
        <f>'Sectoral Plan 30'!$E45</f>
        <v>0</v>
      </c>
      <c r="AH38" s="107">
        <f t="shared" si="0"/>
        <v>1</v>
      </c>
      <c r="AI38" s="79">
        <f>'Long Term Vision'!C45</f>
        <v>0</v>
      </c>
      <c r="AJ38" s="79">
        <f>IF($AI38="NO",'developer sheet'!$D$9,IF(AND($AH38&gt;0,$AI38=0),1,0))</f>
        <v>1</v>
      </c>
      <c r="AK38" s="108">
        <f>IF($AI38="NO",'developer sheet'!$D$9,IF(AND($AH38=0,$AI38=0),1,0))</f>
        <v>0</v>
      </c>
      <c r="AL38" s="103"/>
    </row>
    <row r="39" spans="1:38" x14ac:dyDescent="0.25">
      <c r="A39" s="19">
        <v>6.6</v>
      </c>
      <c r="B39" s="107">
        <f>'Long Term Vision'!G46</f>
        <v>0</v>
      </c>
      <c r="C39" s="79">
        <f>'Mid-term Plan'!E46</f>
        <v>0</v>
      </c>
      <c r="D39" s="79">
        <f>'Sectoral Plan 1'!$E46</f>
        <v>0</v>
      </c>
      <c r="E39" s="79">
        <f>'Sectoral Plan 2'!$E46</f>
        <v>0</v>
      </c>
      <c r="F39" s="79">
        <f>'Sectoral Plan 3'!$E46</f>
        <v>0</v>
      </c>
      <c r="G39" s="79">
        <f>'Sectoral Plan 4'!$E46</f>
        <v>0</v>
      </c>
      <c r="H39" s="79">
        <f>'Sectoral Plan 5'!$E46</f>
        <v>0</v>
      </c>
      <c r="I39" s="79">
        <f>'Sectoral Plan 6'!$E46</f>
        <v>0</v>
      </c>
      <c r="J39" s="79">
        <f>'Sectoral Plan 7'!$E46</f>
        <v>0</v>
      </c>
      <c r="K39" s="79">
        <f>'Sectoral Plan 8'!$E46</f>
        <v>0</v>
      </c>
      <c r="L39" s="79">
        <f>'Sectoral Plan 9'!$E46</f>
        <v>0</v>
      </c>
      <c r="M39" s="79">
        <f>'Sectoral Plan 10'!$E46</f>
        <v>0</v>
      </c>
      <c r="N39" s="79">
        <f>'Sectoral Plan 11'!$E46</f>
        <v>0</v>
      </c>
      <c r="O39" s="79">
        <f>'Sectoral Plan 12'!$E46</f>
        <v>0</v>
      </c>
      <c r="P39" s="79" t="str">
        <f>'Sectoral Plan 13'!$E46</f>
        <v>¬ Number of Watershed protected under the Water and Sewerage Act
¬ Guidelines developed
¬ Ambient water quality baseline levels
¬ Increased awareness of Water Pollution Rules
¬ Increase compliance with Water Pollution Rules
¬ Facilities requiring permits identified
¬ Sixteen (16) permits issued per year
¬ Record of compliance/non-compliance
¬ Economic and non-economic incentives developed
¬ Malfunctioning sewage treatment plants addressed
¬ National NPS Pollution Management Programme
¬ Watersheds ranked for remediation
¬ NPS baseline levels established
¬ Report on inland and coastal water quality standard and guidelines
¬ Recommendations for inland and coastal water quality guidelines</v>
      </c>
      <c r="Q39" s="79">
        <f>'Sectoral Plan 14'!$E46</f>
        <v>0</v>
      </c>
      <c r="R39" s="79">
        <f>'Sectoral Plan 15'!$E46</f>
        <v>0</v>
      </c>
      <c r="S39" s="79">
        <f>'Sectoral Plan 16'!$E46</f>
        <v>0</v>
      </c>
      <c r="T39" s="79">
        <f>'Sectoral Plan 17'!$E46</f>
        <v>0</v>
      </c>
      <c r="U39" s="79">
        <f>'Sectoral Plan 18'!$E46</f>
        <v>0</v>
      </c>
      <c r="V39" s="79">
        <f>'Sectoral Plan 19'!$E46</f>
        <v>0</v>
      </c>
      <c r="W39" s="79">
        <f>'Sectoral Plan 20'!$E46</f>
        <v>0</v>
      </c>
      <c r="X39" s="79">
        <f>'Sectoral Plan 21'!$E46</f>
        <v>0</v>
      </c>
      <c r="Y39" s="79">
        <f>'Sectoral Plan 22'!$E46</f>
        <v>0</v>
      </c>
      <c r="Z39" s="79">
        <f>'Sectoral Plan 23'!$E46</f>
        <v>0</v>
      </c>
      <c r="AA39" s="79">
        <f>'Sectoral Plan 24'!$E46</f>
        <v>0</v>
      </c>
      <c r="AB39" s="79">
        <f>'Sectoral Plan 25'!$E46</f>
        <v>0</v>
      </c>
      <c r="AC39" s="79">
        <f>'Sectoral Plan 26'!$E46</f>
        <v>0</v>
      </c>
      <c r="AD39" s="79">
        <f>'Sectoral Plan 27'!$E46</f>
        <v>0</v>
      </c>
      <c r="AE39" s="79">
        <f>'Sectoral Plan 28'!$E46</f>
        <v>0</v>
      </c>
      <c r="AF39" s="79">
        <f>'Sectoral Plan 29'!$E46</f>
        <v>0</v>
      </c>
      <c r="AG39" s="108">
        <f>'Sectoral Plan 30'!$E46</f>
        <v>0</v>
      </c>
      <c r="AH39" s="107">
        <f t="shared" si="0"/>
        <v>1</v>
      </c>
      <c r="AI39" s="79">
        <f>'Long Term Vision'!C46</f>
        <v>0</v>
      </c>
      <c r="AJ39" s="79">
        <f>IF($AI39="NO",'developer sheet'!$D$9,IF(AND($AH39&gt;0,$AI39=0),1,0))</f>
        <v>1</v>
      </c>
      <c r="AK39" s="108">
        <f>IF($AI39="NO",'developer sheet'!$D$9,IF(AND($AH39=0,$AI39=0),1,0))</f>
        <v>0</v>
      </c>
      <c r="AL39" s="103"/>
    </row>
    <row r="40" spans="1:38" x14ac:dyDescent="0.25">
      <c r="A40" s="19">
        <v>7.1</v>
      </c>
      <c r="B40" s="107">
        <f>'Long Term Vision'!G79</f>
        <v>0</v>
      </c>
      <c r="C40" s="79">
        <f>'Mid-term Plan'!E79</f>
        <v>0</v>
      </c>
      <c r="D40" s="79">
        <f>'Sectoral Plan 1'!$E79</f>
        <v>0</v>
      </c>
      <c r="E40" s="79">
        <f>'Sectoral Plan 2'!$E79</f>
        <v>0</v>
      </c>
      <c r="F40" s="79">
        <f>'Sectoral Plan 3'!$E79</f>
        <v>0</v>
      </c>
      <c r="G40" s="79">
        <f>'Sectoral Plan 4'!$E79</f>
        <v>0</v>
      </c>
      <c r="H40" s="79">
        <f>'Sectoral Plan 5'!$E79</f>
        <v>0</v>
      </c>
      <c r="I40" s="79">
        <f>'Sectoral Plan 6'!$E79</f>
        <v>0</v>
      </c>
      <c r="J40" s="79">
        <f>'Sectoral Plan 7'!$E79</f>
        <v>0</v>
      </c>
      <c r="K40" s="79">
        <f>'Sectoral Plan 8'!$E79</f>
        <v>0</v>
      </c>
      <c r="L40" s="79" t="str">
        <f>'Sectoral Plan 9'!$E79</f>
        <v xml:space="preserve">1. Start up of Cove Estate 
2. Production and utilisation of natural gas of Cove Estate 
1. Percent of Households with Class 1 potable water supply  (available 24/7) 
2. Number of households connected to centralised systems 
3. Number of months electricity consumption targets were met
 </v>
      </c>
      <c r="M40" s="79">
        <f>'Sectoral Plan 10'!$E79</f>
        <v>0</v>
      </c>
      <c r="N40" s="79">
        <f>'Sectoral Plan 11'!$E79</f>
        <v>0</v>
      </c>
      <c r="O40" s="79">
        <f>'Sectoral Plan 12'!$E79</f>
        <v>0</v>
      </c>
      <c r="P40" s="79" t="str">
        <f>'Sectoral Plan 13'!$E79</f>
        <v>¬ Completion and promulgation of Renewable Energy Policy</v>
      </c>
      <c r="Q40" s="79">
        <f>'Sectoral Plan 14'!$E79</f>
        <v>0</v>
      </c>
      <c r="R40" s="79">
        <f>'Sectoral Plan 15'!$E79</f>
        <v>0</v>
      </c>
      <c r="S40" s="79">
        <f>'Sectoral Plan 16'!$E79</f>
        <v>0</v>
      </c>
      <c r="T40" s="79">
        <f>'Sectoral Plan 17'!$E79</f>
        <v>0</v>
      </c>
      <c r="U40" s="79">
        <f>'Sectoral Plan 18'!$E79</f>
        <v>0</v>
      </c>
      <c r="V40" s="79">
        <f>'Sectoral Plan 19'!$E79</f>
        <v>0</v>
      </c>
      <c r="W40" s="79">
        <f>'Sectoral Plan 20'!$E79</f>
        <v>0</v>
      </c>
      <c r="X40" s="79">
        <f>'Sectoral Plan 21'!$E79</f>
        <v>0</v>
      </c>
      <c r="Y40" s="79">
        <f>'Sectoral Plan 22'!$E79</f>
        <v>0</v>
      </c>
      <c r="Z40" s="79">
        <f>'Sectoral Plan 23'!$E79</f>
        <v>0</v>
      </c>
      <c r="AA40" s="79">
        <f>'Sectoral Plan 24'!$E79</f>
        <v>0</v>
      </c>
      <c r="AB40" s="79">
        <f>'Sectoral Plan 25'!$E79</f>
        <v>0</v>
      </c>
      <c r="AC40" s="79">
        <f>'Sectoral Plan 26'!$E79</f>
        <v>0</v>
      </c>
      <c r="AD40" s="79">
        <f>'Sectoral Plan 27'!$E79</f>
        <v>0</v>
      </c>
      <c r="AE40" s="79">
        <f>'Sectoral Plan 28'!$E79</f>
        <v>0</v>
      </c>
      <c r="AF40" s="79">
        <f>'Sectoral Plan 29'!$E79</f>
        <v>0</v>
      </c>
      <c r="AG40" s="108">
        <f>'Sectoral Plan 30'!$E79</f>
        <v>0</v>
      </c>
      <c r="AH40" s="107">
        <f t="shared" si="0"/>
        <v>2</v>
      </c>
      <c r="AI40" s="79">
        <f>'Long Term Vision'!C79</f>
        <v>0</v>
      </c>
      <c r="AJ40" s="79">
        <f>IF($AI40="NO",'developer sheet'!$D$9,IF(AND($AH40&gt;0,$AI40=0),1,0))</f>
        <v>1</v>
      </c>
      <c r="AK40" s="108">
        <f>IF($AI40="NO",'developer sheet'!$D$9,IF(AND($AH40=0,$AI40=0),1,0))</f>
        <v>0</v>
      </c>
      <c r="AL40" s="103"/>
    </row>
    <row r="41" spans="1:38" x14ac:dyDescent="0.25">
      <c r="A41" s="19">
        <v>7.2</v>
      </c>
      <c r="B41" s="107">
        <f>'Long Term Vision'!G80</f>
        <v>0</v>
      </c>
      <c r="C41" s="79">
        <f>'Mid-term Plan'!E80</f>
        <v>0</v>
      </c>
      <c r="D41" s="79">
        <f>'Sectoral Plan 1'!$E80</f>
        <v>0</v>
      </c>
      <c r="E41" s="79">
        <f>'Sectoral Plan 2'!$E80</f>
        <v>0</v>
      </c>
      <c r="F41" s="79">
        <f>'Sectoral Plan 3'!$E80</f>
        <v>0</v>
      </c>
      <c r="G41" s="79">
        <f>'Sectoral Plan 4'!$E80</f>
        <v>0</v>
      </c>
      <c r="H41" s="79">
        <f>'Sectoral Plan 5'!$E80</f>
        <v>0</v>
      </c>
      <c r="I41" s="79">
        <f>'Sectoral Plan 6'!$E80</f>
        <v>0</v>
      </c>
      <c r="J41" s="79">
        <f>'Sectoral Plan 7'!$E80</f>
        <v>0</v>
      </c>
      <c r="K41" s="79">
        <f>'Sectoral Plan 8'!$E80</f>
        <v>0</v>
      </c>
      <c r="L41" s="79" t="str">
        <f>'Sectoral Plan 9'!$E80</f>
        <v>i) Reduction in energy cost; 
ii) Improved and enhanced infrastructure; 
iii) Well mantained sites, attractions and facilities; 
iv) Reduction in visitors complaints;
v) Increased number of accommodation establishments utilising sound environmental practices; and
vi) Increased adherence to carrying capacity limits.</v>
      </c>
      <c r="M41" s="79" t="str">
        <f>'Sectoral Plan 10'!$E80</f>
        <v>Completed Renewable Energy Policy Framework and Legislation by 2012</v>
      </c>
      <c r="N41" s="79">
        <f>'Sectoral Plan 11'!$E80</f>
        <v>0</v>
      </c>
      <c r="O41" s="79">
        <f>'Sectoral Plan 12'!$E80</f>
        <v>0</v>
      </c>
      <c r="P41" s="79" t="str">
        <f>'Sectoral Plan 13'!$E80</f>
        <v>¬ Completion and promulgation of Renewable Energy Policy</v>
      </c>
      <c r="Q41" s="79">
        <f>'Sectoral Plan 14'!$E80</f>
        <v>0</v>
      </c>
      <c r="R41" s="79">
        <f>'Sectoral Plan 15'!$E80</f>
        <v>0</v>
      </c>
      <c r="S41" s="79">
        <f>'Sectoral Plan 16'!$E80</f>
        <v>0</v>
      </c>
      <c r="T41" s="79">
        <f>'Sectoral Plan 17'!$E80</f>
        <v>0</v>
      </c>
      <c r="U41" s="79">
        <f>'Sectoral Plan 18'!$E80</f>
        <v>0</v>
      </c>
      <c r="V41" s="79">
        <f>'Sectoral Plan 19'!$E80</f>
        <v>0</v>
      </c>
      <c r="W41" s="79">
        <f>'Sectoral Plan 20'!$E80</f>
        <v>0</v>
      </c>
      <c r="X41" s="79">
        <f>'Sectoral Plan 21'!$E80</f>
        <v>0</v>
      </c>
      <c r="Y41" s="79">
        <f>'Sectoral Plan 22'!$E80</f>
        <v>0</v>
      </c>
      <c r="Z41" s="79">
        <f>'Sectoral Plan 23'!$E80</f>
        <v>0</v>
      </c>
      <c r="AA41" s="79">
        <f>'Sectoral Plan 24'!$E80</f>
        <v>0</v>
      </c>
      <c r="AB41" s="79">
        <f>'Sectoral Plan 25'!$E80</f>
        <v>0</v>
      </c>
      <c r="AC41" s="79">
        <f>'Sectoral Plan 26'!$E80</f>
        <v>0</v>
      </c>
      <c r="AD41" s="79">
        <f>'Sectoral Plan 27'!$E80</f>
        <v>0</v>
      </c>
      <c r="AE41" s="79">
        <f>'Sectoral Plan 28'!$E80</f>
        <v>0</v>
      </c>
      <c r="AF41" s="79">
        <f>'Sectoral Plan 29'!$E80</f>
        <v>0</v>
      </c>
      <c r="AG41" s="108">
        <f>'Sectoral Plan 30'!$E80</f>
        <v>0</v>
      </c>
      <c r="AH41" s="107">
        <f t="shared" si="0"/>
        <v>3</v>
      </c>
      <c r="AI41" s="79">
        <f>'Long Term Vision'!C80</f>
        <v>0</v>
      </c>
      <c r="AJ41" s="79">
        <f>IF($AI41="NO",'developer sheet'!$D$9,IF(AND($AH41&gt;0,$AI41=0),1,0))</f>
        <v>1</v>
      </c>
      <c r="AK41" s="108">
        <f>IF($AI41="NO",'developer sheet'!$D$9,IF(AND($AH41=0,$AI41=0),1,0))</f>
        <v>0</v>
      </c>
      <c r="AL41" s="103"/>
    </row>
    <row r="42" spans="1:38" x14ac:dyDescent="0.25">
      <c r="A42" s="19">
        <v>7.3</v>
      </c>
      <c r="B42" s="107">
        <f>'Long Term Vision'!G81</f>
        <v>0</v>
      </c>
      <c r="C42" s="79">
        <f>'Mid-term Plan'!E81</f>
        <v>0</v>
      </c>
      <c r="D42" s="79">
        <f>'Sectoral Plan 1'!$E81</f>
        <v>0</v>
      </c>
      <c r="E42" s="79">
        <f>'Sectoral Plan 2'!$E81</f>
        <v>0</v>
      </c>
      <c r="F42" s="79">
        <f>'Sectoral Plan 3'!$E81</f>
        <v>0</v>
      </c>
      <c r="G42" s="79">
        <f>'Sectoral Plan 4'!$E81</f>
        <v>0</v>
      </c>
      <c r="H42" s="79">
        <f>'Sectoral Plan 5'!$E81</f>
        <v>0</v>
      </c>
      <c r="I42" s="79">
        <f>'Sectoral Plan 6'!$E81</f>
        <v>0</v>
      </c>
      <c r="J42" s="79">
        <f>'Sectoral Plan 7'!$E81</f>
        <v>0</v>
      </c>
      <c r="K42" s="79">
        <f>'Sectoral Plan 8'!$E81</f>
        <v>0</v>
      </c>
      <c r="L42" s="79">
        <f>'Sectoral Plan 9'!$E81</f>
        <v>0</v>
      </c>
      <c r="M42" s="79" t="str">
        <f>'Sectoral Plan 10'!$E81</f>
        <v>¬ Avg convertion ratio
¬ overall energy conversion efficiency</v>
      </c>
      <c r="N42" s="79">
        <f>'Sectoral Plan 11'!$E81</f>
        <v>0</v>
      </c>
      <c r="O42" s="79">
        <f>'Sectoral Plan 12'!$E81</f>
        <v>0</v>
      </c>
      <c r="P42" s="79" t="str">
        <f>'Sectoral Plan 13'!$E81</f>
        <v>¬ Completion and promulgation of Energy Efficient Equipment
Strategy
¬ Number of Energy Audits
undertaken per year</v>
      </c>
      <c r="Q42" s="79">
        <f>'Sectoral Plan 14'!$E81</f>
        <v>0</v>
      </c>
      <c r="R42" s="79">
        <f>'Sectoral Plan 15'!$E81</f>
        <v>0</v>
      </c>
      <c r="S42" s="79">
        <f>'Sectoral Plan 16'!$E81</f>
        <v>0</v>
      </c>
      <c r="T42" s="79">
        <f>'Sectoral Plan 17'!$E81</f>
        <v>0</v>
      </c>
      <c r="U42" s="79">
        <f>'Sectoral Plan 18'!$E81</f>
        <v>0</v>
      </c>
      <c r="V42" s="79">
        <f>'Sectoral Plan 19'!$E81</f>
        <v>0</v>
      </c>
      <c r="W42" s="79">
        <f>'Sectoral Plan 20'!$E81</f>
        <v>0</v>
      </c>
      <c r="X42" s="79">
        <f>'Sectoral Plan 21'!$E81</f>
        <v>0</v>
      </c>
      <c r="Y42" s="79">
        <f>'Sectoral Plan 22'!$E81</f>
        <v>0</v>
      </c>
      <c r="Z42" s="79">
        <f>'Sectoral Plan 23'!$E81</f>
        <v>0</v>
      </c>
      <c r="AA42" s="79">
        <f>'Sectoral Plan 24'!$E81</f>
        <v>0</v>
      </c>
      <c r="AB42" s="79">
        <f>'Sectoral Plan 25'!$E81</f>
        <v>0</v>
      </c>
      <c r="AC42" s="79">
        <f>'Sectoral Plan 26'!$E81</f>
        <v>0</v>
      </c>
      <c r="AD42" s="79">
        <f>'Sectoral Plan 27'!$E81</f>
        <v>0</v>
      </c>
      <c r="AE42" s="79">
        <f>'Sectoral Plan 28'!$E81</f>
        <v>0</v>
      </c>
      <c r="AF42" s="79">
        <f>'Sectoral Plan 29'!$E81</f>
        <v>0</v>
      </c>
      <c r="AG42" s="108">
        <f>'Sectoral Plan 30'!$E81</f>
        <v>0</v>
      </c>
      <c r="AH42" s="107">
        <f t="shared" si="0"/>
        <v>2</v>
      </c>
      <c r="AI42" s="79">
        <f>'Long Term Vision'!C81</f>
        <v>0</v>
      </c>
      <c r="AJ42" s="79">
        <f>IF($AI42="NO",'developer sheet'!$D$9,IF(AND($AH42&gt;0,$AI42=0),1,0))</f>
        <v>1</v>
      </c>
      <c r="AK42" s="108">
        <f>IF($AI42="NO",'developer sheet'!$D$9,IF(AND($AH42=0,$AI42=0),1,0))</f>
        <v>0</v>
      </c>
      <c r="AL42" s="103"/>
    </row>
    <row r="43" spans="1:38" x14ac:dyDescent="0.25">
      <c r="A43" s="19">
        <v>8.1</v>
      </c>
      <c r="B43" s="107">
        <f>'Long Term Vision'!G83</f>
        <v>0</v>
      </c>
      <c r="C43" s="79" t="str">
        <f>'Mid-term Plan'!E83</f>
        <v>¬ Gross Domestic Product (GDP)</v>
      </c>
      <c r="D43" s="79">
        <f>'Sectoral Plan 1'!$E83</f>
        <v>0</v>
      </c>
      <c r="E43" s="79">
        <f>'Sectoral Plan 2'!$E83</f>
        <v>0</v>
      </c>
      <c r="F43" s="79">
        <f>'Sectoral Plan 3'!$E83</f>
        <v>0</v>
      </c>
      <c r="G43" s="79" t="str">
        <f>'Sectoral Plan 4'!$E83</f>
        <v>¬ Indicators are included in the goal's phrasing</v>
      </c>
      <c r="H43" s="79">
        <f>'Sectoral Plan 5'!$E83</f>
        <v>0</v>
      </c>
      <c r="I43" s="79">
        <f>'Sectoral Plan 6'!$E83</f>
        <v>0</v>
      </c>
      <c r="J43" s="79">
        <f>'Sectoral Plan 7'!$E83</f>
        <v>0</v>
      </c>
      <c r="K43" s="79">
        <f>'Sectoral Plan 8'!$E83</f>
        <v>0</v>
      </c>
      <c r="L43" s="79">
        <f>'Sectoral Plan 9'!$E83</f>
        <v>0</v>
      </c>
      <c r="M43" s="79">
        <f>'Sectoral Plan 10'!$E83</f>
        <v>0</v>
      </c>
      <c r="N43" s="79">
        <f>'Sectoral Plan 11'!$E83</f>
        <v>0</v>
      </c>
      <c r="O43" s="79">
        <f>'Sectoral Plan 12'!$E83</f>
        <v>0</v>
      </c>
      <c r="P43" s="79">
        <f>'Sectoral Plan 13'!$E83</f>
        <v>0</v>
      </c>
      <c r="Q43" s="79">
        <f>'Sectoral Plan 14'!$E83</f>
        <v>0</v>
      </c>
      <c r="R43" s="79">
        <f>'Sectoral Plan 15'!$E83</f>
        <v>0</v>
      </c>
      <c r="S43" s="79">
        <f>'Sectoral Plan 16'!$E83</f>
        <v>0</v>
      </c>
      <c r="T43" s="79">
        <f>'Sectoral Plan 17'!$E83</f>
        <v>0</v>
      </c>
      <c r="U43" s="79">
        <f>'Sectoral Plan 18'!$E83</f>
        <v>0</v>
      </c>
      <c r="V43" s="79">
        <f>'Sectoral Plan 19'!$E83</f>
        <v>0</v>
      </c>
      <c r="W43" s="79">
        <f>'Sectoral Plan 20'!$E83</f>
        <v>0</v>
      </c>
      <c r="X43" s="79">
        <f>'Sectoral Plan 21'!$E83</f>
        <v>0</v>
      </c>
      <c r="Y43" s="79">
        <f>'Sectoral Plan 22'!$E83</f>
        <v>0</v>
      </c>
      <c r="Z43" s="79">
        <f>'Sectoral Plan 23'!$E83</f>
        <v>0</v>
      </c>
      <c r="AA43" s="79">
        <f>'Sectoral Plan 24'!$E83</f>
        <v>0</v>
      </c>
      <c r="AB43" s="79">
        <f>'Sectoral Plan 25'!$E83</f>
        <v>0</v>
      </c>
      <c r="AC43" s="79">
        <f>'Sectoral Plan 26'!$E83</f>
        <v>0</v>
      </c>
      <c r="AD43" s="79">
        <f>'Sectoral Plan 27'!$E83</f>
        <v>0</v>
      </c>
      <c r="AE43" s="79">
        <f>'Sectoral Plan 28'!$E83</f>
        <v>0</v>
      </c>
      <c r="AF43" s="79">
        <f>'Sectoral Plan 29'!$E83</f>
        <v>0</v>
      </c>
      <c r="AG43" s="108">
        <f>'Sectoral Plan 30'!$E83</f>
        <v>0</v>
      </c>
      <c r="AH43" s="107">
        <f t="shared" si="0"/>
        <v>2</v>
      </c>
      <c r="AI43" s="79">
        <f>'Long Term Vision'!C83</f>
        <v>0</v>
      </c>
      <c r="AJ43" s="79">
        <f>IF($AI43="NO",'developer sheet'!$D$9,IF(AND($AH43&gt;0,$AI43=0),1,0))</f>
        <v>1</v>
      </c>
      <c r="AK43" s="108">
        <f>IF($AI43="NO",'developer sheet'!$D$9,IF(AND($AH43=0,$AI43=0),1,0))</f>
        <v>0</v>
      </c>
      <c r="AL43" s="103"/>
    </row>
    <row r="44" spans="1:38" x14ac:dyDescent="0.25">
      <c r="A44" s="19">
        <v>8.1999999999999993</v>
      </c>
      <c r="B44" s="107">
        <f>'Long Term Vision'!G84</f>
        <v>0</v>
      </c>
      <c r="C44" s="79" t="str">
        <f>'Mid-term Plan'!E84</f>
        <v>¬ % Contribution of Agriculture to Non-Energy GDP
¬ % Employment in Agriculture
¬ Sector Contribution to GDP
• Petroleum Sector
• Non-Petroleum Sector
¬ Exports
• Energy
• Non-Energy 
¬ Global Competitiveness Index (GCI)
¬ Global Innovation Index (GII)</v>
      </c>
      <c r="D44" s="79">
        <f>'Sectoral Plan 1'!$E84</f>
        <v>0</v>
      </c>
      <c r="E44" s="79">
        <f>'Sectoral Plan 2'!$E84</f>
        <v>0</v>
      </c>
      <c r="F44" s="79">
        <f>'Sectoral Plan 3'!$E84</f>
        <v>0</v>
      </c>
      <c r="G44" s="79" t="str">
        <f>'Sectoral Plan 4'!$E84</f>
        <v>¬ National, Regional, Hemispheric and International Indices
¬ Competitiveness Index
¬ % increase in national productivity</v>
      </c>
      <c r="H44" s="79">
        <f>'Sectoral Plan 5'!$E84</f>
        <v>0</v>
      </c>
      <c r="I44" s="79">
        <f>'Sectoral Plan 6'!$E84</f>
        <v>0</v>
      </c>
      <c r="J44" s="79">
        <f>'Sectoral Plan 7'!$E84</f>
        <v>0</v>
      </c>
      <c r="K44" s="79">
        <f>'Sectoral Plan 8'!$E84</f>
        <v>0</v>
      </c>
      <c r="L44" s="79" t="str">
        <f>'Sectoral Plan 9'!$E84</f>
        <v xml:space="preserve">1. Eco-Foods Label in evidence on goods produced in Tobago
2. Quantity of goods 
3. Trade
1. Improved systems in agricultural production in Tobago  
1. Growth in startups at the Cove Eco-Industrial Park
</v>
      </c>
      <c r="M44" s="79">
        <f>'Sectoral Plan 10'!$E84</f>
        <v>0</v>
      </c>
      <c r="N44" s="79">
        <f>'Sectoral Plan 11'!$E84</f>
        <v>0</v>
      </c>
      <c r="O44" s="79">
        <f>'Sectoral Plan 12'!$E84</f>
        <v>0</v>
      </c>
      <c r="P44" s="79">
        <f>'Sectoral Plan 13'!$E84</f>
        <v>0</v>
      </c>
      <c r="Q44" s="79">
        <f>'Sectoral Plan 14'!$E84</f>
        <v>0</v>
      </c>
      <c r="R44" s="79">
        <f>'Sectoral Plan 15'!$E84</f>
        <v>0</v>
      </c>
      <c r="S44" s="79">
        <f>'Sectoral Plan 16'!$E84</f>
        <v>0</v>
      </c>
      <c r="T44" s="79">
        <f>'Sectoral Plan 17'!$E84</f>
        <v>0</v>
      </c>
      <c r="U44" s="79">
        <f>'Sectoral Plan 18'!$E84</f>
        <v>0</v>
      </c>
      <c r="V44" s="79">
        <f>'Sectoral Plan 19'!$E84</f>
        <v>0</v>
      </c>
      <c r="W44" s="79">
        <f>'Sectoral Plan 20'!$E84</f>
        <v>0</v>
      </c>
      <c r="X44" s="79">
        <f>'Sectoral Plan 21'!$E84</f>
        <v>0</v>
      </c>
      <c r="Y44" s="79">
        <f>'Sectoral Plan 22'!$E84</f>
        <v>0</v>
      </c>
      <c r="Z44" s="79">
        <f>'Sectoral Plan 23'!$E84</f>
        <v>0</v>
      </c>
      <c r="AA44" s="79">
        <f>'Sectoral Plan 24'!$E84</f>
        <v>0</v>
      </c>
      <c r="AB44" s="79">
        <f>'Sectoral Plan 25'!$E84</f>
        <v>0</v>
      </c>
      <c r="AC44" s="79">
        <f>'Sectoral Plan 26'!$E84</f>
        <v>0</v>
      </c>
      <c r="AD44" s="79">
        <f>'Sectoral Plan 27'!$E84</f>
        <v>0</v>
      </c>
      <c r="AE44" s="79">
        <f>'Sectoral Plan 28'!$E84</f>
        <v>0</v>
      </c>
      <c r="AF44" s="79">
        <f>'Sectoral Plan 29'!$E84</f>
        <v>0</v>
      </c>
      <c r="AG44" s="108">
        <f>'Sectoral Plan 30'!$E84</f>
        <v>0</v>
      </c>
      <c r="AH44" s="107">
        <f t="shared" si="0"/>
        <v>3</v>
      </c>
      <c r="AI44" s="79">
        <f>'Long Term Vision'!C84</f>
        <v>0</v>
      </c>
      <c r="AJ44" s="79">
        <f>IF($AI44="NO",'developer sheet'!$D$9,IF(AND($AH44&gt;0,$AI44=0),1,0))</f>
        <v>1</v>
      </c>
      <c r="AK44" s="108">
        <f>IF($AI44="NO",'developer sheet'!$D$9,IF(AND($AH44=0,$AI44=0),1,0))</f>
        <v>0</v>
      </c>
      <c r="AL44" s="103"/>
    </row>
    <row r="45" spans="1:38" x14ac:dyDescent="0.25">
      <c r="A45" s="19">
        <v>8.3000000000000007</v>
      </c>
      <c r="B45" s="107">
        <f>'Long Term Vision'!G85</f>
        <v>0</v>
      </c>
      <c r="C45" s="79" t="str">
        <f>'Mid-term Plan'!E85</f>
        <v>¬ New Business Creation
¬ % Small Business Start-ups</v>
      </c>
      <c r="D45" s="79">
        <f>'Sectoral Plan 1'!$E85</f>
        <v>0</v>
      </c>
      <c r="E45" s="79">
        <f>'Sectoral Plan 2'!$E85</f>
        <v>0</v>
      </c>
      <c r="F45" s="79">
        <f>'Sectoral Plan 3'!$E85</f>
        <v>0</v>
      </c>
      <c r="G45" s="79">
        <f>'Sectoral Plan 4'!$E85</f>
        <v>0</v>
      </c>
      <c r="H45" s="79">
        <f>'Sectoral Plan 5'!$E85</f>
        <v>0</v>
      </c>
      <c r="I45" s="79">
        <f>'Sectoral Plan 6'!$E85</f>
        <v>0</v>
      </c>
      <c r="J45" s="79">
        <f>'Sectoral Plan 7'!$E85</f>
        <v>0</v>
      </c>
      <c r="K45" s="79">
        <f>'Sectoral Plan 8'!$E85</f>
        <v>0</v>
      </c>
      <c r="L45" s="79" t="str">
        <f>'Sectoral Plan 9'!$E85</f>
        <v>1. Number and type of products exported from Tobago
2. Share of exports from Tobago in total production 
1. Eco-Foods Label in evidence on goods produced in Tobago
2. Quantity of goods 
3. Trade  
1. Growth in startups at the Cove Eco-Industrial Park 
1. Size of venture Capital fund(s) 
2. Number of loans disbursed for sustainable business activity
i) Increase in the number of active community groups involved in decision making, planning and execution of ecotourism projects;
ii) Reduction of negative impacts of tourism on the natural environment;
iii) Increased quality and quantity of jobs generated;
iv) Increased small and micro business enterprises within the communities and by extension the country; and
v) Increased public-private partnerships with key stakeholders.</v>
      </c>
      <c r="M45" s="79" t="str">
        <f>'Sectoral Plan 10'!$E85</f>
        <v>- Percentage of locally provided services and equipment in each area of the value chain (30%)
Percentage of nationals working in each area of the value chain (30%)</v>
      </c>
      <c r="N45" s="79">
        <f>'Sectoral Plan 11'!$E85</f>
        <v>0</v>
      </c>
      <c r="O45" s="79">
        <f>'Sectoral Plan 12'!$E85</f>
        <v>0</v>
      </c>
      <c r="P45" s="79" t="str">
        <f>'Sectoral Plan 13'!$E85</f>
        <v>¬ Number of CECs issued and refused</v>
      </c>
      <c r="Q45" s="79">
        <f>'Sectoral Plan 14'!$E85</f>
        <v>0</v>
      </c>
      <c r="R45" s="79">
        <f>'Sectoral Plan 15'!$E85</f>
        <v>0</v>
      </c>
      <c r="S45" s="79">
        <f>'Sectoral Plan 16'!$E85</f>
        <v>0</v>
      </c>
      <c r="T45" s="79">
        <f>'Sectoral Plan 17'!$E85</f>
        <v>0</v>
      </c>
      <c r="U45" s="79">
        <f>'Sectoral Plan 18'!$E85</f>
        <v>0</v>
      </c>
      <c r="V45" s="79">
        <f>'Sectoral Plan 19'!$E85</f>
        <v>0</v>
      </c>
      <c r="W45" s="79">
        <f>'Sectoral Plan 20'!$E85</f>
        <v>0</v>
      </c>
      <c r="X45" s="79">
        <f>'Sectoral Plan 21'!$E85</f>
        <v>0</v>
      </c>
      <c r="Y45" s="79">
        <f>'Sectoral Plan 22'!$E85</f>
        <v>0</v>
      </c>
      <c r="Z45" s="79">
        <f>'Sectoral Plan 23'!$E85</f>
        <v>0</v>
      </c>
      <c r="AA45" s="79">
        <f>'Sectoral Plan 24'!$E85</f>
        <v>0</v>
      </c>
      <c r="AB45" s="79">
        <f>'Sectoral Plan 25'!$E85</f>
        <v>0</v>
      </c>
      <c r="AC45" s="79">
        <f>'Sectoral Plan 26'!$E85</f>
        <v>0</v>
      </c>
      <c r="AD45" s="79">
        <f>'Sectoral Plan 27'!$E85</f>
        <v>0</v>
      </c>
      <c r="AE45" s="79">
        <f>'Sectoral Plan 28'!$E85</f>
        <v>0</v>
      </c>
      <c r="AF45" s="79">
        <f>'Sectoral Plan 29'!$E85</f>
        <v>0</v>
      </c>
      <c r="AG45" s="108">
        <f>'Sectoral Plan 30'!$E85</f>
        <v>0</v>
      </c>
      <c r="AH45" s="107">
        <f t="shared" si="0"/>
        <v>4</v>
      </c>
      <c r="AI45" s="79">
        <f>'Long Term Vision'!C85</f>
        <v>0</v>
      </c>
      <c r="AJ45" s="79">
        <f>IF($AI45="NO",'developer sheet'!$D$9,IF(AND($AH45&gt;0,$AI45=0),1,0))</f>
        <v>1</v>
      </c>
      <c r="AK45" s="108">
        <f>IF($AI45="NO",'developer sheet'!$D$9,IF(AND($AH45=0,$AI45=0),1,0))</f>
        <v>0</v>
      </c>
      <c r="AL45" s="103"/>
    </row>
    <row r="46" spans="1:38" x14ac:dyDescent="0.25">
      <c r="A46" s="19">
        <v>8.4</v>
      </c>
      <c r="B46" s="107">
        <f>'Long Term Vision'!G86</f>
        <v>0</v>
      </c>
      <c r="C46" s="79">
        <f>'Mid-term Plan'!E86</f>
        <v>0</v>
      </c>
      <c r="D46" s="79">
        <f>'Sectoral Plan 1'!$E86</f>
        <v>0</v>
      </c>
      <c r="E46" s="79">
        <f>'Sectoral Plan 2'!$E86</f>
        <v>0</v>
      </c>
      <c r="F46" s="79">
        <f>'Sectoral Plan 3'!$E86</f>
        <v>0</v>
      </c>
      <c r="G46" s="79">
        <f>'Sectoral Plan 4'!$E86</f>
        <v>0</v>
      </c>
      <c r="H46" s="79">
        <f>'Sectoral Plan 5'!$E86</f>
        <v>0</v>
      </c>
      <c r="I46" s="79">
        <f>'Sectoral Plan 6'!$E86</f>
        <v>0</v>
      </c>
      <c r="J46" s="79">
        <f>'Sectoral Plan 7'!$E86</f>
        <v>0</v>
      </c>
      <c r="K46" s="79">
        <f>'Sectoral Plan 8'!$E86</f>
        <v>0</v>
      </c>
      <c r="L46" s="79">
        <f>'Sectoral Plan 9'!$E86</f>
        <v>0</v>
      </c>
      <c r="M46" s="79">
        <f>'Sectoral Plan 10'!$E86</f>
        <v>0</v>
      </c>
      <c r="N46" s="79">
        <f>'Sectoral Plan 11'!$E86</f>
        <v>0</v>
      </c>
      <c r="O46" s="79">
        <f>'Sectoral Plan 12'!$E86</f>
        <v>0</v>
      </c>
      <c r="P46" s="79">
        <f>'Sectoral Plan 13'!$E86</f>
        <v>0</v>
      </c>
      <c r="Q46" s="79">
        <f>'Sectoral Plan 14'!$E86</f>
        <v>0</v>
      </c>
      <c r="R46" s="79">
        <f>'Sectoral Plan 15'!$E86</f>
        <v>0</v>
      </c>
      <c r="S46" s="79">
        <f>'Sectoral Plan 16'!$E86</f>
        <v>0</v>
      </c>
      <c r="T46" s="79">
        <f>'Sectoral Plan 17'!$E86</f>
        <v>0</v>
      </c>
      <c r="U46" s="79">
        <f>'Sectoral Plan 18'!$E86</f>
        <v>0</v>
      </c>
      <c r="V46" s="79">
        <f>'Sectoral Plan 19'!$E86</f>
        <v>0</v>
      </c>
      <c r="W46" s="79">
        <f>'Sectoral Plan 20'!$E86</f>
        <v>0</v>
      </c>
      <c r="X46" s="79">
        <f>'Sectoral Plan 21'!$E86</f>
        <v>0</v>
      </c>
      <c r="Y46" s="79">
        <f>'Sectoral Plan 22'!$E86</f>
        <v>0</v>
      </c>
      <c r="Z46" s="79">
        <f>'Sectoral Plan 23'!$E86</f>
        <v>0</v>
      </c>
      <c r="AA46" s="79">
        <f>'Sectoral Plan 24'!$E86</f>
        <v>0</v>
      </c>
      <c r="AB46" s="79">
        <f>'Sectoral Plan 25'!$E86</f>
        <v>0</v>
      </c>
      <c r="AC46" s="79">
        <f>'Sectoral Plan 26'!$E86</f>
        <v>0</v>
      </c>
      <c r="AD46" s="79">
        <f>'Sectoral Plan 27'!$E86</f>
        <v>0</v>
      </c>
      <c r="AE46" s="79">
        <f>'Sectoral Plan 28'!$E86</f>
        <v>0</v>
      </c>
      <c r="AF46" s="79">
        <f>'Sectoral Plan 29'!$E86</f>
        <v>0</v>
      </c>
      <c r="AG46" s="108">
        <f>'Sectoral Plan 30'!$E86</f>
        <v>0</v>
      </c>
      <c r="AH46" s="107">
        <f t="shared" si="0"/>
        <v>0</v>
      </c>
      <c r="AI46" s="79" t="str">
        <f>'Long Term Vision'!C86</f>
        <v>NO</v>
      </c>
      <c r="AJ46" s="79" t="str">
        <f>IF($AI46="NO",'developer sheet'!$D$9,IF(AND($AH46&gt;0,$AI46=0),1,0))</f>
        <v>N/A</v>
      </c>
      <c r="AK46" s="108" t="str">
        <f>IF($AI46="NO",'developer sheet'!$D$9,IF(AND($AH46=0,$AI46=0),1,0))</f>
        <v>N/A</v>
      </c>
      <c r="AL46" s="103"/>
    </row>
    <row r="47" spans="1:38" x14ac:dyDescent="0.25">
      <c r="A47" s="19">
        <v>8.5</v>
      </c>
      <c r="B47" s="107">
        <f>'Long Term Vision'!G87</f>
        <v>0</v>
      </c>
      <c r="C47" s="79" t="str">
        <f>'Mid-term Plan'!E87</f>
        <v>¬ Differently-abled Unemployment Rate</v>
      </c>
      <c r="D47" s="79">
        <f>'Sectoral Plan 1'!$E87</f>
        <v>0</v>
      </c>
      <c r="E47" s="79">
        <f>'Sectoral Plan 2'!$E87</f>
        <v>0</v>
      </c>
      <c r="F47" s="79">
        <f>'Sectoral Plan 3'!$E87</f>
        <v>0</v>
      </c>
      <c r="G47" s="79" t="str">
        <f>'Sectoral Plan 4'!$E87</f>
        <v>¬ Unemployment rate
¬ Underemployment rate</v>
      </c>
      <c r="H47" s="79">
        <f>'Sectoral Plan 5'!$E87</f>
        <v>0</v>
      </c>
      <c r="I47" s="79">
        <f>'Sectoral Plan 6'!$E87</f>
        <v>0</v>
      </c>
      <c r="J47" s="79">
        <f>'Sectoral Plan 7'!$E87</f>
        <v>0</v>
      </c>
      <c r="K47" s="79">
        <f>'Sectoral Plan 8'!$E87</f>
        <v>0</v>
      </c>
      <c r="L47" s="79" t="str">
        <f>'Sectoral Plan 9'!$E87</f>
        <v>1. Size of venture Capital fund(s) 
2. Number of loans disbursed for sustainable business activity</v>
      </c>
      <c r="M47" s="79">
        <f>'Sectoral Plan 10'!$E87</f>
        <v>0</v>
      </c>
      <c r="N47" s="79">
        <f>'Sectoral Plan 11'!$E87</f>
        <v>0</v>
      </c>
      <c r="O47" s="79">
        <f>'Sectoral Plan 12'!$E87</f>
        <v>0</v>
      </c>
      <c r="P47" s="79">
        <f>'Sectoral Plan 13'!$E87</f>
        <v>0</v>
      </c>
      <c r="Q47" s="79">
        <f>'Sectoral Plan 14'!$E87</f>
        <v>0</v>
      </c>
      <c r="R47" s="79">
        <f>'Sectoral Plan 15'!$E87</f>
        <v>0</v>
      </c>
      <c r="S47" s="79">
        <f>'Sectoral Plan 16'!$E87</f>
        <v>0</v>
      </c>
      <c r="T47" s="79">
        <f>'Sectoral Plan 17'!$E87</f>
        <v>0</v>
      </c>
      <c r="U47" s="79">
        <f>'Sectoral Plan 18'!$E87</f>
        <v>0</v>
      </c>
      <c r="V47" s="79">
        <f>'Sectoral Plan 19'!$E87</f>
        <v>0</v>
      </c>
      <c r="W47" s="79">
        <f>'Sectoral Plan 20'!$E87</f>
        <v>0</v>
      </c>
      <c r="X47" s="79">
        <f>'Sectoral Plan 21'!$E87</f>
        <v>0</v>
      </c>
      <c r="Y47" s="79">
        <f>'Sectoral Plan 22'!$E87</f>
        <v>0</v>
      </c>
      <c r="Z47" s="79">
        <f>'Sectoral Plan 23'!$E87</f>
        <v>0</v>
      </c>
      <c r="AA47" s="79">
        <f>'Sectoral Plan 24'!$E87</f>
        <v>0</v>
      </c>
      <c r="AB47" s="79">
        <f>'Sectoral Plan 25'!$E87</f>
        <v>0</v>
      </c>
      <c r="AC47" s="79">
        <f>'Sectoral Plan 26'!$E87</f>
        <v>0</v>
      </c>
      <c r="AD47" s="79">
        <f>'Sectoral Plan 27'!$E87</f>
        <v>0</v>
      </c>
      <c r="AE47" s="79">
        <f>'Sectoral Plan 28'!$E87</f>
        <v>0</v>
      </c>
      <c r="AF47" s="79">
        <f>'Sectoral Plan 29'!$E87</f>
        <v>0</v>
      </c>
      <c r="AG47" s="108">
        <f>'Sectoral Plan 30'!$E87</f>
        <v>0</v>
      </c>
      <c r="AH47" s="107">
        <f t="shared" si="0"/>
        <v>3</v>
      </c>
      <c r="AI47" s="79">
        <f>'Long Term Vision'!C87</f>
        <v>0</v>
      </c>
      <c r="AJ47" s="79">
        <f>IF($AI47="NO",'developer sheet'!$D$9,IF(AND($AH47&gt;0,$AI47=0),1,0))</f>
        <v>1</v>
      </c>
      <c r="AK47" s="108">
        <f>IF($AI47="NO",'developer sheet'!$D$9,IF(AND($AH47=0,$AI47=0),1,0))</f>
        <v>0</v>
      </c>
      <c r="AL47" s="103"/>
    </row>
    <row r="48" spans="1:38" x14ac:dyDescent="0.25">
      <c r="A48" s="19">
        <v>8.6</v>
      </c>
      <c r="B48" s="107">
        <f>'Long Term Vision'!G88</f>
        <v>0</v>
      </c>
      <c r="C48" s="79" t="str">
        <f>'Mid-term Plan'!E88</f>
        <v>¬ Employment Rates in the 15-24 year age group</v>
      </c>
      <c r="D48" s="79">
        <f>'Sectoral Plan 1'!$E88</f>
        <v>0</v>
      </c>
      <c r="E48" s="79">
        <f>'Sectoral Plan 2'!$E88</f>
        <v>0</v>
      </c>
      <c r="F48" s="79">
        <f>'Sectoral Plan 3'!$E88</f>
        <v>0</v>
      </c>
      <c r="G48" s="79" t="str">
        <f>'Sectoral Plan 4'!$E88</f>
        <v>¬ % of graduates employed within one year</v>
      </c>
      <c r="H48" s="79">
        <f>'Sectoral Plan 5'!$E88</f>
        <v>0</v>
      </c>
      <c r="I48" s="79">
        <f>'Sectoral Plan 6'!$E88</f>
        <v>0</v>
      </c>
      <c r="J48" s="79">
        <f>'Sectoral Plan 7'!$E88</f>
        <v>0</v>
      </c>
      <c r="K48" s="79">
        <f>'Sectoral Plan 8'!$E88</f>
        <v>0</v>
      </c>
      <c r="L48" s="79" t="str">
        <f>'Sectoral Plan 9'!$E88</f>
        <v xml:space="preserve">1. Number of complaints received on performance of the THA  
2. Labour Productivity  
1. Number of youths involved in development activities
2. Crime detection rates by youths </v>
      </c>
      <c r="M48" s="79">
        <f>'Sectoral Plan 10'!$E88</f>
        <v>0</v>
      </c>
      <c r="N48" s="79">
        <f>'Sectoral Plan 11'!$E88</f>
        <v>0</v>
      </c>
      <c r="O48" s="79">
        <f>'Sectoral Plan 12'!$E88</f>
        <v>0</v>
      </c>
      <c r="P48" s="79">
        <f>'Sectoral Plan 13'!$E88</f>
        <v>0</v>
      </c>
      <c r="Q48" s="79">
        <f>'Sectoral Plan 14'!$E88</f>
        <v>0</v>
      </c>
      <c r="R48" s="79">
        <f>'Sectoral Plan 15'!$E88</f>
        <v>0</v>
      </c>
      <c r="S48" s="79">
        <f>'Sectoral Plan 16'!$E88</f>
        <v>0</v>
      </c>
      <c r="T48" s="79">
        <f>'Sectoral Plan 17'!$E88</f>
        <v>0</v>
      </c>
      <c r="U48" s="79">
        <f>'Sectoral Plan 18'!$E88</f>
        <v>0</v>
      </c>
      <c r="V48" s="79">
        <f>'Sectoral Plan 19'!$E88</f>
        <v>0</v>
      </c>
      <c r="W48" s="79">
        <f>'Sectoral Plan 20'!$E88</f>
        <v>0</v>
      </c>
      <c r="X48" s="79">
        <f>'Sectoral Plan 21'!$E88</f>
        <v>0</v>
      </c>
      <c r="Y48" s="79">
        <f>'Sectoral Plan 22'!$E88</f>
        <v>0</v>
      </c>
      <c r="Z48" s="79">
        <f>'Sectoral Plan 23'!$E88</f>
        <v>0</v>
      </c>
      <c r="AA48" s="79">
        <f>'Sectoral Plan 24'!$E88</f>
        <v>0</v>
      </c>
      <c r="AB48" s="79">
        <f>'Sectoral Plan 25'!$E88</f>
        <v>0</v>
      </c>
      <c r="AC48" s="79">
        <f>'Sectoral Plan 26'!$E88</f>
        <v>0</v>
      </c>
      <c r="AD48" s="79">
        <f>'Sectoral Plan 27'!$E88</f>
        <v>0</v>
      </c>
      <c r="AE48" s="79">
        <f>'Sectoral Plan 28'!$E88</f>
        <v>0</v>
      </c>
      <c r="AF48" s="79">
        <f>'Sectoral Plan 29'!$E88</f>
        <v>0</v>
      </c>
      <c r="AG48" s="108">
        <f>'Sectoral Plan 30'!$E88</f>
        <v>0</v>
      </c>
      <c r="AH48" s="107">
        <f t="shared" si="0"/>
        <v>3</v>
      </c>
      <c r="AI48" s="79">
        <f>'Long Term Vision'!C88</f>
        <v>0</v>
      </c>
      <c r="AJ48" s="79">
        <f>IF($AI48="NO",'developer sheet'!$D$9,IF(AND($AH48&gt;0,$AI48=0),1,0))</f>
        <v>1</v>
      </c>
      <c r="AK48" s="108">
        <f>IF($AI48="NO",'developer sheet'!$D$9,IF(AND($AH48=0,$AI48=0),1,0))</f>
        <v>0</v>
      </c>
      <c r="AL48" s="103"/>
    </row>
    <row r="49" spans="1:38" x14ac:dyDescent="0.25">
      <c r="A49" s="19">
        <v>8.6999999999999993</v>
      </c>
      <c r="B49" s="107">
        <f>'Long Term Vision'!G89</f>
        <v>0</v>
      </c>
      <c r="C49" s="79">
        <f>'Mid-term Plan'!E89</f>
        <v>0</v>
      </c>
      <c r="D49" s="79">
        <f>'Sectoral Plan 1'!$E89</f>
        <v>0</v>
      </c>
      <c r="E49" s="79">
        <f>'Sectoral Plan 2'!$E89</f>
        <v>0</v>
      </c>
      <c r="F49" s="79">
        <f>'Sectoral Plan 3'!$E89</f>
        <v>0</v>
      </c>
      <c r="G49" s="79">
        <f>'Sectoral Plan 4'!$E89</f>
        <v>0</v>
      </c>
      <c r="H49" s="79">
        <f>'Sectoral Plan 5'!$E89</f>
        <v>0</v>
      </c>
      <c r="I49" s="79">
        <f>'Sectoral Plan 6'!$E89</f>
        <v>0</v>
      </c>
      <c r="J49" s="79">
        <f>'Sectoral Plan 7'!$E89</f>
        <v>0</v>
      </c>
      <c r="K49" s="79">
        <f>'Sectoral Plan 8'!$E89</f>
        <v>0</v>
      </c>
      <c r="L49" s="79">
        <f>'Sectoral Plan 9'!$E89</f>
        <v>0</v>
      </c>
      <c r="M49" s="79">
        <f>'Sectoral Plan 10'!$E89</f>
        <v>0</v>
      </c>
      <c r="N49" s="79">
        <f>'Sectoral Plan 11'!$E89</f>
        <v>0</v>
      </c>
      <c r="O49" s="79">
        <f>'Sectoral Plan 12'!$E89</f>
        <v>0</v>
      </c>
      <c r="P49" s="79">
        <f>'Sectoral Plan 13'!$E89</f>
        <v>0</v>
      </c>
      <c r="Q49" s="79">
        <f>'Sectoral Plan 14'!$E89</f>
        <v>0</v>
      </c>
      <c r="R49" s="79">
        <f>'Sectoral Plan 15'!$E89</f>
        <v>0</v>
      </c>
      <c r="S49" s="79">
        <f>'Sectoral Plan 16'!$E89</f>
        <v>0</v>
      </c>
      <c r="T49" s="79">
        <f>'Sectoral Plan 17'!$E89</f>
        <v>0</v>
      </c>
      <c r="U49" s="79">
        <f>'Sectoral Plan 18'!$E89</f>
        <v>0</v>
      </c>
      <c r="V49" s="79">
        <f>'Sectoral Plan 19'!$E89</f>
        <v>0</v>
      </c>
      <c r="W49" s="79">
        <f>'Sectoral Plan 20'!$E89</f>
        <v>0</v>
      </c>
      <c r="X49" s="79">
        <f>'Sectoral Plan 21'!$E89</f>
        <v>0</v>
      </c>
      <c r="Y49" s="79">
        <f>'Sectoral Plan 22'!$E89</f>
        <v>0</v>
      </c>
      <c r="Z49" s="79">
        <f>'Sectoral Plan 23'!$E89</f>
        <v>0</v>
      </c>
      <c r="AA49" s="79">
        <f>'Sectoral Plan 24'!$E89</f>
        <v>0</v>
      </c>
      <c r="AB49" s="79">
        <f>'Sectoral Plan 25'!$E89</f>
        <v>0</v>
      </c>
      <c r="AC49" s="79">
        <f>'Sectoral Plan 26'!$E89</f>
        <v>0</v>
      </c>
      <c r="AD49" s="79">
        <f>'Sectoral Plan 27'!$E89</f>
        <v>0</v>
      </c>
      <c r="AE49" s="79">
        <f>'Sectoral Plan 28'!$E89</f>
        <v>0</v>
      </c>
      <c r="AF49" s="79">
        <f>'Sectoral Plan 29'!$E89</f>
        <v>0</v>
      </c>
      <c r="AG49" s="108">
        <f>'Sectoral Plan 30'!$E89</f>
        <v>0</v>
      </c>
      <c r="AH49" s="107">
        <f t="shared" si="0"/>
        <v>0</v>
      </c>
      <c r="AI49" s="79">
        <f>'Long Term Vision'!C89</f>
        <v>0</v>
      </c>
      <c r="AJ49" s="79">
        <f>IF($AI49="NO",'developer sheet'!$D$9,IF(AND($AH49&gt;0,$AI49=0),1,0))</f>
        <v>0</v>
      </c>
      <c r="AK49" s="108">
        <f>IF($AI49="NO",'developer sheet'!$D$9,IF(AND($AH49=0,$AI49=0),1,0))</f>
        <v>1</v>
      </c>
      <c r="AL49" s="103"/>
    </row>
    <row r="50" spans="1:38" x14ac:dyDescent="0.25">
      <c r="A50" s="19">
        <v>8.8000000000000007</v>
      </c>
      <c r="B50" s="107">
        <f>'Long Term Vision'!G90</f>
        <v>0</v>
      </c>
      <c r="C50" s="79">
        <f>'Mid-term Plan'!E90</f>
        <v>0</v>
      </c>
      <c r="D50" s="79">
        <f>'Sectoral Plan 1'!$E90</f>
        <v>0</v>
      </c>
      <c r="E50" s="79">
        <f>'Sectoral Plan 2'!$E90</f>
        <v>0</v>
      </c>
      <c r="F50" s="79">
        <f>'Sectoral Plan 3'!$E90</f>
        <v>0</v>
      </c>
      <c r="G50" s="79" t="str">
        <f>'Sectoral Plan 4'!$E90</f>
        <v>¬ % increase in employee satisfaction</v>
      </c>
      <c r="H50" s="79">
        <f>'Sectoral Plan 5'!$E90</f>
        <v>0</v>
      </c>
      <c r="I50" s="79">
        <f>'Sectoral Plan 6'!$E90</f>
        <v>0</v>
      </c>
      <c r="J50" s="79">
        <f>'Sectoral Plan 7'!$E90</f>
        <v>0</v>
      </c>
      <c r="K50" s="79">
        <f>'Sectoral Plan 8'!$E90</f>
        <v>0</v>
      </c>
      <c r="L50" s="79" t="str">
        <f>'Sectoral Plan 9'!$E90</f>
        <v xml:space="preserve">1. Public sector productivity
2. Number of  public sector capacity building activities undertaken </v>
      </c>
      <c r="M50" s="79">
        <f>'Sectoral Plan 10'!$E90</f>
        <v>0</v>
      </c>
      <c r="N50" s="79">
        <f>'Sectoral Plan 11'!$E90</f>
        <v>0</v>
      </c>
      <c r="O50" s="79">
        <f>'Sectoral Plan 12'!$E90</f>
        <v>0</v>
      </c>
      <c r="P50" s="79">
        <f>'Sectoral Plan 13'!$E90</f>
        <v>0</v>
      </c>
      <c r="Q50" s="79">
        <f>'Sectoral Plan 14'!$E90</f>
        <v>0</v>
      </c>
      <c r="R50" s="79">
        <f>'Sectoral Plan 15'!$E90</f>
        <v>0</v>
      </c>
      <c r="S50" s="79">
        <f>'Sectoral Plan 16'!$E90</f>
        <v>0</v>
      </c>
      <c r="T50" s="79">
        <f>'Sectoral Plan 17'!$E90</f>
        <v>0</v>
      </c>
      <c r="U50" s="79">
        <f>'Sectoral Plan 18'!$E90</f>
        <v>0</v>
      </c>
      <c r="V50" s="79">
        <f>'Sectoral Plan 19'!$E90</f>
        <v>0</v>
      </c>
      <c r="W50" s="79">
        <f>'Sectoral Plan 20'!$E90</f>
        <v>0</v>
      </c>
      <c r="X50" s="79">
        <f>'Sectoral Plan 21'!$E90</f>
        <v>0</v>
      </c>
      <c r="Y50" s="79">
        <f>'Sectoral Plan 22'!$E90</f>
        <v>0</v>
      </c>
      <c r="Z50" s="79">
        <f>'Sectoral Plan 23'!$E90</f>
        <v>0</v>
      </c>
      <c r="AA50" s="79">
        <f>'Sectoral Plan 24'!$E90</f>
        <v>0</v>
      </c>
      <c r="AB50" s="79">
        <f>'Sectoral Plan 25'!$E90</f>
        <v>0</v>
      </c>
      <c r="AC50" s="79">
        <f>'Sectoral Plan 26'!$E90</f>
        <v>0</v>
      </c>
      <c r="AD50" s="79">
        <f>'Sectoral Plan 27'!$E90</f>
        <v>0</v>
      </c>
      <c r="AE50" s="79">
        <f>'Sectoral Plan 28'!$E90</f>
        <v>0</v>
      </c>
      <c r="AF50" s="79">
        <f>'Sectoral Plan 29'!$E90</f>
        <v>0</v>
      </c>
      <c r="AG50" s="108">
        <f>'Sectoral Plan 30'!$E90</f>
        <v>0</v>
      </c>
      <c r="AH50" s="107">
        <f t="shared" si="0"/>
        <v>2</v>
      </c>
      <c r="AI50" s="79">
        <f>'Long Term Vision'!C90</f>
        <v>0</v>
      </c>
      <c r="AJ50" s="79">
        <f>IF($AI50="NO",'developer sheet'!$D$9,IF(AND($AH50&gt;0,$AI50=0),1,0))</f>
        <v>1</v>
      </c>
      <c r="AK50" s="108">
        <f>IF($AI50="NO",'developer sheet'!$D$9,IF(AND($AH50=0,$AI50=0),1,0))</f>
        <v>0</v>
      </c>
      <c r="AL50" s="103"/>
    </row>
    <row r="51" spans="1:38" x14ac:dyDescent="0.25">
      <c r="A51" s="19">
        <v>8.9</v>
      </c>
      <c r="B51" s="107">
        <f>'Long Term Vision'!G91</f>
        <v>0</v>
      </c>
      <c r="C51" s="79">
        <f>'Mid-term Plan'!E91</f>
        <v>0</v>
      </c>
      <c r="D51" s="79">
        <f>'Sectoral Plan 1'!$E91</f>
        <v>0</v>
      </c>
      <c r="E51" s="79">
        <f>'Sectoral Plan 2'!$E91</f>
        <v>0</v>
      </c>
      <c r="F51" s="79">
        <f>'Sectoral Plan 3'!$E91</f>
        <v>0</v>
      </c>
      <c r="G51" s="79">
        <f>'Sectoral Plan 4'!$E91</f>
        <v>0</v>
      </c>
      <c r="H51" s="79">
        <f>'Sectoral Plan 5'!$E91</f>
        <v>0</v>
      </c>
      <c r="I51" s="79">
        <f>'Sectoral Plan 6'!$E91</f>
        <v>0</v>
      </c>
      <c r="J51" s="79">
        <f>'Sectoral Plan 7'!$E91</f>
        <v>0</v>
      </c>
      <c r="K51" s="79">
        <f>'Sectoral Plan 8'!$E91</f>
        <v>0</v>
      </c>
      <c r="L51" s="79" t="str">
        <f>'Sectoral Plan 9'!$E91</f>
        <v xml:space="preserve">i) Improvement in environmental conservation and protection of natural resources;
ii) Increased use of environmentally friendly technology and equipment at ecotourism sites and attractions;
iii) Increased efforts at habitat regeneration;
iv) Increased scientific research on environmental protection and conservation; and
v) Improved efforts at conservation in protected areas.
i) Increase in the number of active community groups involved in decision making, planning and execution of ecotourism projects;
ii) Reduction of negative impacts of tourism on the natural environment;
iii) Increased quality and quantity of jobs generated;
iv) Increased small and micro business enterprises within the communities and by extension the country; and
v) Increased public-private partnerships with key stakeholders.
i) A well informed and educated local and foreign visitor;
ii) Increased appreciation of cultural and heritage assets;
iii) Increased initiatives to protect and conserve the environment; and 
iv) An enhanced tourism experience.
i) Increased visitors and visitor spend at ecotourism sites and attractions;
ii) Increased ecotourism destination packages offered by local tour operators;
iii) Strengthened strategic partnerships among ministries, agencies and community ecotourism service providers/suppliers; and
iv) Increased number of innovative marketing strategies.
i) Increased number of investors seeking ecotourism projects; 
ii) Increased opportunities for the generation of income for local communities; 
iii) Increased national revenue and net foreign exchange earnings; 
iv) Increased number of zones and sites for ecotourism development; and 
v) Increased utilization of local resources for ecotourism development.
i) Reduction in energy cost; 
ii) Improved and enhanced infrastructure; 
iii) Well mantained sites, attractions and facilities; 
iv) Reduction in visitors complaints;
v) Increased number of accommodation establishments utilising sound environmental practices; and
vi) Increased adherence to carrying capacity limits.
i) Greater adherence to codes of conduct and operating guidelines;
ii) Increased number of certified operators;
iii) Increased number of sites and attractions meeting international standards; and
iv) Improved and enhanced visitor experience.
i) Improved timeliness in meeting the health care needs of the visitor; 
ii) Reduction in transmission of communicable diseases; 
iii) Reduction in reports of crime and visitor harassment; and 
iv) Improvement in health, safety and security in communities.
i) Reduction of negative impacts on the ecosystem and environment;
ii) Improved execution of maintenance plans for the sector;
iii) Improved planning and management of the sector; and
iv) Increased ability to meet set targets for the sector.
1. Growth rates of domestic and international arrivals by purpose of visit 
2. Growth rates of Stay-over Arrivals by purpose of visit 
3. Occupancy rates by class of accommodation
4. Compliance rates with industrywide quality assurance standards </v>
      </c>
      <c r="M51" s="79">
        <f>'Sectoral Plan 10'!$E91</f>
        <v>0</v>
      </c>
      <c r="N51" s="79">
        <f>'Sectoral Plan 11'!$E91</f>
        <v>0</v>
      </c>
      <c r="O51" s="79">
        <f>'Sectoral Plan 12'!$E91</f>
        <v>0</v>
      </c>
      <c r="P51" s="79" t="str">
        <f>'Sectoral Plan 13'!$E91</f>
        <v>¬ Annual number of Visitors to
Historic, Cultural and Archaeological Sites</v>
      </c>
      <c r="Q51" s="79">
        <f>'Sectoral Plan 14'!$E91</f>
        <v>0</v>
      </c>
      <c r="R51" s="79">
        <f>'Sectoral Plan 15'!$E91</f>
        <v>0</v>
      </c>
      <c r="S51" s="79">
        <f>'Sectoral Plan 16'!$E91</f>
        <v>0</v>
      </c>
      <c r="T51" s="79">
        <f>'Sectoral Plan 17'!$E91</f>
        <v>0</v>
      </c>
      <c r="U51" s="79">
        <f>'Sectoral Plan 18'!$E91</f>
        <v>0</v>
      </c>
      <c r="V51" s="79">
        <f>'Sectoral Plan 19'!$E91</f>
        <v>0</v>
      </c>
      <c r="W51" s="79">
        <f>'Sectoral Plan 20'!$E91</f>
        <v>0</v>
      </c>
      <c r="X51" s="79">
        <f>'Sectoral Plan 21'!$E91</f>
        <v>0</v>
      </c>
      <c r="Y51" s="79">
        <f>'Sectoral Plan 22'!$E91</f>
        <v>0</v>
      </c>
      <c r="Z51" s="79">
        <f>'Sectoral Plan 23'!$E91</f>
        <v>0</v>
      </c>
      <c r="AA51" s="79">
        <f>'Sectoral Plan 24'!$E91</f>
        <v>0</v>
      </c>
      <c r="AB51" s="79">
        <f>'Sectoral Plan 25'!$E91</f>
        <v>0</v>
      </c>
      <c r="AC51" s="79">
        <f>'Sectoral Plan 26'!$E91</f>
        <v>0</v>
      </c>
      <c r="AD51" s="79">
        <f>'Sectoral Plan 27'!$E91</f>
        <v>0</v>
      </c>
      <c r="AE51" s="79">
        <f>'Sectoral Plan 28'!$E91</f>
        <v>0</v>
      </c>
      <c r="AF51" s="79">
        <f>'Sectoral Plan 29'!$E91</f>
        <v>0</v>
      </c>
      <c r="AG51" s="108">
        <f>'Sectoral Plan 30'!$E91</f>
        <v>0</v>
      </c>
      <c r="AH51" s="107">
        <f t="shared" si="0"/>
        <v>2</v>
      </c>
      <c r="AI51" s="79">
        <f>'Long Term Vision'!C91</f>
        <v>0</v>
      </c>
      <c r="AJ51" s="79">
        <f>IF($AI51="NO",'developer sheet'!$D$9,IF(AND($AH51&gt;0,$AI51=0),1,0))</f>
        <v>1</v>
      </c>
      <c r="AK51" s="108">
        <f>IF($AI51="NO",'developer sheet'!$D$9,IF(AND($AH51=0,$AI51=0),1,0))</f>
        <v>0</v>
      </c>
      <c r="AL51" s="103"/>
    </row>
    <row r="52" spans="1:38" x14ac:dyDescent="0.25">
      <c r="A52" s="60">
        <v>8.1</v>
      </c>
      <c r="B52" s="107">
        <f>'Long Term Vision'!G92</f>
        <v>0</v>
      </c>
      <c r="C52" s="79">
        <f>'Mid-term Plan'!E92</f>
        <v>0</v>
      </c>
      <c r="D52" s="79">
        <f>'Sectoral Plan 1'!$E92</f>
        <v>0</v>
      </c>
      <c r="E52" s="79">
        <f>'Sectoral Plan 2'!$E92</f>
        <v>0</v>
      </c>
      <c r="F52" s="79">
        <f>'Sectoral Plan 3'!$E92</f>
        <v>0</v>
      </c>
      <c r="G52" s="79">
        <f>'Sectoral Plan 4'!$E92</f>
        <v>0</v>
      </c>
      <c r="H52" s="79">
        <f>'Sectoral Plan 5'!$E92</f>
        <v>0</v>
      </c>
      <c r="I52" s="79">
        <f>'Sectoral Plan 6'!$E92</f>
        <v>0</v>
      </c>
      <c r="J52" s="79">
        <f>'Sectoral Plan 7'!$E92</f>
        <v>0</v>
      </c>
      <c r="K52" s="79">
        <f>'Sectoral Plan 8'!$E92</f>
        <v>0</v>
      </c>
      <c r="L52" s="79">
        <f>'Sectoral Plan 9'!$E92</f>
        <v>0</v>
      </c>
      <c r="M52" s="79">
        <f>'Sectoral Plan 10'!$E92</f>
        <v>0</v>
      </c>
      <c r="N52" s="79">
        <f>'Sectoral Plan 11'!$E92</f>
        <v>0</v>
      </c>
      <c r="O52" s="79">
        <f>'Sectoral Plan 12'!$E92</f>
        <v>0</v>
      </c>
      <c r="P52" s="79">
        <f>'Sectoral Plan 13'!$E92</f>
        <v>0</v>
      </c>
      <c r="Q52" s="79">
        <f>'Sectoral Plan 14'!$E92</f>
        <v>0</v>
      </c>
      <c r="R52" s="79">
        <f>'Sectoral Plan 15'!$E92</f>
        <v>0</v>
      </c>
      <c r="S52" s="79">
        <f>'Sectoral Plan 16'!$E92</f>
        <v>0</v>
      </c>
      <c r="T52" s="79">
        <f>'Sectoral Plan 17'!$E92</f>
        <v>0</v>
      </c>
      <c r="U52" s="79">
        <f>'Sectoral Plan 18'!$E92</f>
        <v>0</v>
      </c>
      <c r="V52" s="79">
        <f>'Sectoral Plan 19'!$E92</f>
        <v>0</v>
      </c>
      <c r="W52" s="79">
        <f>'Sectoral Plan 20'!$E92</f>
        <v>0</v>
      </c>
      <c r="X52" s="79">
        <f>'Sectoral Plan 21'!$E92</f>
        <v>0</v>
      </c>
      <c r="Y52" s="79">
        <f>'Sectoral Plan 22'!$E92</f>
        <v>0</v>
      </c>
      <c r="Z52" s="79">
        <f>'Sectoral Plan 23'!$E92</f>
        <v>0</v>
      </c>
      <c r="AA52" s="79">
        <f>'Sectoral Plan 24'!$E92</f>
        <v>0</v>
      </c>
      <c r="AB52" s="79">
        <f>'Sectoral Plan 25'!$E92</f>
        <v>0</v>
      </c>
      <c r="AC52" s="79">
        <f>'Sectoral Plan 26'!$E92</f>
        <v>0</v>
      </c>
      <c r="AD52" s="79">
        <f>'Sectoral Plan 27'!$E92</f>
        <v>0</v>
      </c>
      <c r="AE52" s="79">
        <f>'Sectoral Plan 28'!$E92</f>
        <v>0</v>
      </c>
      <c r="AF52" s="79">
        <f>'Sectoral Plan 29'!$E92</f>
        <v>0</v>
      </c>
      <c r="AG52" s="108">
        <f>'Sectoral Plan 30'!$E92</f>
        <v>0</v>
      </c>
      <c r="AH52" s="107">
        <f t="shared" si="0"/>
        <v>0</v>
      </c>
      <c r="AI52" s="79">
        <f>'Long Term Vision'!C92</f>
        <v>0</v>
      </c>
      <c r="AJ52" s="79">
        <f>IF($AI52="NO",'developer sheet'!$D$9,IF(AND($AH52&gt;0,$AI52=0),1,0))</f>
        <v>0</v>
      </c>
      <c r="AK52" s="108">
        <f>IF($AI52="NO",'developer sheet'!$D$9,IF(AND($AH52=0,$AI52=0),1,0))</f>
        <v>1</v>
      </c>
      <c r="AL52" s="103"/>
    </row>
    <row r="53" spans="1:38" x14ac:dyDescent="0.25">
      <c r="A53" s="19">
        <v>9.1</v>
      </c>
      <c r="B53" s="107">
        <f>'Long Term Vision'!G94</f>
        <v>0</v>
      </c>
      <c r="C53" s="79">
        <f>'Mid-term Plan'!E94</f>
        <v>0</v>
      </c>
      <c r="D53" s="79">
        <f>'Sectoral Plan 1'!$E94</f>
        <v>0</v>
      </c>
      <c r="E53" s="79">
        <f>'Sectoral Plan 2'!$E94</f>
        <v>0</v>
      </c>
      <c r="F53" s="79" t="str">
        <f>'Sectoral Plan 3'!$E94</f>
        <v xml:space="preserve">¬ % increase in local production
¬ % of National BB Goals met
¬ % of UN BB Goals met
¬ 90% of ISPs contacted join the PPP
¬ 90% estimated funding for all major components of the National BBP is secured (what % do we want the private sector to contribute?)
</v>
      </c>
      <c r="G53" s="79">
        <f>'Sectoral Plan 4'!$E94</f>
        <v>0</v>
      </c>
      <c r="H53" s="79">
        <f>'Sectoral Plan 5'!$E94</f>
        <v>0</v>
      </c>
      <c r="I53" s="79">
        <f>'Sectoral Plan 6'!$E94</f>
        <v>0</v>
      </c>
      <c r="J53" s="79">
        <f>'Sectoral Plan 7'!$E94</f>
        <v>0</v>
      </c>
      <c r="K53" s="79">
        <f>'Sectoral Plan 8'!$E94</f>
        <v>0</v>
      </c>
      <c r="L53" s="79" t="str">
        <f>'Sectoral Plan 9'!$E94</f>
        <v>1. Cost overruns for infrastructure and  utilities projects 
2. Tobago infrastructure and utilities Plan formulated
i) Reduction in energy cost; 
ii) Improved and enhanced infrastructure; 
iii) Well mantained sites, attractions and facilities; 
iv) Reduction in visitors complaints;
v) Increased number of accommodation establishments utilising sound environmental practices; and
vi) Increased adherence to carrying capacity limits.</v>
      </c>
      <c r="M53" s="79">
        <f>'Sectoral Plan 10'!$E94</f>
        <v>0</v>
      </c>
      <c r="N53" s="79">
        <f>'Sectoral Plan 11'!$E94</f>
        <v>0</v>
      </c>
      <c r="O53" s="79">
        <f>'Sectoral Plan 12'!$E94</f>
        <v>0</v>
      </c>
      <c r="P53" s="79" t="str">
        <f>'Sectoral Plan 13'!$E94</f>
        <v>¬ Completion and promulgation of Green Architecture and
Infrastructure Policy
¬ Preparation and promulgation of green building codes</v>
      </c>
      <c r="Q53" s="79">
        <f>'Sectoral Plan 14'!$E94</f>
        <v>0</v>
      </c>
      <c r="R53" s="79">
        <f>'Sectoral Plan 15'!$E94</f>
        <v>0</v>
      </c>
      <c r="S53" s="79">
        <f>'Sectoral Plan 16'!$E94</f>
        <v>0</v>
      </c>
      <c r="T53" s="79">
        <f>'Sectoral Plan 17'!$E94</f>
        <v>0</v>
      </c>
      <c r="U53" s="79">
        <f>'Sectoral Plan 18'!$E94</f>
        <v>0</v>
      </c>
      <c r="V53" s="79">
        <f>'Sectoral Plan 19'!$E94</f>
        <v>0</v>
      </c>
      <c r="W53" s="79">
        <f>'Sectoral Plan 20'!$E94</f>
        <v>0</v>
      </c>
      <c r="X53" s="79">
        <f>'Sectoral Plan 21'!$E94</f>
        <v>0</v>
      </c>
      <c r="Y53" s="79">
        <f>'Sectoral Plan 22'!$E94</f>
        <v>0</v>
      </c>
      <c r="Z53" s="79">
        <f>'Sectoral Plan 23'!$E94</f>
        <v>0</v>
      </c>
      <c r="AA53" s="79">
        <f>'Sectoral Plan 24'!$E94</f>
        <v>0</v>
      </c>
      <c r="AB53" s="79">
        <f>'Sectoral Plan 25'!$E94</f>
        <v>0</v>
      </c>
      <c r="AC53" s="79">
        <f>'Sectoral Plan 26'!$E94</f>
        <v>0</v>
      </c>
      <c r="AD53" s="79">
        <f>'Sectoral Plan 27'!$E94</f>
        <v>0</v>
      </c>
      <c r="AE53" s="79">
        <f>'Sectoral Plan 28'!$E94</f>
        <v>0</v>
      </c>
      <c r="AF53" s="79">
        <f>'Sectoral Plan 29'!$E94</f>
        <v>0</v>
      </c>
      <c r="AG53" s="108">
        <f>'Sectoral Plan 30'!$E94</f>
        <v>0</v>
      </c>
      <c r="AH53" s="107">
        <f t="shared" si="0"/>
        <v>3</v>
      </c>
      <c r="AI53" s="79">
        <f>'Long Term Vision'!C94</f>
        <v>0</v>
      </c>
      <c r="AJ53" s="79">
        <f>IF($AI53="NO",'developer sheet'!$D$9,IF(AND($AH53&gt;0,$AI53=0),1,0))</f>
        <v>1</v>
      </c>
      <c r="AK53" s="108">
        <f>IF($AI53="NO",'developer sheet'!$D$9,IF(AND($AH53=0,$AI53=0),1,0))</f>
        <v>0</v>
      </c>
      <c r="AL53" s="103"/>
    </row>
    <row r="54" spans="1:38" x14ac:dyDescent="0.25">
      <c r="A54" s="19">
        <v>9.1999999999999993</v>
      </c>
      <c r="B54" s="107">
        <f>'Long Term Vision'!G95</f>
        <v>0</v>
      </c>
      <c r="C54" s="79">
        <f>'Mid-term Plan'!E95</f>
        <v>0</v>
      </c>
      <c r="D54" s="79">
        <f>'Sectoral Plan 1'!$E95</f>
        <v>0</v>
      </c>
      <c r="E54" s="79">
        <f>'Sectoral Plan 2'!$E95</f>
        <v>0</v>
      </c>
      <c r="F54" s="79">
        <f>'Sectoral Plan 3'!$E95</f>
        <v>0</v>
      </c>
      <c r="G54" s="79">
        <f>'Sectoral Plan 4'!$E95</f>
        <v>0</v>
      </c>
      <c r="H54" s="79">
        <f>'Sectoral Plan 5'!$E95</f>
        <v>0</v>
      </c>
      <c r="I54" s="79">
        <f>'Sectoral Plan 6'!$E95</f>
        <v>0</v>
      </c>
      <c r="J54" s="79">
        <f>'Sectoral Plan 7'!$E95</f>
        <v>0</v>
      </c>
      <c r="K54" s="79">
        <f>'Sectoral Plan 8'!$E95</f>
        <v>0</v>
      </c>
      <c r="L54" s="79" t="str">
        <f>'Sectoral Plan 9'!$E95</f>
        <v>1. Ratio of private sector vs THA led business ventures in Tobago
1. Production (fish catch and processed Foods)
i) Increased visitors and visitor spend at ecotourism sites and attractions;
ii) Increased ecotourism destination packages offered by local tour operators;
iii) Strengthened strategic partnerships among ministries, agencies and community ecotourism service providers/suppliers; and
iv) Increased number of innovative marketing strategies.</v>
      </c>
      <c r="M54" s="79" t="str">
        <f>'Sectoral Plan 10'!$E95</f>
        <v>FDI in gas-based plants</v>
      </c>
      <c r="N54" s="79">
        <f>'Sectoral Plan 11'!$E95</f>
        <v>0</v>
      </c>
      <c r="O54" s="79">
        <f>'Sectoral Plan 12'!$E95</f>
        <v>0</v>
      </c>
      <c r="P54" s="79">
        <f>'Sectoral Plan 13'!$E95</f>
        <v>0</v>
      </c>
      <c r="Q54" s="79">
        <f>'Sectoral Plan 14'!$E95</f>
        <v>0</v>
      </c>
      <c r="R54" s="79">
        <f>'Sectoral Plan 15'!$E95</f>
        <v>0</v>
      </c>
      <c r="S54" s="79">
        <f>'Sectoral Plan 16'!$E95</f>
        <v>0</v>
      </c>
      <c r="T54" s="79">
        <f>'Sectoral Plan 17'!$E95</f>
        <v>0</v>
      </c>
      <c r="U54" s="79">
        <f>'Sectoral Plan 18'!$E95</f>
        <v>0</v>
      </c>
      <c r="V54" s="79">
        <f>'Sectoral Plan 19'!$E95</f>
        <v>0</v>
      </c>
      <c r="W54" s="79">
        <f>'Sectoral Plan 20'!$E95</f>
        <v>0</v>
      </c>
      <c r="X54" s="79">
        <f>'Sectoral Plan 21'!$E95</f>
        <v>0</v>
      </c>
      <c r="Y54" s="79">
        <f>'Sectoral Plan 22'!$E95</f>
        <v>0</v>
      </c>
      <c r="Z54" s="79">
        <f>'Sectoral Plan 23'!$E95</f>
        <v>0</v>
      </c>
      <c r="AA54" s="79">
        <f>'Sectoral Plan 24'!$E95</f>
        <v>0</v>
      </c>
      <c r="AB54" s="79">
        <f>'Sectoral Plan 25'!$E95</f>
        <v>0</v>
      </c>
      <c r="AC54" s="79">
        <f>'Sectoral Plan 26'!$E95</f>
        <v>0</v>
      </c>
      <c r="AD54" s="79">
        <f>'Sectoral Plan 27'!$E95</f>
        <v>0</v>
      </c>
      <c r="AE54" s="79">
        <f>'Sectoral Plan 28'!$E95</f>
        <v>0</v>
      </c>
      <c r="AF54" s="79">
        <f>'Sectoral Plan 29'!$E95</f>
        <v>0</v>
      </c>
      <c r="AG54" s="108">
        <f>'Sectoral Plan 30'!$E95</f>
        <v>0</v>
      </c>
      <c r="AH54" s="107">
        <f t="shared" si="0"/>
        <v>2</v>
      </c>
      <c r="AI54" s="79">
        <f>'Long Term Vision'!C95</f>
        <v>0</v>
      </c>
      <c r="AJ54" s="79">
        <f>IF($AI54="NO",'developer sheet'!$D$9,IF(AND($AH54&gt;0,$AI54=0),1,0))</f>
        <v>1</v>
      </c>
      <c r="AK54" s="108">
        <f>IF($AI54="NO",'developer sheet'!$D$9,IF(AND($AH54=0,$AI54=0),1,0))</f>
        <v>0</v>
      </c>
      <c r="AL54" s="103"/>
    </row>
    <row r="55" spans="1:38" x14ac:dyDescent="0.25">
      <c r="A55" s="19">
        <v>9.3000000000000007</v>
      </c>
      <c r="B55" s="107">
        <f>'Long Term Vision'!G96</f>
        <v>0</v>
      </c>
      <c r="C55" s="79">
        <f>'Mid-term Plan'!E96</f>
        <v>0</v>
      </c>
      <c r="D55" s="79">
        <f>'Sectoral Plan 1'!$E96</f>
        <v>0</v>
      </c>
      <c r="E55" s="79">
        <f>'Sectoral Plan 2'!$E96</f>
        <v>0</v>
      </c>
      <c r="F55" s="79">
        <f>'Sectoral Plan 3'!$E96</f>
        <v>0</v>
      </c>
      <c r="G55" s="79">
        <f>'Sectoral Plan 4'!$E96</f>
        <v>0</v>
      </c>
      <c r="H55" s="79">
        <f>'Sectoral Plan 5'!$E96</f>
        <v>0</v>
      </c>
      <c r="I55" s="79">
        <f>'Sectoral Plan 6'!$E96</f>
        <v>0</v>
      </c>
      <c r="J55" s="79">
        <f>'Sectoral Plan 7'!$E96</f>
        <v>0</v>
      </c>
      <c r="K55" s="79">
        <f>'Sectoral Plan 8'!$E96</f>
        <v>0</v>
      </c>
      <c r="L55" s="79" t="str">
        <f>'Sectoral Plan 9'!$E96</f>
        <v>1. Size of venture Capital fund(s) 
2. Number of loans disbursed for sustainable business activity</v>
      </c>
      <c r="M55" s="79">
        <f>'Sectoral Plan 10'!$E96</f>
        <v>0</v>
      </c>
      <c r="N55" s="79">
        <f>'Sectoral Plan 11'!$E96</f>
        <v>0</v>
      </c>
      <c r="O55" s="79">
        <f>'Sectoral Plan 12'!$E96</f>
        <v>0</v>
      </c>
      <c r="P55" s="79">
        <f>'Sectoral Plan 13'!$E96</f>
        <v>0</v>
      </c>
      <c r="Q55" s="79">
        <f>'Sectoral Plan 14'!$E96</f>
        <v>0</v>
      </c>
      <c r="R55" s="79">
        <f>'Sectoral Plan 15'!$E96</f>
        <v>0</v>
      </c>
      <c r="S55" s="79">
        <f>'Sectoral Plan 16'!$E96</f>
        <v>0</v>
      </c>
      <c r="T55" s="79">
        <f>'Sectoral Plan 17'!$E96</f>
        <v>0</v>
      </c>
      <c r="U55" s="79">
        <f>'Sectoral Plan 18'!$E96</f>
        <v>0</v>
      </c>
      <c r="V55" s="79">
        <f>'Sectoral Plan 19'!$E96</f>
        <v>0</v>
      </c>
      <c r="W55" s="79">
        <f>'Sectoral Plan 20'!$E96</f>
        <v>0</v>
      </c>
      <c r="X55" s="79">
        <f>'Sectoral Plan 21'!$E96</f>
        <v>0</v>
      </c>
      <c r="Y55" s="79">
        <f>'Sectoral Plan 22'!$E96</f>
        <v>0</v>
      </c>
      <c r="Z55" s="79">
        <f>'Sectoral Plan 23'!$E96</f>
        <v>0</v>
      </c>
      <c r="AA55" s="79">
        <f>'Sectoral Plan 24'!$E96</f>
        <v>0</v>
      </c>
      <c r="AB55" s="79">
        <f>'Sectoral Plan 25'!$E96</f>
        <v>0</v>
      </c>
      <c r="AC55" s="79">
        <f>'Sectoral Plan 26'!$E96</f>
        <v>0</v>
      </c>
      <c r="AD55" s="79">
        <f>'Sectoral Plan 27'!$E96</f>
        <v>0</v>
      </c>
      <c r="AE55" s="79">
        <f>'Sectoral Plan 28'!$E96</f>
        <v>0</v>
      </c>
      <c r="AF55" s="79">
        <f>'Sectoral Plan 29'!$E96</f>
        <v>0</v>
      </c>
      <c r="AG55" s="108">
        <f>'Sectoral Plan 30'!$E96</f>
        <v>0</v>
      </c>
      <c r="AH55" s="107">
        <f t="shared" si="0"/>
        <v>1</v>
      </c>
      <c r="AI55" s="79">
        <f>'Long Term Vision'!C96</f>
        <v>0</v>
      </c>
      <c r="AJ55" s="79">
        <f>IF($AI55="NO",'developer sheet'!$D$9,IF(AND($AH55&gt;0,$AI55=0),1,0))</f>
        <v>1</v>
      </c>
      <c r="AK55" s="108">
        <f>IF($AI55="NO",'developer sheet'!$D$9,IF(AND($AH55=0,$AI55=0),1,0))</f>
        <v>0</v>
      </c>
      <c r="AL55" s="103"/>
    </row>
    <row r="56" spans="1:38" x14ac:dyDescent="0.25">
      <c r="A56" s="19">
        <v>9.4</v>
      </c>
      <c r="B56" s="107">
        <f>'Long Term Vision'!G97</f>
        <v>0</v>
      </c>
      <c r="C56" s="79">
        <f>'Mid-term Plan'!E97</f>
        <v>0</v>
      </c>
      <c r="D56" s="79">
        <f>'Sectoral Plan 1'!$E97</f>
        <v>0</v>
      </c>
      <c r="E56" s="79">
        <f>'Sectoral Plan 2'!$E97</f>
        <v>0</v>
      </c>
      <c r="F56" s="79">
        <f>'Sectoral Plan 3'!$E97</f>
        <v>0</v>
      </c>
      <c r="G56" s="79">
        <f>'Sectoral Plan 4'!$E97</f>
        <v>0</v>
      </c>
      <c r="H56" s="79">
        <f>'Sectoral Plan 5'!$E97</f>
        <v>0</v>
      </c>
      <c r="I56" s="79">
        <f>'Sectoral Plan 6'!$E97</f>
        <v>0</v>
      </c>
      <c r="J56" s="79">
        <f>'Sectoral Plan 7'!$E97</f>
        <v>0</v>
      </c>
      <c r="K56" s="79">
        <f>'Sectoral Plan 8'!$E97</f>
        <v>0</v>
      </c>
      <c r="L56" s="79" t="str">
        <f>'Sectoral Plan 9'!$E97</f>
        <v>1. Start up of Cove Estate 
2. Production and utilisation of natural gas of Cove Estate 
i) Increased visitors and visitor spend at ecotourism sites and attractions;
ii) Increased ecotourism destination packages offered by local tour operators;
iii) Strengthened strategic partnerships among ministries, agencies and community ecotourism service providers/suppliers; and
iv) Increased number of innovative marketing strategies.</v>
      </c>
      <c r="M56" s="79" t="str">
        <f>'Sectoral Plan 10'!$E97</f>
        <v>Expand use of Compressed Natural Gas in domestic transportation (40 MM SCF / day by 2015)</v>
      </c>
      <c r="N56" s="79">
        <f>'Sectoral Plan 11'!$E97</f>
        <v>0</v>
      </c>
      <c r="O56" s="79">
        <f>'Sectoral Plan 12'!$E97</f>
        <v>0</v>
      </c>
      <c r="P56" s="79">
        <f>'Sectoral Plan 13'!$E97</f>
        <v>0</v>
      </c>
      <c r="Q56" s="79" t="str">
        <f>'Sectoral Plan 14'!$E97</f>
        <v>¬  Extent of public awareness of hazards (as determined by environmental literacy surveys); and 
¬ Number of private sector agencies utilising substitutes
¬ Number of violations of the Water Pollution Rules; and
¬ Number of facilities converted to cleaner technologies</v>
      </c>
      <c r="R56" s="79">
        <f>'Sectoral Plan 15'!$E97</f>
        <v>0</v>
      </c>
      <c r="S56" s="79">
        <f>'Sectoral Plan 16'!$E97</f>
        <v>0</v>
      </c>
      <c r="T56" s="79">
        <f>'Sectoral Plan 17'!$E97</f>
        <v>0</v>
      </c>
      <c r="U56" s="79">
        <f>'Sectoral Plan 18'!$E97</f>
        <v>0</v>
      </c>
      <c r="V56" s="79">
        <f>'Sectoral Plan 19'!$E97</f>
        <v>0</v>
      </c>
      <c r="W56" s="79">
        <f>'Sectoral Plan 20'!$E97</f>
        <v>0</v>
      </c>
      <c r="X56" s="79">
        <f>'Sectoral Plan 21'!$E97</f>
        <v>0</v>
      </c>
      <c r="Y56" s="79">
        <f>'Sectoral Plan 22'!$E97</f>
        <v>0</v>
      </c>
      <c r="Z56" s="79">
        <f>'Sectoral Plan 23'!$E97</f>
        <v>0</v>
      </c>
      <c r="AA56" s="79">
        <f>'Sectoral Plan 24'!$E97</f>
        <v>0</v>
      </c>
      <c r="AB56" s="79">
        <f>'Sectoral Plan 25'!$E97</f>
        <v>0</v>
      </c>
      <c r="AC56" s="79">
        <f>'Sectoral Plan 26'!$E97</f>
        <v>0</v>
      </c>
      <c r="AD56" s="79">
        <f>'Sectoral Plan 27'!$E97</f>
        <v>0</v>
      </c>
      <c r="AE56" s="79">
        <f>'Sectoral Plan 28'!$E97</f>
        <v>0</v>
      </c>
      <c r="AF56" s="79">
        <f>'Sectoral Plan 29'!$E97</f>
        <v>0</v>
      </c>
      <c r="AG56" s="108">
        <f>'Sectoral Plan 30'!$E97</f>
        <v>0</v>
      </c>
      <c r="AH56" s="107">
        <f t="shared" si="0"/>
        <v>3</v>
      </c>
      <c r="AI56" s="79">
        <f>'Long Term Vision'!C97</f>
        <v>0</v>
      </c>
      <c r="AJ56" s="79">
        <f>IF($AI56="NO",'developer sheet'!$D$9,IF(AND($AH56&gt;0,$AI56=0),1,0))</f>
        <v>1</v>
      </c>
      <c r="AK56" s="108">
        <f>IF($AI56="NO",'developer sheet'!$D$9,IF(AND($AH56=0,$AI56=0),1,0))</f>
        <v>0</v>
      </c>
      <c r="AL56" s="103"/>
    </row>
    <row r="57" spans="1:38" x14ac:dyDescent="0.25">
      <c r="A57" s="19">
        <v>9.5</v>
      </c>
      <c r="B57" s="107">
        <f>'Long Term Vision'!G98</f>
        <v>0</v>
      </c>
      <c r="C57" s="79">
        <f>'Mid-term Plan'!E98</f>
        <v>0</v>
      </c>
      <c r="D57" s="79">
        <f>'Sectoral Plan 1'!$E98</f>
        <v>0</v>
      </c>
      <c r="E57" s="79">
        <f>'Sectoral Plan 2'!$E98</f>
        <v>0</v>
      </c>
      <c r="F57" s="79">
        <f>'Sectoral Plan 3'!$E98</f>
        <v>0</v>
      </c>
      <c r="G57" s="79">
        <f>'Sectoral Plan 4'!$E98</f>
        <v>0</v>
      </c>
      <c r="H57" s="79">
        <f>'Sectoral Plan 5'!$E98</f>
        <v>0</v>
      </c>
      <c r="I57" s="79">
        <f>'Sectoral Plan 6'!$E98</f>
        <v>0</v>
      </c>
      <c r="J57" s="79">
        <f>'Sectoral Plan 7'!$E98</f>
        <v>0</v>
      </c>
      <c r="K57" s="79">
        <f>'Sectoral Plan 8'!$E98</f>
        <v>0</v>
      </c>
      <c r="L57" s="79" t="str">
        <f>'Sectoral Plan 9'!$E98</f>
        <v>1. Improved systems in agricultural production in Tobago</v>
      </c>
      <c r="M57" s="79">
        <f>'Sectoral Plan 10'!$E98</f>
        <v>0</v>
      </c>
      <c r="N57" s="79">
        <f>'Sectoral Plan 11'!$E98</f>
        <v>0</v>
      </c>
      <c r="O57" s="79">
        <f>'Sectoral Plan 12'!$E98</f>
        <v>0</v>
      </c>
      <c r="P57" s="79">
        <f>'Sectoral Plan 13'!$E98</f>
        <v>0</v>
      </c>
      <c r="Q57" s="79">
        <f>'Sectoral Plan 14'!$E98</f>
        <v>0</v>
      </c>
      <c r="R57" s="79">
        <f>'Sectoral Plan 15'!$E98</f>
        <v>0</v>
      </c>
      <c r="S57" s="79">
        <f>'Sectoral Plan 16'!$E98</f>
        <v>0</v>
      </c>
      <c r="T57" s="79">
        <f>'Sectoral Plan 17'!$E98</f>
        <v>0</v>
      </c>
      <c r="U57" s="79">
        <f>'Sectoral Plan 18'!$E98</f>
        <v>0</v>
      </c>
      <c r="V57" s="79">
        <f>'Sectoral Plan 19'!$E98</f>
        <v>0</v>
      </c>
      <c r="W57" s="79">
        <f>'Sectoral Plan 20'!$E98</f>
        <v>0</v>
      </c>
      <c r="X57" s="79">
        <f>'Sectoral Plan 21'!$E98</f>
        <v>0</v>
      </c>
      <c r="Y57" s="79">
        <f>'Sectoral Plan 22'!$E98</f>
        <v>0</v>
      </c>
      <c r="Z57" s="79">
        <f>'Sectoral Plan 23'!$E98</f>
        <v>0</v>
      </c>
      <c r="AA57" s="79">
        <f>'Sectoral Plan 24'!$E98</f>
        <v>0</v>
      </c>
      <c r="AB57" s="79">
        <f>'Sectoral Plan 25'!$E98</f>
        <v>0</v>
      </c>
      <c r="AC57" s="79">
        <f>'Sectoral Plan 26'!$E98</f>
        <v>0</v>
      </c>
      <c r="AD57" s="79">
        <f>'Sectoral Plan 27'!$E98</f>
        <v>0</v>
      </c>
      <c r="AE57" s="79">
        <f>'Sectoral Plan 28'!$E98</f>
        <v>0</v>
      </c>
      <c r="AF57" s="79">
        <f>'Sectoral Plan 29'!$E98</f>
        <v>0</v>
      </c>
      <c r="AG57" s="108">
        <f>'Sectoral Plan 30'!$E98</f>
        <v>0</v>
      </c>
      <c r="AH57" s="107">
        <f t="shared" si="0"/>
        <v>1</v>
      </c>
      <c r="AI57" s="79">
        <f>'Long Term Vision'!C98</f>
        <v>0</v>
      </c>
      <c r="AJ57" s="79">
        <f>IF($AI57="NO",'developer sheet'!$D$9,IF(AND($AH57&gt;0,$AI57=0),1,0))</f>
        <v>1</v>
      </c>
      <c r="AK57" s="108">
        <f>IF($AI57="NO",'developer sheet'!$D$9,IF(AND($AH57=0,$AI57=0),1,0))</f>
        <v>0</v>
      </c>
      <c r="AL57" s="103"/>
    </row>
    <row r="58" spans="1:38" x14ac:dyDescent="0.25">
      <c r="A58" s="19">
        <v>10.1</v>
      </c>
      <c r="B58" s="107">
        <f>'Long Term Vision'!G100</f>
        <v>0</v>
      </c>
      <c r="C58" s="79">
        <f>'Mid-term Plan'!E100</f>
        <v>0</v>
      </c>
      <c r="D58" s="79">
        <f>'Sectoral Plan 1'!$E100</f>
        <v>0</v>
      </c>
      <c r="E58" s="79">
        <f>'Sectoral Plan 2'!$E100</f>
        <v>0</v>
      </c>
      <c r="F58" s="79">
        <f>'Sectoral Plan 3'!$E100</f>
        <v>0</v>
      </c>
      <c r="G58" s="79">
        <f>'Sectoral Plan 4'!$E100</f>
        <v>0</v>
      </c>
      <c r="H58" s="79">
        <f>'Sectoral Plan 5'!$E100</f>
        <v>0</v>
      </c>
      <c r="I58" s="79">
        <f>'Sectoral Plan 6'!$E100</f>
        <v>0</v>
      </c>
      <c r="J58" s="79">
        <f>'Sectoral Plan 7'!$E100</f>
        <v>0</v>
      </c>
      <c r="K58" s="79">
        <f>'Sectoral Plan 8'!$E100</f>
        <v>0</v>
      </c>
      <c r="L58" s="79">
        <f>'Sectoral Plan 9'!$E100</f>
        <v>0</v>
      </c>
      <c r="M58" s="79">
        <f>'Sectoral Plan 10'!$E100</f>
        <v>0</v>
      </c>
      <c r="N58" s="79">
        <f>'Sectoral Plan 11'!$E100</f>
        <v>0</v>
      </c>
      <c r="O58" s="79">
        <f>'Sectoral Plan 12'!$E100</f>
        <v>0</v>
      </c>
      <c r="P58" s="79">
        <f>'Sectoral Plan 13'!$E100</f>
        <v>0</v>
      </c>
      <c r="Q58" s="79">
        <f>'Sectoral Plan 14'!$E100</f>
        <v>0</v>
      </c>
      <c r="R58" s="79">
        <f>'Sectoral Plan 15'!$E100</f>
        <v>0</v>
      </c>
      <c r="S58" s="79">
        <f>'Sectoral Plan 16'!$E100</f>
        <v>0</v>
      </c>
      <c r="T58" s="79">
        <f>'Sectoral Plan 17'!$E100</f>
        <v>0</v>
      </c>
      <c r="U58" s="79">
        <f>'Sectoral Plan 18'!$E100</f>
        <v>0</v>
      </c>
      <c r="V58" s="79">
        <f>'Sectoral Plan 19'!$E100</f>
        <v>0</v>
      </c>
      <c r="W58" s="79">
        <f>'Sectoral Plan 20'!$E100</f>
        <v>0</v>
      </c>
      <c r="X58" s="79">
        <f>'Sectoral Plan 21'!$E100</f>
        <v>0</v>
      </c>
      <c r="Y58" s="79">
        <f>'Sectoral Plan 22'!$E100</f>
        <v>0</v>
      </c>
      <c r="Z58" s="79">
        <f>'Sectoral Plan 23'!$E100</f>
        <v>0</v>
      </c>
      <c r="AA58" s="79">
        <f>'Sectoral Plan 24'!$E100</f>
        <v>0</v>
      </c>
      <c r="AB58" s="79">
        <f>'Sectoral Plan 25'!$E100</f>
        <v>0</v>
      </c>
      <c r="AC58" s="79">
        <f>'Sectoral Plan 26'!$E100</f>
        <v>0</v>
      </c>
      <c r="AD58" s="79">
        <f>'Sectoral Plan 27'!$E100</f>
        <v>0</v>
      </c>
      <c r="AE58" s="79">
        <f>'Sectoral Plan 28'!$E100</f>
        <v>0</v>
      </c>
      <c r="AF58" s="79">
        <f>'Sectoral Plan 29'!$E100</f>
        <v>0</v>
      </c>
      <c r="AG58" s="108">
        <f>'Sectoral Plan 30'!$E100</f>
        <v>0</v>
      </c>
      <c r="AH58" s="107">
        <f t="shared" si="0"/>
        <v>0</v>
      </c>
      <c r="AI58" s="79">
        <f>'Long Term Vision'!C100</f>
        <v>0</v>
      </c>
      <c r="AJ58" s="79">
        <f>IF($AI58="NO",'developer sheet'!$D$9,IF(AND($AH58&gt;0,$AI58=0),1,0))</f>
        <v>0</v>
      </c>
      <c r="AK58" s="108">
        <f>IF($AI58="NO",'developer sheet'!$D$9,IF(AND($AH58=0,$AI58=0),1,0))</f>
        <v>1</v>
      </c>
      <c r="AL58" s="103"/>
    </row>
    <row r="59" spans="1:38" x14ac:dyDescent="0.25">
      <c r="A59" s="19">
        <v>10.199999999999999</v>
      </c>
      <c r="B59" s="107">
        <f>'Long Term Vision'!G101</f>
        <v>0</v>
      </c>
      <c r="C59" s="79" t="str">
        <f>'Mid-term Plan'!E101</f>
        <v>¬ Recidivism Rate
¬ Differently-abled Unemployment Rate</v>
      </c>
      <c r="D59" s="79">
        <f>'Sectoral Plan 1'!$E101</f>
        <v>0</v>
      </c>
      <c r="E59" s="79">
        <f>'Sectoral Plan 2'!$E101</f>
        <v>0</v>
      </c>
      <c r="F59" s="79">
        <f>'Sectoral Plan 3'!$E101</f>
        <v>0</v>
      </c>
      <c r="G59" s="79">
        <f>'Sectoral Plan 4'!$E101</f>
        <v>0</v>
      </c>
      <c r="H59" s="79">
        <f>'Sectoral Plan 5'!$E101</f>
        <v>0</v>
      </c>
      <c r="I59" s="79">
        <f>'Sectoral Plan 6'!$E101</f>
        <v>0</v>
      </c>
      <c r="J59" s="79">
        <f>'Sectoral Plan 7'!$E101</f>
        <v>0</v>
      </c>
      <c r="K59" s="79">
        <f>'Sectoral Plan 8'!$E101</f>
        <v>0</v>
      </c>
      <c r="L59" s="79" t="str">
        <f>'Sectoral Plan 9'!$E101</f>
        <v xml:space="preserve">1. Number of services in community centres 
2. Number of recipients by sex and age
3. Level of trust and satisfaction with community programmes 
 </v>
      </c>
      <c r="M59" s="79">
        <f>'Sectoral Plan 10'!$E101</f>
        <v>0</v>
      </c>
      <c r="N59" s="79">
        <f>'Sectoral Plan 11'!$E101</f>
        <v>0</v>
      </c>
      <c r="O59" s="79">
        <f>'Sectoral Plan 12'!$E101</f>
        <v>0</v>
      </c>
      <c r="P59" s="79">
        <f>'Sectoral Plan 13'!$E101</f>
        <v>0</v>
      </c>
      <c r="Q59" s="79">
        <f>'Sectoral Plan 14'!$E101</f>
        <v>0</v>
      </c>
      <c r="R59" s="79">
        <f>'Sectoral Plan 15'!$E101</f>
        <v>0</v>
      </c>
      <c r="S59" s="79">
        <f>'Sectoral Plan 16'!$E101</f>
        <v>0</v>
      </c>
      <c r="T59" s="79">
        <f>'Sectoral Plan 17'!$E101</f>
        <v>0</v>
      </c>
      <c r="U59" s="79">
        <f>'Sectoral Plan 18'!$E101</f>
        <v>0</v>
      </c>
      <c r="V59" s="79">
        <f>'Sectoral Plan 19'!$E101</f>
        <v>0</v>
      </c>
      <c r="W59" s="79">
        <f>'Sectoral Plan 20'!$E101</f>
        <v>0</v>
      </c>
      <c r="X59" s="79">
        <f>'Sectoral Plan 21'!$E101</f>
        <v>0</v>
      </c>
      <c r="Y59" s="79">
        <f>'Sectoral Plan 22'!$E101</f>
        <v>0</v>
      </c>
      <c r="Z59" s="79">
        <f>'Sectoral Plan 23'!$E101</f>
        <v>0</v>
      </c>
      <c r="AA59" s="79">
        <f>'Sectoral Plan 24'!$E101</f>
        <v>0</v>
      </c>
      <c r="AB59" s="79">
        <f>'Sectoral Plan 25'!$E101</f>
        <v>0</v>
      </c>
      <c r="AC59" s="79">
        <f>'Sectoral Plan 26'!$E101</f>
        <v>0</v>
      </c>
      <c r="AD59" s="79">
        <f>'Sectoral Plan 27'!$E101</f>
        <v>0</v>
      </c>
      <c r="AE59" s="79">
        <f>'Sectoral Plan 28'!$E101</f>
        <v>0</v>
      </c>
      <c r="AF59" s="79">
        <f>'Sectoral Plan 29'!$E101</f>
        <v>0</v>
      </c>
      <c r="AG59" s="108">
        <f>'Sectoral Plan 30'!$E101</f>
        <v>0</v>
      </c>
      <c r="AH59" s="107">
        <f t="shared" si="0"/>
        <v>2</v>
      </c>
      <c r="AI59" s="79">
        <f>'Long Term Vision'!C101</f>
        <v>0</v>
      </c>
      <c r="AJ59" s="79">
        <f>IF($AI59="NO",'developer sheet'!$D$9,IF(AND($AH59&gt;0,$AI59=0),1,0))</f>
        <v>1</v>
      </c>
      <c r="AK59" s="108">
        <f>IF($AI59="NO",'developer sheet'!$D$9,IF(AND($AH59=0,$AI59=0),1,0))</f>
        <v>0</v>
      </c>
      <c r="AL59" s="103"/>
    </row>
    <row r="60" spans="1:38" x14ac:dyDescent="0.25">
      <c r="A60" s="19">
        <v>10.3</v>
      </c>
      <c r="B60" s="107">
        <f>'Long Term Vision'!G102</f>
        <v>0</v>
      </c>
      <c r="C60" s="79">
        <f>'Mid-term Plan'!E102</f>
        <v>0</v>
      </c>
      <c r="D60" s="79">
        <f>'Sectoral Plan 1'!$E102</f>
        <v>0</v>
      </c>
      <c r="E60" s="79">
        <f>'Sectoral Plan 2'!$E102</f>
        <v>0</v>
      </c>
      <c r="F60" s="79">
        <f>'Sectoral Plan 3'!$E102</f>
        <v>0</v>
      </c>
      <c r="G60" s="79">
        <f>'Sectoral Plan 4'!$E102</f>
        <v>0</v>
      </c>
      <c r="H60" s="79">
        <f>'Sectoral Plan 5'!$E102</f>
        <v>0</v>
      </c>
      <c r="I60" s="79">
        <f>'Sectoral Plan 6'!$E102</f>
        <v>0</v>
      </c>
      <c r="J60" s="79">
        <f>'Sectoral Plan 7'!$E102</f>
        <v>0</v>
      </c>
      <c r="K60" s="79">
        <f>'Sectoral Plan 8'!$E102</f>
        <v>0</v>
      </c>
      <c r="L60" s="79">
        <f>'Sectoral Plan 9'!$E102</f>
        <v>0</v>
      </c>
      <c r="M60" s="79">
        <f>'Sectoral Plan 10'!$E102</f>
        <v>0</v>
      </c>
      <c r="N60" s="79">
        <f>'Sectoral Plan 11'!$E102</f>
        <v>0</v>
      </c>
      <c r="O60" s="79">
        <f>'Sectoral Plan 12'!$E102</f>
        <v>0</v>
      </c>
      <c r="P60" s="79">
        <f>'Sectoral Plan 13'!$E102</f>
        <v>0</v>
      </c>
      <c r="Q60" s="79">
        <f>'Sectoral Plan 14'!$E102</f>
        <v>0</v>
      </c>
      <c r="R60" s="79">
        <f>'Sectoral Plan 15'!$E102</f>
        <v>0</v>
      </c>
      <c r="S60" s="79">
        <f>'Sectoral Plan 16'!$E102</f>
        <v>0</v>
      </c>
      <c r="T60" s="79">
        <f>'Sectoral Plan 17'!$E102</f>
        <v>0</v>
      </c>
      <c r="U60" s="79">
        <f>'Sectoral Plan 18'!$E102</f>
        <v>0</v>
      </c>
      <c r="V60" s="79">
        <f>'Sectoral Plan 19'!$E102</f>
        <v>0</v>
      </c>
      <c r="W60" s="79">
        <f>'Sectoral Plan 20'!$E102</f>
        <v>0</v>
      </c>
      <c r="X60" s="79">
        <f>'Sectoral Plan 21'!$E102</f>
        <v>0</v>
      </c>
      <c r="Y60" s="79">
        <f>'Sectoral Plan 22'!$E102</f>
        <v>0</v>
      </c>
      <c r="Z60" s="79">
        <f>'Sectoral Plan 23'!$E102</f>
        <v>0</v>
      </c>
      <c r="AA60" s="79">
        <f>'Sectoral Plan 24'!$E102</f>
        <v>0</v>
      </c>
      <c r="AB60" s="79">
        <f>'Sectoral Plan 25'!$E102</f>
        <v>0</v>
      </c>
      <c r="AC60" s="79">
        <f>'Sectoral Plan 26'!$E102</f>
        <v>0</v>
      </c>
      <c r="AD60" s="79">
        <f>'Sectoral Plan 27'!$E102</f>
        <v>0</v>
      </c>
      <c r="AE60" s="79">
        <f>'Sectoral Plan 28'!$E102</f>
        <v>0</v>
      </c>
      <c r="AF60" s="79">
        <f>'Sectoral Plan 29'!$E102</f>
        <v>0</v>
      </c>
      <c r="AG60" s="108">
        <f>'Sectoral Plan 30'!$E102</f>
        <v>0</v>
      </c>
      <c r="AH60" s="107">
        <f t="shared" si="0"/>
        <v>0</v>
      </c>
      <c r="AI60" s="79">
        <f>'Long Term Vision'!C102</f>
        <v>0</v>
      </c>
      <c r="AJ60" s="79">
        <f>IF($AI60="NO",'developer sheet'!$D$9,IF(AND($AH60&gt;0,$AI60=0),1,0))</f>
        <v>0</v>
      </c>
      <c r="AK60" s="108">
        <f>IF($AI60="NO",'developer sheet'!$D$9,IF(AND($AH60=0,$AI60=0),1,0))</f>
        <v>1</v>
      </c>
      <c r="AL60" s="103"/>
    </row>
    <row r="61" spans="1:38" x14ac:dyDescent="0.25">
      <c r="A61" s="19">
        <v>10.4</v>
      </c>
      <c r="B61" s="107">
        <f>'Long Term Vision'!G103</f>
        <v>0</v>
      </c>
      <c r="C61" s="79">
        <f>'Mid-term Plan'!E103</f>
        <v>0</v>
      </c>
      <c r="D61" s="79">
        <f>'Sectoral Plan 1'!$E103</f>
        <v>0</v>
      </c>
      <c r="E61" s="79">
        <f>'Sectoral Plan 2'!$E103</f>
        <v>0</v>
      </c>
      <c r="F61" s="79">
        <f>'Sectoral Plan 3'!$E103</f>
        <v>0</v>
      </c>
      <c r="G61" s="79">
        <f>'Sectoral Plan 4'!$E103</f>
        <v>0</v>
      </c>
      <c r="H61" s="79">
        <f>'Sectoral Plan 5'!$E103</f>
        <v>0</v>
      </c>
      <c r="I61" s="79">
        <f>'Sectoral Plan 6'!$E103</f>
        <v>0</v>
      </c>
      <c r="J61" s="79">
        <f>'Sectoral Plan 7'!$E103</f>
        <v>0</v>
      </c>
      <c r="K61" s="79">
        <f>'Sectoral Plan 8'!$E103</f>
        <v>0</v>
      </c>
      <c r="L61" s="79">
        <f>'Sectoral Plan 9'!$E103</f>
        <v>0</v>
      </c>
      <c r="M61" s="79">
        <f>'Sectoral Plan 10'!$E103</f>
        <v>0</v>
      </c>
      <c r="N61" s="79">
        <f>'Sectoral Plan 11'!$E103</f>
        <v>0</v>
      </c>
      <c r="O61" s="79">
        <f>'Sectoral Plan 12'!$E103</f>
        <v>0</v>
      </c>
      <c r="P61" s="79">
        <f>'Sectoral Plan 13'!$E103</f>
        <v>0</v>
      </c>
      <c r="Q61" s="79">
        <f>'Sectoral Plan 14'!$E103</f>
        <v>0</v>
      </c>
      <c r="R61" s="79">
        <f>'Sectoral Plan 15'!$E103</f>
        <v>0</v>
      </c>
      <c r="S61" s="79">
        <f>'Sectoral Plan 16'!$E103</f>
        <v>0</v>
      </c>
      <c r="T61" s="79">
        <f>'Sectoral Plan 17'!$E103</f>
        <v>0</v>
      </c>
      <c r="U61" s="79">
        <f>'Sectoral Plan 18'!$E103</f>
        <v>0</v>
      </c>
      <c r="V61" s="79">
        <f>'Sectoral Plan 19'!$E103</f>
        <v>0</v>
      </c>
      <c r="W61" s="79">
        <f>'Sectoral Plan 20'!$E103</f>
        <v>0</v>
      </c>
      <c r="X61" s="79">
        <f>'Sectoral Plan 21'!$E103</f>
        <v>0</v>
      </c>
      <c r="Y61" s="79">
        <f>'Sectoral Plan 22'!$E103</f>
        <v>0</v>
      </c>
      <c r="Z61" s="79">
        <f>'Sectoral Plan 23'!$E103</f>
        <v>0</v>
      </c>
      <c r="AA61" s="79">
        <f>'Sectoral Plan 24'!$E103</f>
        <v>0</v>
      </c>
      <c r="AB61" s="79">
        <f>'Sectoral Plan 25'!$E103</f>
        <v>0</v>
      </c>
      <c r="AC61" s="79">
        <f>'Sectoral Plan 26'!$E103</f>
        <v>0</v>
      </c>
      <c r="AD61" s="79">
        <f>'Sectoral Plan 27'!$E103</f>
        <v>0</v>
      </c>
      <c r="AE61" s="79">
        <f>'Sectoral Plan 28'!$E103</f>
        <v>0</v>
      </c>
      <c r="AF61" s="79">
        <f>'Sectoral Plan 29'!$E103</f>
        <v>0</v>
      </c>
      <c r="AG61" s="108">
        <f>'Sectoral Plan 30'!$E103</f>
        <v>0</v>
      </c>
      <c r="AH61" s="107">
        <f t="shared" si="0"/>
        <v>0</v>
      </c>
      <c r="AI61" s="79">
        <f>'Long Term Vision'!C103</f>
        <v>0</v>
      </c>
      <c r="AJ61" s="79">
        <f>IF($AI61="NO",'developer sheet'!$D$9,IF(AND($AH61&gt;0,$AI61=0),1,0))</f>
        <v>0</v>
      </c>
      <c r="AK61" s="108">
        <f>IF($AI61="NO",'developer sheet'!$D$9,IF(AND($AH61=0,$AI61=0),1,0))</f>
        <v>1</v>
      </c>
      <c r="AL61" s="103"/>
    </row>
    <row r="62" spans="1:38" x14ac:dyDescent="0.25">
      <c r="A62" s="19">
        <v>10.5</v>
      </c>
      <c r="B62" s="107">
        <f>'Long Term Vision'!G104</f>
        <v>0</v>
      </c>
      <c r="C62" s="79">
        <f>'Mid-term Plan'!E104</f>
        <v>0</v>
      </c>
      <c r="D62" s="79">
        <f>'Sectoral Plan 1'!$E104</f>
        <v>0</v>
      </c>
      <c r="E62" s="79">
        <f>'Sectoral Plan 2'!$E104</f>
        <v>0</v>
      </c>
      <c r="F62" s="79">
        <f>'Sectoral Plan 3'!$E104</f>
        <v>0</v>
      </c>
      <c r="G62" s="79">
        <f>'Sectoral Plan 4'!$E104</f>
        <v>0</v>
      </c>
      <c r="H62" s="79">
        <f>'Sectoral Plan 5'!$E104</f>
        <v>0</v>
      </c>
      <c r="I62" s="79">
        <f>'Sectoral Plan 6'!$E104</f>
        <v>0</v>
      </c>
      <c r="J62" s="79">
        <f>'Sectoral Plan 7'!$E104</f>
        <v>0</v>
      </c>
      <c r="K62" s="79">
        <f>'Sectoral Plan 8'!$E104</f>
        <v>0</v>
      </c>
      <c r="L62" s="79">
        <f>'Sectoral Plan 9'!$E104</f>
        <v>0</v>
      </c>
      <c r="M62" s="79">
        <f>'Sectoral Plan 10'!$E104</f>
        <v>0</v>
      </c>
      <c r="N62" s="79">
        <f>'Sectoral Plan 11'!$E104</f>
        <v>0</v>
      </c>
      <c r="O62" s="79">
        <f>'Sectoral Plan 12'!$E104</f>
        <v>0</v>
      </c>
      <c r="P62" s="79">
        <f>'Sectoral Plan 13'!$E104</f>
        <v>0</v>
      </c>
      <c r="Q62" s="79">
        <f>'Sectoral Plan 14'!$E104</f>
        <v>0</v>
      </c>
      <c r="R62" s="79">
        <f>'Sectoral Plan 15'!$E104</f>
        <v>0</v>
      </c>
      <c r="S62" s="79">
        <f>'Sectoral Plan 16'!$E104</f>
        <v>0</v>
      </c>
      <c r="T62" s="79">
        <f>'Sectoral Plan 17'!$E104</f>
        <v>0</v>
      </c>
      <c r="U62" s="79">
        <f>'Sectoral Plan 18'!$E104</f>
        <v>0</v>
      </c>
      <c r="V62" s="79">
        <f>'Sectoral Plan 19'!$E104</f>
        <v>0</v>
      </c>
      <c r="W62" s="79">
        <f>'Sectoral Plan 20'!$E104</f>
        <v>0</v>
      </c>
      <c r="X62" s="79">
        <f>'Sectoral Plan 21'!$E104</f>
        <v>0</v>
      </c>
      <c r="Y62" s="79">
        <f>'Sectoral Plan 22'!$E104</f>
        <v>0</v>
      </c>
      <c r="Z62" s="79">
        <f>'Sectoral Plan 23'!$E104</f>
        <v>0</v>
      </c>
      <c r="AA62" s="79">
        <f>'Sectoral Plan 24'!$E104</f>
        <v>0</v>
      </c>
      <c r="AB62" s="79">
        <f>'Sectoral Plan 25'!$E104</f>
        <v>0</v>
      </c>
      <c r="AC62" s="79">
        <f>'Sectoral Plan 26'!$E104</f>
        <v>0</v>
      </c>
      <c r="AD62" s="79">
        <f>'Sectoral Plan 27'!$E104</f>
        <v>0</v>
      </c>
      <c r="AE62" s="79">
        <f>'Sectoral Plan 28'!$E104</f>
        <v>0</v>
      </c>
      <c r="AF62" s="79">
        <f>'Sectoral Plan 29'!$E104</f>
        <v>0</v>
      </c>
      <c r="AG62" s="108">
        <f>'Sectoral Plan 30'!$E104</f>
        <v>0</v>
      </c>
      <c r="AH62" s="107">
        <f t="shared" si="0"/>
        <v>0</v>
      </c>
      <c r="AI62" s="79" t="str">
        <f>'Long Term Vision'!C104</f>
        <v>NO</v>
      </c>
      <c r="AJ62" s="79" t="str">
        <f>IF($AI62="NO",'developer sheet'!$D$9,IF(AND($AH62&gt;0,$AI62=0),1,0))</f>
        <v>N/A</v>
      </c>
      <c r="AK62" s="108" t="str">
        <f>IF($AI62="NO",'developer sheet'!$D$9,IF(AND($AH62=0,$AI62=0),1,0))</f>
        <v>N/A</v>
      </c>
      <c r="AL62" s="103"/>
    </row>
    <row r="63" spans="1:38" x14ac:dyDescent="0.25">
      <c r="A63" s="19">
        <v>10.6</v>
      </c>
      <c r="B63" s="107">
        <f>'Long Term Vision'!G105</f>
        <v>0</v>
      </c>
      <c r="C63" s="79">
        <f>'Mid-term Plan'!E105</f>
        <v>0</v>
      </c>
      <c r="D63" s="79">
        <f>'Sectoral Plan 1'!$E105</f>
        <v>0</v>
      </c>
      <c r="E63" s="79">
        <f>'Sectoral Plan 2'!$E105</f>
        <v>0</v>
      </c>
      <c r="F63" s="79">
        <f>'Sectoral Plan 3'!$E105</f>
        <v>0</v>
      </c>
      <c r="G63" s="79">
        <f>'Sectoral Plan 4'!$E105</f>
        <v>0</v>
      </c>
      <c r="H63" s="79">
        <f>'Sectoral Plan 5'!$E105</f>
        <v>0</v>
      </c>
      <c r="I63" s="79">
        <f>'Sectoral Plan 6'!$E105</f>
        <v>0</v>
      </c>
      <c r="J63" s="79">
        <f>'Sectoral Plan 7'!$E105</f>
        <v>0</v>
      </c>
      <c r="K63" s="79">
        <f>'Sectoral Plan 8'!$E105</f>
        <v>0</v>
      </c>
      <c r="L63" s="79">
        <f>'Sectoral Plan 9'!$E105</f>
        <v>0</v>
      </c>
      <c r="M63" s="79">
        <f>'Sectoral Plan 10'!$E105</f>
        <v>0</v>
      </c>
      <c r="N63" s="79">
        <f>'Sectoral Plan 11'!$E105</f>
        <v>0</v>
      </c>
      <c r="O63" s="79">
        <f>'Sectoral Plan 12'!$E105</f>
        <v>0</v>
      </c>
      <c r="P63" s="79">
        <f>'Sectoral Plan 13'!$E105</f>
        <v>0</v>
      </c>
      <c r="Q63" s="79">
        <f>'Sectoral Plan 14'!$E105</f>
        <v>0</v>
      </c>
      <c r="R63" s="79">
        <f>'Sectoral Plan 15'!$E105</f>
        <v>0</v>
      </c>
      <c r="S63" s="79">
        <f>'Sectoral Plan 16'!$E105</f>
        <v>0</v>
      </c>
      <c r="T63" s="79">
        <f>'Sectoral Plan 17'!$E105</f>
        <v>0</v>
      </c>
      <c r="U63" s="79">
        <f>'Sectoral Plan 18'!$E105</f>
        <v>0</v>
      </c>
      <c r="V63" s="79">
        <f>'Sectoral Plan 19'!$E105</f>
        <v>0</v>
      </c>
      <c r="W63" s="79">
        <f>'Sectoral Plan 20'!$E105</f>
        <v>0</v>
      </c>
      <c r="X63" s="79">
        <f>'Sectoral Plan 21'!$E105</f>
        <v>0</v>
      </c>
      <c r="Y63" s="79">
        <f>'Sectoral Plan 22'!$E105</f>
        <v>0</v>
      </c>
      <c r="Z63" s="79">
        <f>'Sectoral Plan 23'!$E105</f>
        <v>0</v>
      </c>
      <c r="AA63" s="79">
        <f>'Sectoral Plan 24'!$E105</f>
        <v>0</v>
      </c>
      <c r="AB63" s="79">
        <f>'Sectoral Plan 25'!$E105</f>
        <v>0</v>
      </c>
      <c r="AC63" s="79">
        <f>'Sectoral Plan 26'!$E105</f>
        <v>0</v>
      </c>
      <c r="AD63" s="79">
        <f>'Sectoral Plan 27'!$E105</f>
        <v>0</v>
      </c>
      <c r="AE63" s="79">
        <f>'Sectoral Plan 28'!$E105</f>
        <v>0</v>
      </c>
      <c r="AF63" s="79">
        <f>'Sectoral Plan 29'!$E105</f>
        <v>0</v>
      </c>
      <c r="AG63" s="108">
        <f>'Sectoral Plan 30'!$E105</f>
        <v>0</v>
      </c>
      <c r="AH63" s="107">
        <f t="shared" si="0"/>
        <v>0</v>
      </c>
      <c r="AI63" s="79" t="str">
        <f>'Long Term Vision'!C105</f>
        <v>NO</v>
      </c>
      <c r="AJ63" s="79" t="str">
        <f>IF($AI63="NO",'developer sheet'!$D$9,IF(AND($AH63&gt;0,$AI63=0),1,0))</f>
        <v>N/A</v>
      </c>
      <c r="AK63" s="108" t="str">
        <f>IF($AI63="NO",'developer sheet'!$D$9,IF(AND($AH63=0,$AI63=0),1,0))</f>
        <v>N/A</v>
      </c>
      <c r="AL63" s="103"/>
    </row>
    <row r="64" spans="1:38" x14ac:dyDescent="0.25">
      <c r="A64" s="19">
        <v>10.7</v>
      </c>
      <c r="B64" s="107">
        <f>'Long Term Vision'!G106</f>
        <v>0</v>
      </c>
      <c r="C64" s="79">
        <f>'Mid-term Plan'!E106</f>
        <v>0</v>
      </c>
      <c r="D64" s="79">
        <f>'Sectoral Plan 1'!$E106</f>
        <v>0</v>
      </c>
      <c r="E64" s="79">
        <f>'Sectoral Plan 2'!$E106</f>
        <v>0</v>
      </c>
      <c r="F64" s="79">
        <f>'Sectoral Plan 3'!$E106</f>
        <v>0</v>
      </c>
      <c r="G64" s="79">
        <f>'Sectoral Plan 4'!$E106</f>
        <v>0</v>
      </c>
      <c r="H64" s="79">
        <f>'Sectoral Plan 5'!$E106</f>
        <v>0</v>
      </c>
      <c r="I64" s="79">
        <f>'Sectoral Plan 6'!$E106</f>
        <v>0</v>
      </c>
      <c r="J64" s="79">
        <f>'Sectoral Plan 7'!$E106</f>
        <v>0</v>
      </c>
      <c r="K64" s="79">
        <f>'Sectoral Plan 8'!$E106</f>
        <v>0</v>
      </c>
      <c r="L64" s="79">
        <f>'Sectoral Plan 9'!$E106</f>
        <v>0</v>
      </c>
      <c r="M64" s="79">
        <f>'Sectoral Plan 10'!$E106</f>
        <v>0</v>
      </c>
      <c r="N64" s="79">
        <f>'Sectoral Plan 11'!$E106</f>
        <v>0</v>
      </c>
      <c r="O64" s="79">
        <f>'Sectoral Plan 12'!$E106</f>
        <v>0</v>
      </c>
      <c r="P64" s="79">
        <f>'Sectoral Plan 13'!$E106</f>
        <v>0</v>
      </c>
      <c r="Q64" s="79">
        <f>'Sectoral Plan 14'!$E106</f>
        <v>0</v>
      </c>
      <c r="R64" s="79">
        <f>'Sectoral Plan 15'!$E106</f>
        <v>0</v>
      </c>
      <c r="S64" s="79">
        <f>'Sectoral Plan 16'!$E106</f>
        <v>0</v>
      </c>
      <c r="T64" s="79">
        <f>'Sectoral Plan 17'!$E106</f>
        <v>0</v>
      </c>
      <c r="U64" s="79">
        <f>'Sectoral Plan 18'!$E106</f>
        <v>0</v>
      </c>
      <c r="V64" s="79">
        <f>'Sectoral Plan 19'!$E106</f>
        <v>0</v>
      </c>
      <c r="W64" s="79">
        <f>'Sectoral Plan 20'!$E106</f>
        <v>0</v>
      </c>
      <c r="X64" s="79">
        <f>'Sectoral Plan 21'!$E106</f>
        <v>0</v>
      </c>
      <c r="Y64" s="79">
        <f>'Sectoral Plan 22'!$E106</f>
        <v>0</v>
      </c>
      <c r="Z64" s="79">
        <f>'Sectoral Plan 23'!$E106</f>
        <v>0</v>
      </c>
      <c r="AA64" s="79">
        <f>'Sectoral Plan 24'!$E106</f>
        <v>0</v>
      </c>
      <c r="AB64" s="79">
        <f>'Sectoral Plan 25'!$E106</f>
        <v>0</v>
      </c>
      <c r="AC64" s="79">
        <f>'Sectoral Plan 26'!$E106</f>
        <v>0</v>
      </c>
      <c r="AD64" s="79">
        <f>'Sectoral Plan 27'!$E106</f>
        <v>0</v>
      </c>
      <c r="AE64" s="79">
        <f>'Sectoral Plan 28'!$E106</f>
        <v>0</v>
      </c>
      <c r="AF64" s="79">
        <f>'Sectoral Plan 29'!$E106</f>
        <v>0</v>
      </c>
      <c r="AG64" s="108">
        <f>'Sectoral Plan 30'!$E106</f>
        <v>0</v>
      </c>
      <c r="AH64" s="107">
        <f t="shared" si="0"/>
        <v>0</v>
      </c>
      <c r="AI64" s="79">
        <f>'Long Term Vision'!C106</f>
        <v>0</v>
      </c>
      <c r="AJ64" s="79">
        <f>IF($AI64="NO",'developer sheet'!$D$9,IF(AND($AH64&gt;0,$AI64=0),1,0))</f>
        <v>0</v>
      </c>
      <c r="AK64" s="108">
        <f>IF($AI64="NO",'developer sheet'!$D$9,IF(AND($AH64=0,$AI64=0),1,0))</f>
        <v>1</v>
      </c>
      <c r="AL64" s="103"/>
    </row>
    <row r="65" spans="1:38" x14ac:dyDescent="0.25">
      <c r="A65" s="19">
        <v>11.1</v>
      </c>
      <c r="B65" s="107">
        <f>'Long Term Vision'!G108</f>
        <v>0</v>
      </c>
      <c r="C65" s="79" t="str">
        <f>'Mid-term Plan'!E108</f>
        <v>¬ % of Families Owning Homes</v>
      </c>
      <c r="D65" s="79">
        <f>'Sectoral Plan 1'!$E108</f>
        <v>0</v>
      </c>
      <c r="E65" s="79">
        <f>'Sectoral Plan 2'!$E108</f>
        <v>0</v>
      </c>
      <c r="F65" s="79">
        <f>'Sectoral Plan 3'!$E108</f>
        <v>0</v>
      </c>
      <c r="G65" s="79">
        <f>'Sectoral Plan 4'!$E108</f>
        <v>0</v>
      </c>
      <c r="H65" s="79">
        <f>'Sectoral Plan 5'!$E108</f>
        <v>0</v>
      </c>
      <c r="I65" s="79">
        <f>'Sectoral Plan 6'!$E108</f>
        <v>0</v>
      </c>
      <c r="J65" s="79">
        <f>'Sectoral Plan 7'!$E108</f>
        <v>0</v>
      </c>
      <c r="K65" s="79">
        <f>'Sectoral Plan 8'!$E108</f>
        <v>0</v>
      </c>
      <c r="L65" s="79" t="str">
        <f>'Sectoral Plan 9'!$E108</f>
        <v>1. Number of new homes delivered per capita
2. Expenditure on lowcost housing  3.Total public housing stock - new public housing Production 
4. Average waiting time for public housing units</v>
      </c>
      <c r="M65" s="79">
        <f>'Sectoral Plan 10'!$E108</f>
        <v>0</v>
      </c>
      <c r="N65" s="79">
        <f>'Sectoral Plan 11'!$E108</f>
        <v>0</v>
      </c>
      <c r="O65" s="79">
        <f>'Sectoral Plan 12'!$E108</f>
        <v>0</v>
      </c>
      <c r="P65" s="79">
        <f>'Sectoral Plan 13'!$E108</f>
        <v>0</v>
      </c>
      <c r="Q65" s="79">
        <f>'Sectoral Plan 14'!$E108</f>
        <v>0</v>
      </c>
      <c r="R65" s="79">
        <f>'Sectoral Plan 15'!$E108</f>
        <v>0</v>
      </c>
      <c r="S65" s="79">
        <f>'Sectoral Plan 16'!$E108</f>
        <v>0</v>
      </c>
      <c r="T65" s="79">
        <f>'Sectoral Plan 17'!$E108</f>
        <v>0</v>
      </c>
      <c r="U65" s="79">
        <f>'Sectoral Plan 18'!$E108</f>
        <v>0</v>
      </c>
      <c r="V65" s="79">
        <f>'Sectoral Plan 19'!$E108</f>
        <v>0</v>
      </c>
      <c r="W65" s="79">
        <f>'Sectoral Plan 20'!$E108</f>
        <v>0</v>
      </c>
      <c r="X65" s="79">
        <f>'Sectoral Plan 21'!$E108</f>
        <v>0</v>
      </c>
      <c r="Y65" s="79">
        <f>'Sectoral Plan 22'!$E108</f>
        <v>0</v>
      </c>
      <c r="Z65" s="79">
        <f>'Sectoral Plan 23'!$E108</f>
        <v>0</v>
      </c>
      <c r="AA65" s="79">
        <f>'Sectoral Plan 24'!$E108</f>
        <v>0</v>
      </c>
      <c r="AB65" s="79">
        <f>'Sectoral Plan 25'!$E108</f>
        <v>0</v>
      </c>
      <c r="AC65" s="79">
        <f>'Sectoral Plan 26'!$E108</f>
        <v>0</v>
      </c>
      <c r="AD65" s="79">
        <f>'Sectoral Plan 27'!$E108</f>
        <v>0</v>
      </c>
      <c r="AE65" s="79">
        <f>'Sectoral Plan 28'!$E108</f>
        <v>0</v>
      </c>
      <c r="AF65" s="79">
        <f>'Sectoral Plan 29'!$E108</f>
        <v>0</v>
      </c>
      <c r="AG65" s="108">
        <f>'Sectoral Plan 30'!$E108</f>
        <v>0</v>
      </c>
      <c r="AH65" s="107">
        <f t="shared" si="0"/>
        <v>2</v>
      </c>
      <c r="AI65" s="79">
        <f>'Long Term Vision'!C108</f>
        <v>0</v>
      </c>
      <c r="AJ65" s="79">
        <f>IF($AI65="NO",'developer sheet'!$D$9,IF(AND($AH65&gt;0,$AI65=0),1,0))</f>
        <v>1</v>
      </c>
      <c r="AK65" s="108">
        <f>IF($AI65="NO",'developer sheet'!$D$9,IF(AND($AH65=0,$AI65=0),1,0))</f>
        <v>0</v>
      </c>
      <c r="AL65" s="103"/>
    </row>
    <row r="66" spans="1:38" x14ac:dyDescent="0.25">
      <c r="A66" s="19">
        <v>11.2</v>
      </c>
      <c r="B66" s="107">
        <f>'Long Term Vision'!G109</f>
        <v>0</v>
      </c>
      <c r="C66" s="79">
        <f>'Mid-term Plan'!E109</f>
        <v>0</v>
      </c>
      <c r="D66" s="79">
        <f>'Sectoral Plan 1'!$E109</f>
        <v>0</v>
      </c>
      <c r="E66" s="79">
        <f>'Sectoral Plan 2'!$E109</f>
        <v>0</v>
      </c>
      <c r="F66" s="79">
        <f>'Sectoral Plan 3'!$E109</f>
        <v>0</v>
      </c>
      <c r="G66" s="79">
        <f>'Sectoral Plan 4'!$E109</f>
        <v>0</v>
      </c>
      <c r="H66" s="79">
        <f>'Sectoral Plan 5'!$E109</f>
        <v>0</v>
      </c>
      <c r="I66" s="79">
        <f>'Sectoral Plan 6'!$E109</f>
        <v>0</v>
      </c>
      <c r="J66" s="79">
        <f>'Sectoral Plan 7'!$E109</f>
        <v>0</v>
      </c>
      <c r="K66" s="79">
        <f>'Sectoral Plan 8'!$E109</f>
        <v>0</v>
      </c>
      <c r="L66" s="79" t="str">
        <f>'Sectoral Plan 9'!$E109</f>
        <v xml:space="preserve">1. Passenger movement 
2. Cargo volume
3. Frequency of online schedules
4. Ratio to public and private means 
5. Private vehicle ownership
6. Measure of development of non-motorised transport </v>
      </c>
      <c r="M66" s="79">
        <f>'Sectoral Plan 10'!$E109</f>
        <v>0</v>
      </c>
      <c r="N66" s="79">
        <f>'Sectoral Plan 11'!$E109</f>
        <v>0</v>
      </c>
      <c r="O66" s="79">
        <f>'Sectoral Plan 12'!$E109</f>
        <v>0</v>
      </c>
      <c r="P66" s="79" t="str">
        <f>'Sectoral Plan 13'!$E109</f>
        <v>¬ Choice of preferred Mass Transit Solution</v>
      </c>
      <c r="Q66" s="79">
        <f>'Sectoral Plan 14'!$E109</f>
        <v>0</v>
      </c>
      <c r="R66" s="79">
        <f>'Sectoral Plan 15'!$E109</f>
        <v>0</v>
      </c>
      <c r="S66" s="79">
        <f>'Sectoral Plan 16'!$E109</f>
        <v>0</v>
      </c>
      <c r="T66" s="79">
        <f>'Sectoral Plan 17'!$E109</f>
        <v>0</v>
      </c>
      <c r="U66" s="79">
        <f>'Sectoral Plan 18'!$E109</f>
        <v>0</v>
      </c>
      <c r="V66" s="79">
        <f>'Sectoral Plan 19'!$E109</f>
        <v>0</v>
      </c>
      <c r="W66" s="79">
        <f>'Sectoral Plan 20'!$E109</f>
        <v>0</v>
      </c>
      <c r="X66" s="79">
        <f>'Sectoral Plan 21'!$E109</f>
        <v>0</v>
      </c>
      <c r="Y66" s="79">
        <f>'Sectoral Plan 22'!$E109</f>
        <v>0</v>
      </c>
      <c r="Z66" s="79">
        <f>'Sectoral Plan 23'!$E109</f>
        <v>0</v>
      </c>
      <c r="AA66" s="79">
        <f>'Sectoral Plan 24'!$E109</f>
        <v>0</v>
      </c>
      <c r="AB66" s="79">
        <f>'Sectoral Plan 25'!$E109</f>
        <v>0</v>
      </c>
      <c r="AC66" s="79">
        <f>'Sectoral Plan 26'!$E109</f>
        <v>0</v>
      </c>
      <c r="AD66" s="79">
        <f>'Sectoral Plan 27'!$E109</f>
        <v>0</v>
      </c>
      <c r="AE66" s="79">
        <f>'Sectoral Plan 28'!$E109</f>
        <v>0</v>
      </c>
      <c r="AF66" s="79">
        <f>'Sectoral Plan 29'!$E109</f>
        <v>0</v>
      </c>
      <c r="AG66" s="108">
        <f>'Sectoral Plan 30'!$E109</f>
        <v>0</v>
      </c>
      <c r="AH66" s="107">
        <f t="shared" si="0"/>
        <v>2</v>
      </c>
      <c r="AI66" s="79">
        <f>'Long Term Vision'!C109</f>
        <v>0</v>
      </c>
      <c r="AJ66" s="79">
        <f>IF($AI66="NO",'developer sheet'!$D$9,IF(AND($AH66&gt;0,$AI66=0),1,0))</f>
        <v>1</v>
      </c>
      <c r="AK66" s="108">
        <f>IF($AI66="NO",'developer sheet'!$D$9,IF(AND($AH66=0,$AI66=0),1,0))</f>
        <v>0</v>
      </c>
      <c r="AL66" s="103"/>
    </row>
    <row r="67" spans="1:38" x14ac:dyDescent="0.25">
      <c r="A67" s="19">
        <v>11.3</v>
      </c>
      <c r="B67" s="107">
        <f>'Long Term Vision'!G110</f>
        <v>0</v>
      </c>
      <c r="C67" s="79">
        <f>'Mid-term Plan'!E110</f>
        <v>0</v>
      </c>
      <c r="D67" s="79">
        <f>'Sectoral Plan 1'!$E110</f>
        <v>0</v>
      </c>
      <c r="E67" s="79">
        <f>'Sectoral Plan 2'!$E110</f>
        <v>0</v>
      </c>
      <c r="F67" s="79">
        <f>'Sectoral Plan 3'!$E110</f>
        <v>0</v>
      </c>
      <c r="G67" s="79">
        <f>'Sectoral Plan 4'!$E110</f>
        <v>0</v>
      </c>
      <c r="H67" s="79">
        <f>'Sectoral Plan 5'!$E110</f>
        <v>0</v>
      </c>
      <c r="I67" s="79">
        <f>'Sectoral Plan 6'!$E110</f>
        <v>0</v>
      </c>
      <c r="J67" s="79">
        <f>'Sectoral Plan 7'!$E110</f>
        <v>0</v>
      </c>
      <c r="K67" s="79">
        <f>'Sectoral Plan 8'!$E110</f>
        <v>0</v>
      </c>
      <c r="L67" s="79">
        <f>'Sectoral Plan 9'!$E110</f>
        <v>0</v>
      </c>
      <c r="M67" s="79">
        <f>'Sectoral Plan 10'!$E110</f>
        <v>0</v>
      </c>
      <c r="N67" s="79">
        <f>'Sectoral Plan 11'!$E110</f>
        <v>0</v>
      </c>
      <c r="O67" s="79">
        <f>'Sectoral Plan 12'!$E110</f>
        <v>0</v>
      </c>
      <c r="P67" s="79">
        <f>'Sectoral Plan 13'!$E110</f>
        <v>0</v>
      </c>
      <c r="Q67" s="79">
        <f>'Sectoral Plan 14'!$E110</f>
        <v>0</v>
      </c>
      <c r="R67" s="79">
        <f>'Sectoral Plan 15'!$E110</f>
        <v>0</v>
      </c>
      <c r="S67" s="79">
        <f>'Sectoral Plan 16'!$E110</f>
        <v>0</v>
      </c>
      <c r="T67" s="79">
        <f>'Sectoral Plan 17'!$E110</f>
        <v>0</v>
      </c>
      <c r="U67" s="79">
        <f>'Sectoral Plan 18'!$E110</f>
        <v>0</v>
      </c>
      <c r="V67" s="79">
        <f>'Sectoral Plan 19'!$E110</f>
        <v>0</v>
      </c>
      <c r="W67" s="79">
        <f>'Sectoral Plan 20'!$E110</f>
        <v>0</v>
      </c>
      <c r="X67" s="79">
        <f>'Sectoral Plan 21'!$E110</f>
        <v>0</v>
      </c>
      <c r="Y67" s="79">
        <f>'Sectoral Plan 22'!$E110</f>
        <v>0</v>
      </c>
      <c r="Z67" s="79">
        <f>'Sectoral Plan 23'!$E110</f>
        <v>0</v>
      </c>
      <c r="AA67" s="79">
        <f>'Sectoral Plan 24'!$E110</f>
        <v>0</v>
      </c>
      <c r="AB67" s="79">
        <f>'Sectoral Plan 25'!$E110</f>
        <v>0</v>
      </c>
      <c r="AC67" s="79">
        <f>'Sectoral Plan 26'!$E110</f>
        <v>0</v>
      </c>
      <c r="AD67" s="79">
        <f>'Sectoral Plan 27'!$E110</f>
        <v>0</v>
      </c>
      <c r="AE67" s="79">
        <f>'Sectoral Plan 28'!$E110</f>
        <v>0</v>
      </c>
      <c r="AF67" s="79">
        <f>'Sectoral Plan 29'!$E110</f>
        <v>0</v>
      </c>
      <c r="AG67" s="108">
        <f>'Sectoral Plan 30'!$E110</f>
        <v>0</v>
      </c>
      <c r="AH67" s="107">
        <f t="shared" ref="AH67:AH127" si="1">COUNTIF(B67:AG67,"*")</f>
        <v>0</v>
      </c>
      <c r="AI67" s="79">
        <f>'Long Term Vision'!C110</f>
        <v>0</v>
      </c>
      <c r="AJ67" s="79">
        <f>IF($AI67="NO",'developer sheet'!$D$9,IF(AND($AH67&gt;0,$AI67=0),1,0))</f>
        <v>0</v>
      </c>
      <c r="AK67" s="108">
        <f>IF($AI67="NO",'developer sheet'!$D$9,IF(AND($AH67=0,$AI67=0),1,0))</f>
        <v>1</v>
      </c>
      <c r="AL67" s="103"/>
    </row>
    <row r="68" spans="1:38" x14ac:dyDescent="0.25">
      <c r="A68" s="19">
        <v>11.4</v>
      </c>
      <c r="B68" s="107">
        <f>'Long Term Vision'!G111</f>
        <v>0</v>
      </c>
      <c r="C68" s="79">
        <f>'Mid-term Plan'!E111</f>
        <v>0</v>
      </c>
      <c r="D68" s="79">
        <f>'Sectoral Plan 1'!$E111</f>
        <v>0</v>
      </c>
      <c r="E68" s="79">
        <f>'Sectoral Plan 2'!$E111</f>
        <v>0</v>
      </c>
      <c r="F68" s="79">
        <f>'Sectoral Plan 3'!$E111</f>
        <v>0</v>
      </c>
      <c r="G68" s="79">
        <f>'Sectoral Plan 4'!$E111</f>
        <v>0</v>
      </c>
      <c r="H68" s="79">
        <f>'Sectoral Plan 5'!$E111</f>
        <v>0</v>
      </c>
      <c r="I68" s="79">
        <f>'Sectoral Plan 6'!$E111</f>
        <v>0</v>
      </c>
      <c r="J68" s="79">
        <f>'Sectoral Plan 7'!$E111</f>
        <v>0</v>
      </c>
      <c r="K68" s="79">
        <f>'Sectoral Plan 8'!$E111</f>
        <v>0</v>
      </c>
      <c r="L68" s="79">
        <f>'Sectoral Plan 9'!$E111</f>
        <v>0</v>
      </c>
      <c r="M68" s="79">
        <f>'Sectoral Plan 10'!$E111</f>
        <v>0</v>
      </c>
      <c r="N68" s="79">
        <f>'Sectoral Plan 11'!$E111</f>
        <v>0</v>
      </c>
      <c r="O68" s="79">
        <f>'Sectoral Plan 12'!$E111</f>
        <v>0</v>
      </c>
      <c r="P68" s="79" t="str">
        <f>'Sectoral Plan 13'!$E111</f>
        <v>¬ Completion and promulgation of National Archaeological Policy
¬ Number of new listings per year
¬ Successful prosecutions under the National Trust Act
¬ Annual number of Visitors to
Historic, Cultural and Archaeological Sites</v>
      </c>
      <c r="Q68" s="79">
        <f>'Sectoral Plan 14'!$E111</f>
        <v>0</v>
      </c>
      <c r="R68" s="79">
        <f>'Sectoral Plan 15'!$E111</f>
        <v>0</v>
      </c>
      <c r="S68" s="79">
        <f>'Sectoral Plan 16'!$E111</f>
        <v>0</v>
      </c>
      <c r="T68" s="79">
        <f>'Sectoral Plan 17'!$E111</f>
        <v>0</v>
      </c>
      <c r="U68" s="79">
        <f>'Sectoral Plan 18'!$E111</f>
        <v>0</v>
      </c>
      <c r="V68" s="79">
        <f>'Sectoral Plan 19'!$E111</f>
        <v>0</v>
      </c>
      <c r="W68" s="79">
        <f>'Sectoral Plan 20'!$E111</f>
        <v>0</v>
      </c>
      <c r="X68" s="79">
        <f>'Sectoral Plan 21'!$E111</f>
        <v>0</v>
      </c>
      <c r="Y68" s="79">
        <f>'Sectoral Plan 22'!$E111</f>
        <v>0</v>
      </c>
      <c r="Z68" s="79">
        <f>'Sectoral Plan 23'!$E111</f>
        <v>0</v>
      </c>
      <c r="AA68" s="79">
        <f>'Sectoral Plan 24'!$E111</f>
        <v>0</v>
      </c>
      <c r="AB68" s="79">
        <f>'Sectoral Plan 25'!$E111</f>
        <v>0</v>
      </c>
      <c r="AC68" s="79">
        <f>'Sectoral Plan 26'!$E111</f>
        <v>0</v>
      </c>
      <c r="AD68" s="79">
        <f>'Sectoral Plan 27'!$E111</f>
        <v>0</v>
      </c>
      <c r="AE68" s="79">
        <f>'Sectoral Plan 28'!$E111</f>
        <v>0</v>
      </c>
      <c r="AF68" s="79">
        <f>'Sectoral Plan 29'!$E111</f>
        <v>0</v>
      </c>
      <c r="AG68" s="108">
        <f>'Sectoral Plan 30'!$E111</f>
        <v>0</v>
      </c>
      <c r="AH68" s="107">
        <f t="shared" si="1"/>
        <v>1</v>
      </c>
      <c r="AI68" s="79">
        <f>'Long Term Vision'!C111</f>
        <v>0</v>
      </c>
      <c r="AJ68" s="79">
        <f>IF($AI68="NO",'developer sheet'!$D$9,IF(AND($AH68&gt;0,$AI68=0),1,0))</f>
        <v>1</v>
      </c>
      <c r="AK68" s="108">
        <f>IF($AI68="NO",'developer sheet'!$D$9,IF(AND($AH68=0,$AI68=0),1,0))</f>
        <v>0</v>
      </c>
      <c r="AL68" s="103"/>
    </row>
    <row r="69" spans="1:38" x14ac:dyDescent="0.25">
      <c r="A69" s="19">
        <v>11.5</v>
      </c>
      <c r="B69" s="107">
        <f>'Long Term Vision'!G112</f>
        <v>0</v>
      </c>
      <c r="C69" s="79">
        <f>'Mid-term Plan'!E112</f>
        <v>0</v>
      </c>
      <c r="D69" s="79">
        <f>'Sectoral Plan 1'!$E112</f>
        <v>0</v>
      </c>
      <c r="E69" s="79">
        <f>'Sectoral Plan 2'!$E112</f>
        <v>0</v>
      </c>
      <c r="F69" s="79">
        <f>'Sectoral Plan 3'!$E112</f>
        <v>0</v>
      </c>
      <c r="G69" s="79">
        <f>'Sectoral Plan 4'!$E112</f>
        <v>0</v>
      </c>
      <c r="H69" s="79">
        <f>'Sectoral Plan 5'!$E112</f>
        <v>0</v>
      </c>
      <c r="I69" s="79">
        <f>'Sectoral Plan 6'!$E112</f>
        <v>0</v>
      </c>
      <c r="J69" s="79">
        <f>'Sectoral Plan 7'!$E112</f>
        <v>0</v>
      </c>
      <c r="K69" s="79">
        <f>'Sectoral Plan 8'!$E112</f>
        <v>0</v>
      </c>
      <c r="L69" s="79" t="str">
        <f>'Sectoral Plan 9'!$E112</f>
        <v>1. Tobago disaster preparedness index 
2. Community contingency plans prepared</v>
      </c>
      <c r="M69" s="79">
        <f>'Sectoral Plan 10'!$E112</f>
        <v>0</v>
      </c>
      <c r="N69" s="79">
        <f>'Sectoral Plan 11'!$E112</f>
        <v>0</v>
      </c>
      <c r="O69" s="79">
        <f>'Sectoral Plan 12'!$E112</f>
        <v>0</v>
      </c>
      <c r="P69" s="79">
        <f>'Sectoral Plan 13'!$E112</f>
        <v>0</v>
      </c>
      <c r="Q69" s="79">
        <f>'Sectoral Plan 14'!$E112</f>
        <v>0</v>
      </c>
      <c r="R69" s="79">
        <f>'Sectoral Plan 15'!$E112</f>
        <v>0</v>
      </c>
      <c r="S69" s="79">
        <f>'Sectoral Plan 16'!$E112</f>
        <v>0</v>
      </c>
      <c r="T69" s="79">
        <f>'Sectoral Plan 17'!$E112</f>
        <v>0</v>
      </c>
      <c r="U69" s="79">
        <f>'Sectoral Plan 18'!$E112</f>
        <v>0</v>
      </c>
      <c r="V69" s="79">
        <f>'Sectoral Plan 19'!$E112</f>
        <v>0</v>
      </c>
      <c r="W69" s="79">
        <f>'Sectoral Plan 20'!$E112</f>
        <v>0</v>
      </c>
      <c r="X69" s="79">
        <f>'Sectoral Plan 21'!$E112</f>
        <v>0</v>
      </c>
      <c r="Y69" s="79">
        <f>'Sectoral Plan 22'!$E112</f>
        <v>0</v>
      </c>
      <c r="Z69" s="79">
        <f>'Sectoral Plan 23'!$E112</f>
        <v>0</v>
      </c>
      <c r="AA69" s="79">
        <f>'Sectoral Plan 24'!$E112</f>
        <v>0</v>
      </c>
      <c r="AB69" s="79">
        <f>'Sectoral Plan 25'!$E112</f>
        <v>0</v>
      </c>
      <c r="AC69" s="79">
        <f>'Sectoral Plan 26'!$E112</f>
        <v>0</v>
      </c>
      <c r="AD69" s="79">
        <f>'Sectoral Plan 27'!$E112</f>
        <v>0</v>
      </c>
      <c r="AE69" s="79">
        <f>'Sectoral Plan 28'!$E112</f>
        <v>0</v>
      </c>
      <c r="AF69" s="79">
        <f>'Sectoral Plan 29'!$E112</f>
        <v>0</v>
      </c>
      <c r="AG69" s="108">
        <f>'Sectoral Plan 30'!$E112</f>
        <v>0</v>
      </c>
      <c r="AH69" s="107">
        <f t="shared" si="1"/>
        <v>1</v>
      </c>
      <c r="AI69" s="79">
        <f>'Long Term Vision'!C112</f>
        <v>0</v>
      </c>
      <c r="AJ69" s="79">
        <f>IF($AI69="NO",'developer sheet'!$D$9,IF(AND($AH69&gt;0,$AI69=0),1,0))</f>
        <v>1</v>
      </c>
      <c r="AK69" s="108">
        <f>IF($AI69="NO",'developer sheet'!$D$9,IF(AND($AH69=0,$AI69=0),1,0))</f>
        <v>0</v>
      </c>
      <c r="AL69" s="103"/>
    </row>
    <row r="70" spans="1:38" x14ac:dyDescent="0.25">
      <c r="A70" s="19">
        <v>11.6</v>
      </c>
      <c r="B70" s="107">
        <f>'Long Term Vision'!G113</f>
        <v>0</v>
      </c>
      <c r="C70" s="79">
        <f>'Mid-term Plan'!E113</f>
        <v>0</v>
      </c>
      <c r="D70" s="79">
        <f>'Sectoral Plan 1'!$E113</f>
        <v>0</v>
      </c>
      <c r="E70" s="79">
        <f>'Sectoral Plan 2'!$E113</f>
        <v>0</v>
      </c>
      <c r="F70" s="79">
        <f>'Sectoral Plan 3'!$E113</f>
        <v>0</v>
      </c>
      <c r="G70" s="79">
        <f>'Sectoral Plan 4'!$E113</f>
        <v>0</v>
      </c>
      <c r="H70" s="79">
        <f>'Sectoral Plan 5'!$E113</f>
        <v>0</v>
      </c>
      <c r="I70" s="79">
        <f>'Sectoral Plan 6'!$E113</f>
        <v>0</v>
      </c>
      <c r="J70" s="79">
        <f>'Sectoral Plan 7'!$E113</f>
        <v>0</v>
      </c>
      <c r="K70" s="79">
        <f>'Sectoral Plan 8'!$E113</f>
        <v>0</v>
      </c>
      <c r="L70" s="79" t="str">
        <f>'Sectoral Plan 9'!$E113</f>
        <v>1. Quantity of waste to landfill (total and per capita)
2. Quantity of waste collected by workfare programmes 
3. Overall recycling rate of paper, metal, plastic, glass, organic waste 
4. Waste prevention and minimisation policy in operation 
5. Characterisation of and quantity of waste stream 
6. Quantity of hazardous waste treated  
7. Quantity of POPs sold in Tobago</v>
      </c>
      <c r="M70" s="79">
        <f>'Sectoral Plan 10'!$E113</f>
        <v>0</v>
      </c>
      <c r="N70" s="79">
        <f>'Sectoral Plan 11'!$E113</f>
        <v>0</v>
      </c>
      <c r="O70" s="79">
        <f>'Sectoral Plan 12'!$E113</f>
        <v>0</v>
      </c>
      <c r="P70" s="79" t="str">
        <f>'Sectoral Plan 13'!$E113</f>
        <v>¬ Completion and promulgation of Green Architecture and
Infrastructure Policy
¬ Preparation and promulgation of green building codes
¬ Fees and Fines under the Air
Pollution Rules revised
¬ Number and value of Incentives granted each year
¬ Amendment of Regulations under Motor Vehicles and Road Traffic Act
¬ Level of Subsidies And Incentives granted per year
¬ Number of additional CNG
stations installed
¬ Number of Projects to capture
and return Methane to roduction
process per year
¬ Number of Wells using Carbon
Dioxide for enhanced recovery of crude oil</v>
      </c>
      <c r="Q70" s="79">
        <f>'Sectoral Plan 14'!$E113</f>
        <v>0</v>
      </c>
      <c r="R70" s="79">
        <f>'Sectoral Plan 15'!$E113</f>
        <v>0</v>
      </c>
      <c r="S70" s="79">
        <f>'Sectoral Plan 16'!$E113</f>
        <v>0</v>
      </c>
      <c r="T70" s="79">
        <f>'Sectoral Plan 17'!$E113</f>
        <v>0</v>
      </c>
      <c r="U70" s="79">
        <f>'Sectoral Plan 18'!$E113</f>
        <v>0</v>
      </c>
      <c r="V70" s="79">
        <f>'Sectoral Plan 19'!$E113</f>
        <v>0</v>
      </c>
      <c r="W70" s="79">
        <f>'Sectoral Plan 20'!$E113</f>
        <v>0</v>
      </c>
      <c r="X70" s="79">
        <f>'Sectoral Plan 21'!$E113</f>
        <v>0</v>
      </c>
      <c r="Y70" s="79">
        <f>'Sectoral Plan 22'!$E113</f>
        <v>0</v>
      </c>
      <c r="Z70" s="79">
        <f>'Sectoral Plan 23'!$E113</f>
        <v>0</v>
      </c>
      <c r="AA70" s="79">
        <f>'Sectoral Plan 24'!$E113</f>
        <v>0</v>
      </c>
      <c r="AB70" s="79">
        <f>'Sectoral Plan 25'!$E113</f>
        <v>0</v>
      </c>
      <c r="AC70" s="79">
        <f>'Sectoral Plan 26'!$E113</f>
        <v>0</v>
      </c>
      <c r="AD70" s="79">
        <f>'Sectoral Plan 27'!$E113</f>
        <v>0</v>
      </c>
      <c r="AE70" s="79">
        <f>'Sectoral Plan 28'!$E113</f>
        <v>0</v>
      </c>
      <c r="AF70" s="79">
        <f>'Sectoral Plan 29'!$E113</f>
        <v>0</v>
      </c>
      <c r="AG70" s="108">
        <f>'Sectoral Plan 30'!$E113</f>
        <v>0</v>
      </c>
      <c r="AH70" s="107">
        <f t="shared" si="1"/>
        <v>2</v>
      </c>
      <c r="AI70" s="79">
        <f>'Long Term Vision'!C113</f>
        <v>0</v>
      </c>
      <c r="AJ70" s="79">
        <f>IF($AI70="NO",'developer sheet'!$D$9,IF(AND($AH70&gt;0,$AI70=0),1,0))</f>
        <v>1</v>
      </c>
      <c r="AK70" s="108">
        <f>IF($AI70="NO",'developer sheet'!$D$9,IF(AND($AH70=0,$AI70=0),1,0))</f>
        <v>0</v>
      </c>
      <c r="AL70" s="103"/>
    </row>
    <row r="71" spans="1:38" x14ac:dyDescent="0.25">
      <c r="A71" s="19">
        <v>11.7</v>
      </c>
      <c r="B71" s="107">
        <f>'Long Term Vision'!G114</f>
        <v>0</v>
      </c>
      <c r="C71" s="79">
        <f>'Mid-term Plan'!E114</f>
        <v>0</v>
      </c>
      <c r="D71" s="79">
        <f>'Sectoral Plan 1'!$E114</f>
        <v>0</v>
      </c>
      <c r="E71" s="79">
        <f>'Sectoral Plan 2'!$E114</f>
        <v>0</v>
      </c>
      <c r="F71" s="79">
        <f>'Sectoral Plan 3'!$E114</f>
        <v>0</v>
      </c>
      <c r="G71" s="79">
        <f>'Sectoral Plan 4'!$E114</f>
        <v>0</v>
      </c>
      <c r="H71" s="79">
        <f>'Sectoral Plan 5'!$E114</f>
        <v>0</v>
      </c>
      <c r="I71" s="79">
        <f>'Sectoral Plan 6'!$E114</f>
        <v>0</v>
      </c>
      <c r="J71" s="79">
        <f>'Sectoral Plan 7'!$E114</f>
        <v>0</v>
      </c>
      <c r="K71" s="79">
        <f>'Sectoral Plan 8'!$E114</f>
        <v>0</v>
      </c>
      <c r="L71" s="79">
        <f>'Sectoral Plan 9'!$E114</f>
        <v>0</v>
      </c>
      <c r="M71" s="79">
        <f>'Sectoral Plan 10'!$E114</f>
        <v>0</v>
      </c>
      <c r="N71" s="79">
        <f>'Sectoral Plan 11'!$E114</f>
        <v>0</v>
      </c>
      <c r="O71" s="79">
        <f>'Sectoral Plan 12'!$E114</f>
        <v>0</v>
      </c>
      <c r="P71" s="79" t="str">
        <f>'Sectoral Plan 13'!$E114</f>
        <v>¬ Completion and promulgation of Green Architecture and
Infrastructure Policy
¬ Preparation and promulgation of green building codes</v>
      </c>
      <c r="Q71" s="79">
        <f>'Sectoral Plan 14'!$E114</f>
        <v>0</v>
      </c>
      <c r="R71" s="79">
        <f>'Sectoral Plan 15'!$E114</f>
        <v>0</v>
      </c>
      <c r="S71" s="79">
        <f>'Sectoral Plan 16'!$E114</f>
        <v>0</v>
      </c>
      <c r="T71" s="79">
        <f>'Sectoral Plan 17'!$E114</f>
        <v>0</v>
      </c>
      <c r="U71" s="79">
        <f>'Sectoral Plan 18'!$E114</f>
        <v>0</v>
      </c>
      <c r="V71" s="79">
        <f>'Sectoral Plan 19'!$E114</f>
        <v>0</v>
      </c>
      <c r="W71" s="79">
        <f>'Sectoral Plan 20'!$E114</f>
        <v>0</v>
      </c>
      <c r="X71" s="79">
        <f>'Sectoral Plan 21'!$E114</f>
        <v>0</v>
      </c>
      <c r="Y71" s="79">
        <f>'Sectoral Plan 22'!$E114</f>
        <v>0</v>
      </c>
      <c r="Z71" s="79">
        <f>'Sectoral Plan 23'!$E114</f>
        <v>0</v>
      </c>
      <c r="AA71" s="79">
        <f>'Sectoral Plan 24'!$E114</f>
        <v>0</v>
      </c>
      <c r="AB71" s="79">
        <f>'Sectoral Plan 25'!$E114</f>
        <v>0</v>
      </c>
      <c r="AC71" s="79">
        <f>'Sectoral Plan 26'!$E114</f>
        <v>0</v>
      </c>
      <c r="AD71" s="79">
        <f>'Sectoral Plan 27'!$E114</f>
        <v>0</v>
      </c>
      <c r="AE71" s="79">
        <f>'Sectoral Plan 28'!$E114</f>
        <v>0</v>
      </c>
      <c r="AF71" s="79">
        <f>'Sectoral Plan 29'!$E114</f>
        <v>0</v>
      </c>
      <c r="AG71" s="108">
        <f>'Sectoral Plan 30'!$E114</f>
        <v>0</v>
      </c>
      <c r="AH71" s="107">
        <f t="shared" si="1"/>
        <v>1</v>
      </c>
      <c r="AI71" s="79">
        <f>'Long Term Vision'!C114</f>
        <v>0</v>
      </c>
      <c r="AJ71" s="79">
        <f>IF($AI71="NO",'developer sheet'!$D$9,IF(AND($AH71&gt;0,$AI71=0),1,0))</f>
        <v>1</v>
      </c>
      <c r="AK71" s="108">
        <f>IF($AI71="NO",'developer sheet'!$D$9,IF(AND($AH71=0,$AI71=0),1,0))</f>
        <v>0</v>
      </c>
      <c r="AL71" s="103"/>
    </row>
    <row r="72" spans="1:38" x14ac:dyDescent="0.25">
      <c r="A72" s="19">
        <v>12.1</v>
      </c>
      <c r="B72" s="107">
        <f>'Long Term Vision'!G48</f>
        <v>0</v>
      </c>
      <c r="C72" s="79">
        <f>'Mid-term Plan'!E48</f>
        <v>0</v>
      </c>
      <c r="D72" s="79">
        <f>'Sectoral Plan 1'!$E48</f>
        <v>0</v>
      </c>
      <c r="E72" s="79">
        <f>'Sectoral Plan 2'!$E48</f>
        <v>0</v>
      </c>
      <c r="F72" s="79">
        <f>'Sectoral Plan 3'!$E48</f>
        <v>0</v>
      </c>
      <c r="G72" s="79">
        <f>'Sectoral Plan 4'!$E48</f>
        <v>0</v>
      </c>
      <c r="H72" s="79">
        <f>'Sectoral Plan 5'!$E48</f>
        <v>0</v>
      </c>
      <c r="I72" s="79">
        <f>'Sectoral Plan 6'!$E48</f>
        <v>0</v>
      </c>
      <c r="J72" s="79">
        <f>'Sectoral Plan 7'!$E48</f>
        <v>0</v>
      </c>
      <c r="K72" s="79">
        <f>'Sectoral Plan 8'!$E48</f>
        <v>0</v>
      </c>
      <c r="L72" s="79">
        <f>'Sectoral Plan 9'!$E48</f>
        <v>0</v>
      </c>
      <c r="M72" s="79">
        <f>'Sectoral Plan 10'!$E48</f>
        <v>0</v>
      </c>
      <c r="N72" s="79">
        <f>'Sectoral Plan 11'!$E48</f>
        <v>0</v>
      </c>
      <c r="O72" s="79">
        <f>'Sectoral Plan 12'!$E48</f>
        <v>0</v>
      </c>
      <c r="P72" s="79">
        <f>'Sectoral Plan 13'!$E48</f>
        <v>0</v>
      </c>
      <c r="Q72" s="79">
        <f>'Sectoral Plan 14'!$E48</f>
        <v>0</v>
      </c>
      <c r="R72" s="79">
        <f>'Sectoral Plan 15'!$E48</f>
        <v>0</v>
      </c>
      <c r="S72" s="79">
        <f>'Sectoral Plan 16'!$E48</f>
        <v>0</v>
      </c>
      <c r="T72" s="79">
        <f>'Sectoral Plan 17'!$E48</f>
        <v>0</v>
      </c>
      <c r="U72" s="79">
        <f>'Sectoral Plan 18'!$E48</f>
        <v>0</v>
      </c>
      <c r="V72" s="79">
        <f>'Sectoral Plan 19'!$E48</f>
        <v>0</v>
      </c>
      <c r="W72" s="79">
        <f>'Sectoral Plan 20'!$E48</f>
        <v>0</v>
      </c>
      <c r="X72" s="79">
        <f>'Sectoral Plan 21'!$E48</f>
        <v>0</v>
      </c>
      <c r="Y72" s="79">
        <f>'Sectoral Plan 22'!$E48</f>
        <v>0</v>
      </c>
      <c r="Z72" s="79">
        <f>'Sectoral Plan 23'!$E48</f>
        <v>0</v>
      </c>
      <c r="AA72" s="79">
        <f>'Sectoral Plan 24'!$E48</f>
        <v>0</v>
      </c>
      <c r="AB72" s="79">
        <f>'Sectoral Plan 25'!$E48</f>
        <v>0</v>
      </c>
      <c r="AC72" s="79">
        <f>'Sectoral Plan 26'!$E48</f>
        <v>0</v>
      </c>
      <c r="AD72" s="79">
        <f>'Sectoral Plan 27'!$E48</f>
        <v>0</v>
      </c>
      <c r="AE72" s="79">
        <f>'Sectoral Plan 28'!$E48</f>
        <v>0</v>
      </c>
      <c r="AF72" s="79">
        <f>'Sectoral Plan 29'!$E48</f>
        <v>0</v>
      </c>
      <c r="AG72" s="108">
        <f>'Sectoral Plan 30'!$E48</f>
        <v>0</v>
      </c>
      <c r="AH72" s="107">
        <f t="shared" si="1"/>
        <v>0</v>
      </c>
      <c r="AI72" s="79" t="str">
        <f>'Long Term Vision'!C48</f>
        <v>NO</v>
      </c>
      <c r="AJ72" s="79" t="str">
        <f>IF($AI72="NO",'developer sheet'!$D$9,IF(AND($AH72&gt;0,$AI72=0),1,0))</f>
        <v>N/A</v>
      </c>
      <c r="AK72" s="108" t="str">
        <f>IF($AI72="NO",'developer sheet'!$D$9,IF(AND($AH72=0,$AI72=0),1,0))</f>
        <v>N/A</v>
      </c>
      <c r="AL72" s="103"/>
    </row>
    <row r="73" spans="1:38" x14ac:dyDescent="0.25">
      <c r="A73" s="19">
        <v>12.2</v>
      </c>
      <c r="B73" s="107">
        <f>'Long Term Vision'!G49</f>
        <v>0</v>
      </c>
      <c r="C73" s="79">
        <f>'Mid-term Plan'!E49</f>
        <v>0</v>
      </c>
      <c r="D73" s="79">
        <f>'Sectoral Plan 1'!$E49</f>
        <v>0</v>
      </c>
      <c r="E73" s="79">
        <f>'Sectoral Plan 2'!$E49</f>
        <v>0</v>
      </c>
      <c r="F73" s="79">
        <f>'Sectoral Plan 3'!$E49</f>
        <v>0</v>
      </c>
      <c r="G73" s="79">
        <f>'Sectoral Plan 4'!$E49</f>
        <v>0</v>
      </c>
      <c r="H73" s="79">
        <f>'Sectoral Plan 5'!$E49</f>
        <v>0</v>
      </c>
      <c r="I73" s="79">
        <f>'Sectoral Plan 6'!$E49</f>
        <v>0</v>
      </c>
      <c r="J73" s="79">
        <f>'Sectoral Plan 7'!$E49</f>
        <v>0</v>
      </c>
      <c r="K73" s="79">
        <f>'Sectoral Plan 8'!$E49</f>
        <v>0</v>
      </c>
      <c r="L73" s="79">
        <f>'Sectoral Plan 9'!$E49</f>
        <v>0</v>
      </c>
      <c r="M73" s="79">
        <f>'Sectoral Plan 10'!$E49</f>
        <v>0</v>
      </c>
      <c r="N73" s="79">
        <f>'Sectoral Plan 11'!$E49</f>
        <v>0</v>
      </c>
      <c r="O73" s="79">
        <f>'Sectoral Plan 12'!$E49</f>
        <v>0</v>
      </c>
      <c r="P73" s="79" t="str">
        <f>'Sectoral Plan 13'!$E49</f>
        <v>¬ Completion and promulgation of National Minerals Policy
¬ Quarry Policy updated
¬ Minerals Act updated
¬ Number of Enforcement Actions each year taken against
Violations under the Minerals Act
¬ Number of CECs issued and refused
¬ Retainer consultancy programme developed and implemented
¬ Memorandum of Understanding with Professional Associations established
¬ Generic CEC templates for “low impact activities” developed and in use
¬ Guideline documents developed
¬ Increased participation in the CEC process by relevant stakeholder groups
¬ Activities tools and/or guidance documents developed for five sectors
¬ Increase in the consistency, objectivity and efficiency of CEC applications.
¬ Record keeping and tracking of files improved by %.
¬ Duplication of work, inefficient procedures and errors eliminated
¬ Recommendations from assessment implemented
¬ Increase in the administrative capacity of the CEC process
¬ SIA &amp; Public Engagement Guideline documents developed and in use.
¬ CIA documents developed and meet the standards of best practice.
¬ Appropriate tools identified and implemented to facilitate CIA in the CEC process
¬ Mechanisms developed to introduce and promote SEA concepts to specific sectors, e.g. governmental entities that perform environmental management functions
¬ Workshops and seminars held to introduce and promote SEA concepts to specific sectors</v>
      </c>
      <c r="Q73" s="79">
        <f>'Sectoral Plan 14'!$E49</f>
        <v>0</v>
      </c>
      <c r="R73" s="79">
        <f>'Sectoral Plan 15'!$E49</f>
        <v>0</v>
      </c>
      <c r="S73" s="79">
        <f>'Sectoral Plan 16'!$E49</f>
        <v>0</v>
      </c>
      <c r="T73" s="79">
        <f>'Sectoral Plan 17'!$E49</f>
        <v>0</v>
      </c>
      <c r="U73" s="79">
        <f>'Sectoral Plan 18'!$E49</f>
        <v>0</v>
      </c>
      <c r="V73" s="79">
        <f>'Sectoral Plan 19'!$E49</f>
        <v>0</v>
      </c>
      <c r="W73" s="79">
        <f>'Sectoral Plan 20'!$E49</f>
        <v>0</v>
      </c>
      <c r="X73" s="79">
        <f>'Sectoral Plan 21'!$E49</f>
        <v>0</v>
      </c>
      <c r="Y73" s="79">
        <f>'Sectoral Plan 22'!$E49</f>
        <v>0</v>
      </c>
      <c r="Z73" s="79">
        <f>'Sectoral Plan 23'!$E49</f>
        <v>0</v>
      </c>
      <c r="AA73" s="79">
        <f>'Sectoral Plan 24'!$E49</f>
        <v>0</v>
      </c>
      <c r="AB73" s="79">
        <f>'Sectoral Plan 25'!$E49</f>
        <v>0</v>
      </c>
      <c r="AC73" s="79">
        <f>'Sectoral Plan 26'!$E49</f>
        <v>0</v>
      </c>
      <c r="AD73" s="79">
        <f>'Sectoral Plan 27'!$E49</f>
        <v>0</v>
      </c>
      <c r="AE73" s="79">
        <f>'Sectoral Plan 28'!$E49</f>
        <v>0</v>
      </c>
      <c r="AF73" s="79">
        <f>'Sectoral Plan 29'!$E49</f>
        <v>0</v>
      </c>
      <c r="AG73" s="108">
        <f>'Sectoral Plan 30'!$E49</f>
        <v>0</v>
      </c>
      <c r="AH73" s="107">
        <f t="shared" si="1"/>
        <v>1</v>
      </c>
      <c r="AI73" s="79">
        <f>'Long Term Vision'!C49</f>
        <v>0</v>
      </c>
      <c r="AJ73" s="79">
        <f>IF($AI73="NO",'developer sheet'!$D$9,IF(AND($AH73&gt;0,$AI73=0),1,0))</f>
        <v>1</v>
      </c>
      <c r="AK73" s="108">
        <f>IF($AI73="NO",'developer sheet'!$D$9,IF(AND($AH73=0,$AI73=0),1,0))</f>
        <v>0</v>
      </c>
      <c r="AL73" s="103"/>
    </row>
    <row r="74" spans="1:38" x14ac:dyDescent="0.25">
      <c r="A74" s="19">
        <v>12.3</v>
      </c>
      <c r="B74" s="107">
        <f>'Long Term Vision'!G50</f>
        <v>0</v>
      </c>
      <c r="C74" s="79">
        <f>'Mid-term Plan'!E50</f>
        <v>0</v>
      </c>
      <c r="D74" s="79">
        <f>'Sectoral Plan 1'!$E50</f>
        <v>0</v>
      </c>
      <c r="E74" s="79">
        <f>'Sectoral Plan 2'!$E50</f>
        <v>0</v>
      </c>
      <c r="F74" s="79">
        <f>'Sectoral Plan 3'!$E50</f>
        <v>0</v>
      </c>
      <c r="G74" s="79">
        <f>'Sectoral Plan 4'!$E50</f>
        <v>0</v>
      </c>
      <c r="H74" s="79">
        <f>'Sectoral Plan 5'!$E50</f>
        <v>0</v>
      </c>
      <c r="I74" s="79">
        <f>'Sectoral Plan 6'!$E50</f>
        <v>0</v>
      </c>
      <c r="J74" s="79">
        <f>'Sectoral Plan 7'!$E50</f>
        <v>0</v>
      </c>
      <c r="K74" s="79">
        <f>'Sectoral Plan 8'!$E50</f>
        <v>0</v>
      </c>
      <c r="L74" s="79">
        <f>'Sectoral Plan 9'!$E50</f>
        <v>0</v>
      </c>
      <c r="M74" s="79">
        <f>'Sectoral Plan 10'!$E50</f>
        <v>0</v>
      </c>
      <c r="N74" s="79">
        <f>'Sectoral Plan 11'!$E50</f>
        <v>0</v>
      </c>
      <c r="O74" s="79">
        <f>'Sectoral Plan 12'!$E50</f>
        <v>0</v>
      </c>
      <c r="P74" s="79">
        <f>'Sectoral Plan 13'!$E50</f>
        <v>0</v>
      </c>
      <c r="Q74" s="79">
        <f>'Sectoral Plan 14'!$E50</f>
        <v>0</v>
      </c>
      <c r="R74" s="79">
        <f>'Sectoral Plan 15'!$E50</f>
        <v>0</v>
      </c>
      <c r="S74" s="79">
        <f>'Sectoral Plan 16'!$E50</f>
        <v>0</v>
      </c>
      <c r="T74" s="79">
        <f>'Sectoral Plan 17'!$E50</f>
        <v>0</v>
      </c>
      <c r="U74" s="79">
        <f>'Sectoral Plan 18'!$E50</f>
        <v>0</v>
      </c>
      <c r="V74" s="79">
        <f>'Sectoral Plan 19'!$E50</f>
        <v>0</v>
      </c>
      <c r="W74" s="79">
        <f>'Sectoral Plan 20'!$E50</f>
        <v>0</v>
      </c>
      <c r="X74" s="79">
        <f>'Sectoral Plan 21'!$E50</f>
        <v>0</v>
      </c>
      <c r="Y74" s="79">
        <f>'Sectoral Plan 22'!$E50</f>
        <v>0</v>
      </c>
      <c r="Z74" s="79">
        <f>'Sectoral Plan 23'!$E50</f>
        <v>0</v>
      </c>
      <c r="AA74" s="79">
        <f>'Sectoral Plan 24'!$E50</f>
        <v>0</v>
      </c>
      <c r="AB74" s="79">
        <f>'Sectoral Plan 25'!$E50</f>
        <v>0</v>
      </c>
      <c r="AC74" s="79">
        <f>'Sectoral Plan 26'!$E50</f>
        <v>0</v>
      </c>
      <c r="AD74" s="79">
        <f>'Sectoral Plan 27'!$E50</f>
        <v>0</v>
      </c>
      <c r="AE74" s="79">
        <f>'Sectoral Plan 28'!$E50</f>
        <v>0</v>
      </c>
      <c r="AF74" s="79">
        <f>'Sectoral Plan 29'!$E50</f>
        <v>0</v>
      </c>
      <c r="AG74" s="108">
        <f>'Sectoral Plan 30'!$E50</f>
        <v>0</v>
      </c>
      <c r="AH74" s="107">
        <f t="shared" si="1"/>
        <v>0</v>
      </c>
      <c r="AI74" s="79">
        <f>'Long Term Vision'!C50</f>
        <v>0</v>
      </c>
      <c r="AJ74" s="79">
        <f>IF($AI74="NO",'developer sheet'!$D$9,IF(AND($AH74&gt;0,$AI74=0),1,0))</f>
        <v>0</v>
      </c>
      <c r="AK74" s="108">
        <f>IF($AI74="NO",'developer sheet'!$D$9,IF(AND($AH74=0,$AI74=0),1,0))</f>
        <v>1</v>
      </c>
      <c r="AL74" s="103"/>
    </row>
    <row r="75" spans="1:38" x14ac:dyDescent="0.25">
      <c r="A75" s="19">
        <v>12.4</v>
      </c>
      <c r="B75" s="107">
        <f>'Long Term Vision'!G51</f>
        <v>0</v>
      </c>
      <c r="C75" s="79">
        <f>'Mid-term Plan'!E51</f>
        <v>0</v>
      </c>
      <c r="D75" s="79">
        <f>'Sectoral Plan 1'!$E51</f>
        <v>0</v>
      </c>
      <c r="E75" s="79">
        <f>'Sectoral Plan 2'!$E51</f>
        <v>0</v>
      </c>
      <c r="F75" s="79">
        <f>'Sectoral Plan 3'!$E51</f>
        <v>0</v>
      </c>
      <c r="G75" s="79">
        <f>'Sectoral Plan 4'!$E51</f>
        <v>0</v>
      </c>
      <c r="H75" s="79">
        <f>'Sectoral Plan 5'!$E51</f>
        <v>0</v>
      </c>
      <c r="I75" s="79">
        <f>'Sectoral Plan 6'!$E51</f>
        <v>0</v>
      </c>
      <c r="J75" s="79">
        <f>'Sectoral Plan 7'!$E51</f>
        <v>0</v>
      </c>
      <c r="K75" s="79">
        <f>'Sectoral Plan 8'!$E51</f>
        <v>0</v>
      </c>
      <c r="L75" s="79" t="str">
        <f>'Sectoral Plan 9'!$E51</f>
        <v>1. Quantity of waste to landfill (total and per capita)
2. Quantity of waste collected by workfare programmes 
3. Overall recycling rate of paper, metal, plastic, glass, organic waste 
4. Waste prevention and minimisation policy in operation 
5. Characterisation of and quantity of waste stream 
6. Quantity of hazardous waste treated  
7. Quantity of POPs sold in Tobago
i) Improved timeliness in meeting the health care needs of the visitor; 
ii) Reduction in transmission of communicable diseases; 
iii) Reduction in reports of crime and visitor harassment; and 
iv) Improvement in health, safety and security in communities.</v>
      </c>
      <c r="M75" s="79" t="str">
        <f>'Sectoral Plan 10'!$E51</f>
        <v>- Operational National Oil Spill Contingency Plan and National Chemical Spill Contingency Plan
-Develop business model for Oil Spill Response Organization</v>
      </c>
      <c r="N75" s="79">
        <f>'Sectoral Plan 11'!$E51</f>
        <v>0</v>
      </c>
      <c r="O75" s="79">
        <f>'Sectoral Plan 12'!$E51</f>
        <v>0</v>
      </c>
      <c r="P75" s="79" t="str">
        <f>'Sectoral Plan 13'!$E51</f>
        <v>¬ Completion and promulgation of National Waste Management
Policy
¬ Completion and promulgation of the Hazardous Waste Rules and associated regulations
¬ Number of Facilities for which
CECs have been issued for the
Treatment and Disposal of
Hazardous Waste, each year.
¬ Waste Management Rules
finalized and promulgated
¬ Local Legislation for Stockholm Convention enacted
¬ Mirex-S is phased out
¬ Guidelines to control Open
Burning prepared
¬ Customs Act revised and
Customs Officers trained
¬ Enactment of Local Enabling
Legislation
¬ Number of Customs Officers
trained
¬ Number of sensitization
workshops for Farmers and
number of Farmers attended
¬ Number and value of Incentives
¬ Number of public awareness
campaigns
¬ Waste Management Rules enacted
¬ Beverage Container Act in place
¬ Annual National Hazardous Waste Inventories
¬ Collaborative arrangement leads to reduction in improper disposal of wastes
¬ Policy related to hazardous chemicals spills
¬ National and regional spill contingency plans
¬ EMA responds to ODPM requests
¬ Trained responders</v>
      </c>
      <c r="Q75" s="79" t="str">
        <f>'Sectoral Plan 14'!$E51</f>
        <v>¬  Extent of public awareness of hazards (as determined by environmental literacy surveys); and 
¬ Number of private sector agencies utilising substitutes
¬ Number of violations of the Water Pollution Rules; and
¬ Number of facilities converted to cleaner technologies
¬ Increase in the quantity of waste collected at curbside; and
¬ Increase in the quantity and quality of land space in sanitary landfills</v>
      </c>
      <c r="R75" s="79">
        <f>'Sectoral Plan 15'!$E51</f>
        <v>0</v>
      </c>
      <c r="S75" s="79">
        <f>'Sectoral Plan 16'!$E51</f>
        <v>0</v>
      </c>
      <c r="T75" s="79">
        <f>'Sectoral Plan 17'!$E51</f>
        <v>0</v>
      </c>
      <c r="U75" s="79">
        <f>'Sectoral Plan 18'!$E51</f>
        <v>0</v>
      </c>
      <c r="V75" s="79">
        <f>'Sectoral Plan 19'!$E51</f>
        <v>0</v>
      </c>
      <c r="W75" s="79">
        <f>'Sectoral Plan 20'!$E51</f>
        <v>0</v>
      </c>
      <c r="X75" s="79">
        <f>'Sectoral Plan 21'!$E51</f>
        <v>0</v>
      </c>
      <c r="Y75" s="79">
        <f>'Sectoral Plan 22'!$E51</f>
        <v>0</v>
      </c>
      <c r="Z75" s="79">
        <f>'Sectoral Plan 23'!$E51</f>
        <v>0</v>
      </c>
      <c r="AA75" s="79">
        <f>'Sectoral Plan 24'!$E51</f>
        <v>0</v>
      </c>
      <c r="AB75" s="79">
        <f>'Sectoral Plan 25'!$E51</f>
        <v>0</v>
      </c>
      <c r="AC75" s="79">
        <f>'Sectoral Plan 26'!$E51</f>
        <v>0</v>
      </c>
      <c r="AD75" s="79">
        <f>'Sectoral Plan 27'!$E51</f>
        <v>0</v>
      </c>
      <c r="AE75" s="79">
        <f>'Sectoral Plan 28'!$E51</f>
        <v>0</v>
      </c>
      <c r="AF75" s="79">
        <f>'Sectoral Plan 29'!$E51</f>
        <v>0</v>
      </c>
      <c r="AG75" s="108">
        <f>'Sectoral Plan 30'!$E51</f>
        <v>0</v>
      </c>
      <c r="AH75" s="107">
        <f t="shared" si="1"/>
        <v>4</v>
      </c>
      <c r="AI75" s="79">
        <f>'Long Term Vision'!C51</f>
        <v>0</v>
      </c>
      <c r="AJ75" s="79">
        <f>IF($AI75="NO",'developer sheet'!$D$9,IF(AND($AH75&gt;0,$AI75=0),1,0))</f>
        <v>1</v>
      </c>
      <c r="AK75" s="108">
        <f>IF($AI75="NO",'developer sheet'!$D$9,IF(AND($AH75=0,$AI75=0),1,0))</f>
        <v>0</v>
      </c>
      <c r="AL75" s="103"/>
    </row>
    <row r="76" spans="1:38" x14ac:dyDescent="0.25">
      <c r="A76" s="19">
        <v>12.5</v>
      </c>
      <c r="B76" s="107">
        <f>'Long Term Vision'!G52</f>
        <v>0</v>
      </c>
      <c r="C76" s="79">
        <f>'Mid-term Plan'!E52</f>
        <v>0</v>
      </c>
      <c r="D76" s="79">
        <f>'Sectoral Plan 1'!$E52</f>
        <v>0</v>
      </c>
      <c r="E76" s="79">
        <f>'Sectoral Plan 2'!$E52</f>
        <v>0</v>
      </c>
      <c r="F76" s="79">
        <f>'Sectoral Plan 3'!$E52</f>
        <v>0</v>
      </c>
      <c r="G76" s="79">
        <f>'Sectoral Plan 4'!$E52</f>
        <v>0</v>
      </c>
      <c r="H76" s="79">
        <f>'Sectoral Plan 5'!$E52</f>
        <v>0</v>
      </c>
      <c r="I76" s="79">
        <f>'Sectoral Plan 6'!$E52</f>
        <v>0</v>
      </c>
      <c r="J76" s="79">
        <f>'Sectoral Plan 7'!$E52</f>
        <v>0</v>
      </c>
      <c r="K76" s="79">
        <f>'Sectoral Plan 8'!$E52</f>
        <v>0</v>
      </c>
      <c r="L76" s="79" t="str">
        <f>'Sectoral Plan 9'!$E52</f>
        <v>1. Quantity of waste to landfill (total and per capita)
2. Quantity of waste collected by workfare programmes 
3. Overall recycling rate of paper, metal, plastic, glass, organic waste 
4. Waste prevention and minimisation policy in operation 
5. Characterisation of and quantity of waste stream 
6. Quantity of hazardous waste treated  
7. Quantity of POPs sold in Tobago</v>
      </c>
      <c r="M76" s="79">
        <f>'Sectoral Plan 10'!$E52</f>
        <v>0</v>
      </c>
      <c r="N76" s="79">
        <f>'Sectoral Plan 11'!$E52</f>
        <v>0</v>
      </c>
      <c r="O76" s="79">
        <f>'Sectoral Plan 12'!$E52</f>
        <v>0</v>
      </c>
      <c r="P76" s="79" t="str">
        <f>'Sectoral Plan 13'!$E52</f>
        <v>¬ Completion and promulgation of National Waste Management
Policy
¬ Completion and promulgation of the Hazardous Waste Rules and associated regulations
¬ Number of Facilities for which
CECs have been issued for the
Treatment and Disposal of
Hazardous Waste, each year.
¬ Waste Management Rules
finalized and promulgated
¬ Customs Act revised and
Customs Officers trained
¬ National Waste Recycling Policy updated</v>
      </c>
      <c r="Q76" s="79" t="str">
        <f>'Sectoral Plan 14'!$E52</f>
        <v>¬ Total volume of solid waste generated annually; 
¬ Percentage of waste classified by method of disposal, for example, incineration, reuse, recycle, landfill ; 
¬ Quantity of solid waste disposed in landfills relative to the total generated annually; 
¬ Quantity of solid waste recycled relative to the quantity generated annually; and 
¬ Quantity of solid waste composted relative to the quantity generated annually
¬ Percentage of recycled materials used in operations including packaging; 
¬ Percentage of product content that is recyclable; 
¬ Quantity of solid waste recycled relative to the quantity generated annually; 
¬ Quantity of solid waste composted relative to the quantity generated annually; 
¬ Number of training and awareness programmes developed; and 
¬ Number of persons exposed to training and awarenes programmes</v>
      </c>
      <c r="R76" s="79">
        <f>'Sectoral Plan 15'!$E52</f>
        <v>0</v>
      </c>
      <c r="S76" s="79">
        <f>'Sectoral Plan 16'!$E52</f>
        <v>0</v>
      </c>
      <c r="T76" s="79">
        <f>'Sectoral Plan 17'!$E52</f>
        <v>0</v>
      </c>
      <c r="U76" s="79">
        <f>'Sectoral Plan 18'!$E52</f>
        <v>0</v>
      </c>
      <c r="V76" s="79">
        <f>'Sectoral Plan 19'!$E52</f>
        <v>0</v>
      </c>
      <c r="W76" s="79">
        <f>'Sectoral Plan 20'!$E52</f>
        <v>0</v>
      </c>
      <c r="X76" s="79">
        <f>'Sectoral Plan 21'!$E52</f>
        <v>0</v>
      </c>
      <c r="Y76" s="79">
        <f>'Sectoral Plan 22'!$E52</f>
        <v>0</v>
      </c>
      <c r="Z76" s="79">
        <f>'Sectoral Plan 23'!$E52</f>
        <v>0</v>
      </c>
      <c r="AA76" s="79">
        <f>'Sectoral Plan 24'!$E52</f>
        <v>0</v>
      </c>
      <c r="AB76" s="79">
        <f>'Sectoral Plan 25'!$E52</f>
        <v>0</v>
      </c>
      <c r="AC76" s="79">
        <f>'Sectoral Plan 26'!$E52</f>
        <v>0</v>
      </c>
      <c r="AD76" s="79">
        <f>'Sectoral Plan 27'!$E52</f>
        <v>0</v>
      </c>
      <c r="AE76" s="79">
        <f>'Sectoral Plan 28'!$E52</f>
        <v>0</v>
      </c>
      <c r="AF76" s="79">
        <f>'Sectoral Plan 29'!$E52</f>
        <v>0</v>
      </c>
      <c r="AG76" s="108">
        <f>'Sectoral Plan 30'!$E52</f>
        <v>0</v>
      </c>
      <c r="AH76" s="107">
        <f t="shared" si="1"/>
        <v>3</v>
      </c>
      <c r="AI76" s="79">
        <f>'Long Term Vision'!C52</f>
        <v>0</v>
      </c>
      <c r="AJ76" s="79">
        <f>IF($AI76="NO",'developer sheet'!$D$9,IF(AND($AH76&gt;0,$AI76=0),1,0))</f>
        <v>1</v>
      </c>
      <c r="AK76" s="108">
        <f>IF($AI76="NO",'developer sheet'!$D$9,IF(AND($AH76=0,$AI76=0),1,0))</f>
        <v>0</v>
      </c>
      <c r="AL76" s="103"/>
    </row>
    <row r="77" spans="1:38" x14ac:dyDescent="0.25">
      <c r="A77" s="19">
        <v>12.6</v>
      </c>
      <c r="B77" s="107">
        <f>'Long Term Vision'!G53</f>
        <v>0</v>
      </c>
      <c r="C77" s="79">
        <f>'Mid-term Plan'!E53</f>
        <v>0</v>
      </c>
      <c r="D77" s="79">
        <f>'Sectoral Plan 1'!$E53</f>
        <v>0</v>
      </c>
      <c r="E77" s="79">
        <f>'Sectoral Plan 2'!$E53</f>
        <v>0</v>
      </c>
      <c r="F77" s="79">
        <f>'Sectoral Plan 3'!$E53</f>
        <v>0</v>
      </c>
      <c r="G77" s="79">
        <f>'Sectoral Plan 4'!$E53</f>
        <v>0</v>
      </c>
      <c r="H77" s="79">
        <f>'Sectoral Plan 5'!$E53</f>
        <v>0</v>
      </c>
      <c r="I77" s="79">
        <f>'Sectoral Plan 6'!$E53</f>
        <v>0</v>
      </c>
      <c r="J77" s="79">
        <f>'Sectoral Plan 7'!$E53</f>
        <v>0</v>
      </c>
      <c r="K77" s="79">
        <f>'Sectoral Plan 8'!$E53</f>
        <v>0</v>
      </c>
      <c r="L77" s="79">
        <f>'Sectoral Plan 9'!$E53</f>
        <v>0</v>
      </c>
      <c r="M77" s="79">
        <f>'Sectoral Plan 10'!$E53</f>
        <v>0</v>
      </c>
      <c r="N77" s="79">
        <f>'Sectoral Plan 11'!$E53</f>
        <v>0</v>
      </c>
      <c r="O77" s="79">
        <f>'Sectoral Plan 12'!$E53</f>
        <v>0</v>
      </c>
      <c r="P77" s="79" t="str">
        <f>'Sectoral Plan 13'!$E53</f>
        <v>¬ Number and value of Incentives</v>
      </c>
      <c r="Q77" s="79">
        <f>'Sectoral Plan 14'!$E53</f>
        <v>0</v>
      </c>
      <c r="R77" s="79">
        <f>'Sectoral Plan 15'!$E53</f>
        <v>0</v>
      </c>
      <c r="S77" s="79">
        <f>'Sectoral Plan 16'!$E53</f>
        <v>0</v>
      </c>
      <c r="T77" s="79">
        <f>'Sectoral Plan 17'!$E53</f>
        <v>0</v>
      </c>
      <c r="U77" s="79">
        <f>'Sectoral Plan 18'!$E53</f>
        <v>0</v>
      </c>
      <c r="V77" s="79">
        <f>'Sectoral Plan 19'!$E53</f>
        <v>0</v>
      </c>
      <c r="W77" s="79">
        <f>'Sectoral Plan 20'!$E53</f>
        <v>0</v>
      </c>
      <c r="X77" s="79">
        <f>'Sectoral Plan 21'!$E53</f>
        <v>0</v>
      </c>
      <c r="Y77" s="79">
        <f>'Sectoral Plan 22'!$E53</f>
        <v>0</v>
      </c>
      <c r="Z77" s="79">
        <f>'Sectoral Plan 23'!$E53</f>
        <v>0</v>
      </c>
      <c r="AA77" s="79">
        <f>'Sectoral Plan 24'!$E53</f>
        <v>0</v>
      </c>
      <c r="AB77" s="79">
        <f>'Sectoral Plan 25'!$E53</f>
        <v>0</v>
      </c>
      <c r="AC77" s="79">
        <f>'Sectoral Plan 26'!$E53</f>
        <v>0</v>
      </c>
      <c r="AD77" s="79">
        <f>'Sectoral Plan 27'!$E53</f>
        <v>0</v>
      </c>
      <c r="AE77" s="79">
        <f>'Sectoral Plan 28'!$E53</f>
        <v>0</v>
      </c>
      <c r="AF77" s="79">
        <f>'Sectoral Plan 29'!$E53</f>
        <v>0</v>
      </c>
      <c r="AG77" s="108">
        <f>'Sectoral Plan 30'!$E53</f>
        <v>0</v>
      </c>
      <c r="AH77" s="107">
        <f t="shared" si="1"/>
        <v>1</v>
      </c>
      <c r="AI77" s="79">
        <f>'Long Term Vision'!C53</f>
        <v>0</v>
      </c>
      <c r="AJ77" s="79">
        <f>IF($AI77="NO",'developer sheet'!$D$9,IF(AND($AH77&gt;0,$AI77=0),1,0))</f>
        <v>1</v>
      </c>
      <c r="AK77" s="108">
        <f>IF($AI77="NO",'developer sheet'!$D$9,IF(AND($AH77=0,$AI77=0),1,0))</f>
        <v>0</v>
      </c>
      <c r="AL77" s="103"/>
    </row>
    <row r="78" spans="1:38" x14ac:dyDescent="0.25">
      <c r="A78" s="19">
        <v>12.7</v>
      </c>
      <c r="B78" s="107">
        <f>'Long Term Vision'!G54</f>
        <v>0</v>
      </c>
      <c r="C78" s="79">
        <f>'Mid-term Plan'!E54</f>
        <v>0</v>
      </c>
      <c r="D78" s="79">
        <f>'Sectoral Plan 1'!$E54</f>
        <v>0</v>
      </c>
      <c r="E78" s="79">
        <f>'Sectoral Plan 2'!$E54</f>
        <v>0</v>
      </c>
      <c r="F78" s="79">
        <f>'Sectoral Plan 3'!$E54</f>
        <v>0</v>
      </c>
      <c r="G78" s="79">
        <f>'Sectoral Plan 4'!$E54</f>
        <v>0</v>
      </c>
      <c r="H78" s="79">
        <f>'Sectoral Plan 5'!$E54</f>
        <v>0</v>
      </c>
      <c r="I78" s="79">
        <f>'Sectoral Plan 6'!$E54</f>
        <v>0</v>
      </c>
      <c r="J78" s="79">
        <f>'Sectoral Plan 7'!$E54</f>
        <v>0</v>
      </c>
      <c r="K78" s="79">
        <f>'Sectoral Plan 8'!$E54</f>
        <v>0</v>
      </c>
      <c r="L78" s="79">
        <f>'Sectoral Plan 9'!$E54</f>
        <v>0</v>
      </c>
      <c r="M78" s="79">
        <f>'Sectoral Plan 10'!$E54</f>
        <v>0</v>
      </c>
      <c r="N78" s="79">
        <f>'Sectoral Plan 11'!$E54</f>
        <v>0</v>
      </c>
      <c r="O78" s="79">
        <f>'Sectoral Plan 12'!$E54</f>
        <v>0</v>
      </c>
      <c r="P78" s="79" t="str">
        <f>'Sectoral Plan 13'!$E54</f>
        <v>¬ Local Legislation for Stockholm Convention enacted
¬ Mirex-S is phased out
¬ Guidelines to control Open
Burning prepared
¬ Customs Act revised and
Customs Officers trained
¬ Number and value of Incentives</v>
      </c>
      <c r="Q78" s="79">
        <f>'Sectoral Plan 14'!$E54</f>
        <v>0</v>
      </c>
      <c r="R78" s="79">
        <f>'Sectoral Plan 15'!$E54</f>
        <v>0</v>
      </c>
      <c r="S78" s="79">
        <f>'Sectoral Plan 16'!$E54</f>
        <v>0</v>
      </c>
      <c r="T78" s="79">
        <f>'Sectoral Plan 17'!$E54</f>
        <v>0</v>
      </c>
      <c r="U78" s="79">
        <f>'Sectoral Plan 18'!$E54</f>
        <v>0</v>
      </c>
      <c r="V78" s="79">
        <f>'Sectoral Plan 19'!$E54</f>
        <v>0</v>
      </c>
      <c r="W78" s="79">
        <f>'Sectoral Plan 20'!$E54</f>
        <v>0</v>
      </c>
      <c r="X78" s="79">
        <f>'Sectoral Plan 21'!$E54</f>
        <v>0</v>
      </c>
      <c r="Y78" s="79">
        <f>'Sectoral Plan 22'!$E54</f>
        <v>0</v>
      </c>
      <c r="Z78" s="79">
        <f>'Sectoral Plan 23'!$E54</f>
        <v>0</v>
      </c>
      <c r="AA78" s="79">
        <f>'Sectoral Plan 24'!$E54</f>
        <v>0</v>
      </c>
      <c r="AB78" s="79">
        <f>'Sectoral Plan 25'!$E54</f>
        <v>0</v>
      </c>
      <c r="AC78" s="79">
        <f>'Sectoral Plan 26'!$E54</f>
        <v>0</v>
      </c>
      <c r="AD78" s="79">
        <f>'Sectoral Plan 27'!$E54</f>
        <v>0</v>
      </c>
      <c r="AE78" s="79">
        <f>'Sectoral Plan 28'!$E54</f>
        <v>0</v>
      </c>
      <c r="AF78" s="79">
        <f>'Sectoral Plan 29'!$E54</f>
        <v>0</v>
      </c>
      <c r="AG78" s="108">
        <f>'Sectoral Plan 30'!$E54</f>
        <v>0</v>
      </c>
      <c r="AH78" s="107">
        <f t="shared" si="1"/>
        <v>1</v>
      </c>
      <c r="AI78" s="79">
        <f>'Long Term Vision'!C54</f>
        <v>0</v>
      </c>
      <c r="AJ78" s="79">
        <f>IF($AI78="NO",'developer sheet'!$D$9,IF(AND($AH78&gt;0,$AI78=0),1,0))</f>
        <v>1</v>
      </c>
      <c r="AK78" s="108">
        <f>IF($AI78="NO",'developer sheet'!$D$9,IF(AND($AH78=0,$AI78=0),1,0))</f>
        <v>0</v>
      </c>
      <c r="AL78" s="103"/>
    </row>
    <row r="79" spans="1:38" x14ac:dyDescent="0.25">
      <c r="A79" s="19">
        <v>12.8</v>
      </c>
      <c r="B79" s="107">
        <f>'Long Term Vision'!G55</f>
        <v>0</v>
      </c>
      <c r="C79" s="79">
        <f>'Mid-term Plan'!E55</f>
        <v>0</v>
      </c>
      <c r="D79" s="79">
        <f>'Sectoral Plan 1'!$E55</f>
        <v>0</v>
      </c>
      <c r="E79" s="79">
        <f>'Sectoral Plan 2'!$E55</f>
        <v>0</v>
      </c>
      <c r="F79" s="79">
        <f>'Sectoral Plan 3'!$E55</f>
        <v>0</v>
      </c>
      <c r="G79" s="79">
        <f>'Sectoral Plan 4'!$E55</f>
        <v>0</v>
      </c>
      <c r="H79" s="79">
        <f>'Sectoral Plan 5'!$E55</f>
        <v>0</v>
      </c>
      <c r="I79" s="79">
        <f>'Sectoral Plan 6'!$E55</f>
        <v>0</v>
      </c>
      <c r="J79" s="79">
        <f>'Sectoral Plan 7'!$E55</f>
        <v>0</v>
      </c>
      <c r="K79" s="79">
        <f>'Sectoral Plan 8'!$E55</f>
        <v>0</v>
      </c>
      <c r="L79" s="79">
        <f>'Sectoral Plan 9'!$E55</f>
        <v>0</v>
      </c>
      <c r="M79" s="79">
        <f>'Sectoral Plan 10'!$E55</f>
        <v>0</v>
      </c>
      <c r="N79" s="79">
        <f>'Sectoral Plan 11'!$E55</f>
        <v>0</v>
      </c>
      <c r="O79" s="79">
        <f>'Sectoral Plan 12'!$E55</f>
        <v>0</v>
      </c>
      <c r="P79" s="79" t="str">
        <f>'Sectoral Plan 13'!$E55</f>
        <v>¬ Customs Act revised and
Customs Officers trained
¬ Number of Customs Officers
trained
¬ Number of sensitization
workshops for Farmers and
number of Farmers attended
¬ Number of public awareness
campaigns
¬ Completion of all reports required under MEAs related to biodiversity and ecosystems
¬ Establishment of a minimum of 2 community-based, multi-stakeholder, pilot programmes for ESSs and ESAs in accordance with CBD and UNFCCC
¬ Establishment of minimum of 2 community-based, multi-stakeholder, pilot programmes for ESSs and ESAs in accordance with CBD and UNFCCC</v>
      </c>
      <c r="Q79" s="79" t="str">
        <f>'Sectoral Plan 14'!$E55</f>
        <v>¬ Passage of updated legislation; 
¬ Number of capacity building activities completed for public-sector agencies; 
¬ Number of persons reached by capacity building activities; 
¬ Number of committed co-management and Voluntary Environmental Agreements; 
¬ Number of educational and awareness activities and training opportunities offered; and 
¬ Number of participants in educational and awareness activities and training</v>
      </c>
      <c r="R79" s="79">
        <f>'Sectoral Plan 15'!$E55</f>
        <v>0</v>
      </c>
      <c r="S79" s="79">
        <f>'Sectoral Plan 16'!$E55</f>
        <v>0</v>
      </c>
      <c r="T79" s="79">
        <f>'Sectoral Plan 17'!$E55</f>
        <v>0</v>
      </c>
      <c r="U79" s="79">
        <f>'Sectoral Plan 18'!$E55</f>
        <v>0</v>
      </c>
      <c r="V79" s="79">
        <f>'Sectoral Plan 19'!$E55</f>
        <v>0</v>
      </c>
      <c r="W79" s="79">
        <f>'Sectoral Plan 20'!$E55</f>
        <v>0</v>
      </c>
      <c r="X79" s="79">
        <f>'Sectoral Plan 21'!$E55</f>
        <v>0</v>
      </c>
      <c r="Y79" s="79">
        <f>'Sectoral Plan 22'!$E55</f>
        <v>0</v>
      </c>
      <c r="Z79" s="79">
        <f>'Sectoral Plan 23'!$E55</f>
        <v>0</v>
      </c>
      <c r="AA79" s="79">
        <f>'Sectoral Plan 24'!$E55</f>
        <v>0</v>
      </c>
      <c r="AB79" s="79">
        <f>'Sectoral Plan 25'!$E55</f>
        <v>0</v>
      </c>
      <c r="AC79" s="79">
        <f>'Sectoral Plan 26'!$E55</f>
        <v>0</v>
      </c>
      <c r="AD79" s="79">
        <f>'Sectoral Plan 27'!$E55</f>
        <v>0</v>
      </c>
      <c r="AE79" s="79">
        <f>'Sectoral Plan 28'!$E55</f>
        <v>0</v>
      </c>
      <c r="AF79" s="79">
        <f>'Sectoral Plan 29'!$E55</f>
        <v>0</v>
      </c>
      <c r="AG79" s="108">
        <f>'Sectoral Plan 30'!$E55</f>
        <v>0</v>
      </c>
      <c r="AH79" s="107">
        <f t="shared" si="1"/>
        <v>2</v>
      </c>
      <c r="AI79" s="79">
        <f>'Long Term Vision'!C55</f>
        <v>0</v>
      </c>
      <c r="AJ79" s="79">
        <f>IF($AI79="NO",'developer sheet'!$D$9,IF(AND($AH79&gt;0,$AI79=0),1,0))</f>
        <v>1</v>
      </c>
      <c r="AK79" s="108">
        <f>IF($AI79="NO",'developer sheet'!$D$9,IF(AND($AH79=0,$AI79=0),1,0))</f>
        <v>0</v>
      </c>
      <c r="AL79" s="103"/>
    </row>
    <row r="80" spans="1:38" x14ac:dyDescent="0.25">
      <c r="A80" s="19">
        <v>13.1</v>
      </c>
      <c r="B80" s="107">
        <f>'Long Term Vision'!G57</f>
        <v>0</v>
      </c>
      <c r="C80" s="79">
        <f>'Mid-term Plan'!E57</f>
        <v>0</v>
      </c>
      <c r="D80" s="79">
        <f>'Sectoral Plan 1'!$E57</f>
        <v>0</v>
      </c>
      <c r="E80" s="79">
        <f>'Sectoral Plan 2'!$E57</f>
        <v>0</v>
      </c>
      <c r="F80" s="79">
        <f>'Sectoral Plan 3'!$E57</f>
        <v>0</v>
      </c>
      <c r="G80" s="79">
        <f>'Sectoral Plan 4'!$E57</f>
        <v>0</v>
      </c>
      <c r="H80" s="79">
        <f>'Sectoral Plan 5'!$E57</f>
        <v>0</v>
      </c>
      <c r="I80" s="79">
        <f>'Sectoral Plan 6'!$E57</f>
        <v>0</v>
      </c>
      <c r="J80" s="79">
        <f>'Sectoral Plan 7'!$E57</f>
        <v>0</v>
      </c>
      <c r="K80" s="79">
        <f>'Sectoral Plan 8'!$E57</f>
        <v>0</v>
      </c>
      <c r="L80" s="79" t="str">
        <f>'Sectoral Plan 9'!$E57</f>
        <v>1. Policies, mechanisms and instruments for adaptation to climate  change formulated and integrated into Tobago’s development process  
2. Number of environment and climate change (including disaster management) projects undertaken by Division 
3. Budgetary allocations to climate change and disaster management projects 
4. Capacity building on climate change and adaptation knowledge and information dissemination strategy prepared and implemented
5. Climate change adaptation monitoring and evaluation mechanism in operation 
i) Improved timeliness in meeting the health care needs of the visitor; 
ii) Reduction in transmission of communicable diseases; 
iii) Reduction in reports of crime and visitor harassment; and 
iv) Improvement in health, safety and security in communities.</v>
      </c>
      <c r="M80" s="79">
        <f>'Sectoral Plan 10'!$E57</f>
        <v>0</v>
      </c>
      <c r="N80" s="79">
        <f>'Sectoral Plan 11'!$E57</f>
        <v>0</v>
      </c>
      <c r="O80" s="79">
        <f>'Sectoral Plan 12'!$E57</f>
        <v>0</v>
      </c>
      <c r="P80" s="79" t="str">
        <f>'Sectoral Plan 13'!$E57</f>
        <v>¬ Disaster Management Policy
framework implemented</v>
      </c>
      <c r="Q80" s="79">
        <f>'Sectoral Plan 14'!$E57</f>
        <v>0</v>
      </c>
      <c r="R80" s="79">
        <f>'Sectoral Plan 15'!$E57</f>
        <v>0</v>
      </c>
      <c r="S80" s="79">
        <f>'Sectoral Plan 16'!$E57</f>
        <v>0</v>
      </c>
      <c r="T80" s="79">
        <f>'Sectoral Plan 17'!$E57</f>
        <v>0</v>
      </c>
      <c r="U80" s="79">
        <f>'Sectoral Plan 18'!$E57</f>
        <v>0</v>
      </c>
      <c r="V80" s="79">
        <f>'Sectoral Plan 19'!$E57</f>
        <v>0</v>
      </c>
      <c r="W80" s="79">
        <f>'Sectoral Plan 20'!$E57</f>
        <v>0</v>
      </c>
      <c r="X80" s="79">
        <f>'Sectoral Plan 21'!$E57</f>
        <v>0</v>
      </c>
      <c r="Y80" s="79">
        <f>'Sectoral Plan 22'!$E57</f>
        <v>0</v>
      </c>
      <c r="Z80" s="79">
        <f>'Sectoral Plan 23'!$E57</f>
        <v>0</v>
      </c>
      <c r="AA80" s="79">
        <f>'Sectoral Plan 24'!$E57</f>
        <v>0</v>
      </c>
      <c r="AB80" s="79">
        <f>'Sectoral Plan 25'!$E57</f>
        <v>0</v>
      </c>
      <c r="AC80" s="79">
        <f>'Sectoral Plan 26'!$E57</f>
        <v>0</v>
      </c>
      <c r="AD80" s="79">
        <f>'Sectoral Plan 27'!$E57</f>
        <v>0</v>
      </c>
      <c r="AE80" s="79">
        <f>'Sectoral Plan 28'!$E57</f>
        <v>0</v>
      </c>
      <c r="AF80" s="79">
        <f>'Sectoral Plan 29'!$E57</f>
        <v>0</v>
      </c>
      <c r="AG80" s="108">
        <f>'Sectoral Plan 30'!$E57</f>
        <v>0</v>
      </c>
      <c r="AH80" s="107">
        <f t="shared" si="1"/>
        <v>2</v>
      </c>
      <c r="AI80" s="79">
        <f>'Long Term Vision'!C57</f>
        <v>0</v>
      </c>
      <c r="AJ80" s="79">
        <f>IF($AI80="NO",'developer sheet'!$D$9,IF(AND($AH80&gt;0,$AI80=0),1,0))</f>
        <v>1</v>
      </c>
      <c r="AK80" s="108">
        <f>IF($AI80="NO",'developer sheet'!$D$9,IF(AND($AH80=0,$AI80=0),1,0))</f>
        <v>0</v>
      </c>
      <c r="AL80" s="103"/>
    </row>
    <row r="81" spans="1:38" x14ac:dyDescent="0.25">
      <c r="A81" s="19">
        <v>13.2</v>
      </c>
      <c r="B81" s="107">
        <f>'Long Term Vision'!G58</f>
        <v>0</v>
      </c>
      <c r="C81" s="79">
        <f>'Mid-term Plan'!E58</f>
        <v>0</v>
      </c>
      <c r="D81" s="79">
        <f>'Sectoral Plan 1'!$E58</f>
        <v>0</v>
      </c>
      <c r="E81" s="79">
        <f>'Sectoral Plan 2'!$E58</f>
        <v>0</v>
      </c>
      <c r="F81" s="79">
        <f>'Sectoral Plan 3'!$E58</f>
        <v>0</v>
      </c>
      <c r="G81" s="79">
        <f>'Sectoral Plan 4'!$E58</f>
        <v>0</v>
      </c>
      <c r="H81" s="79">
        <f>'Sectoral Plan 5'!$E58</f>
        <v>0</v>
      </c>
      <c r="I81" s="79">
        <f>'Sectoral Plan 6'!$E58</f>
        <v>0</v>
      </c>
      <c r="J81" s="79">
        <f>'Sectoral Plan 7'!$E58</f>
        <v>0</v>
      </c>
      <c r="K81" s="79">
        <f>'Sectoral Plan 8'!$E58</f>
        <v>0</v>
      </c>
      <c r="L81" s="79" t="str">
        <f>'Sectoral Plan 9'!$E58</f>
        <v xml:space="preserve">¬ Interagency Meetings 
¬ Development plans
¬ Number of complaints 
¬ Development inspections
¬ Environmental performance </v>
      </c>
      <c r="M81" s="79">
        <f>'Sectoral Plan 10'!$E58</f>
        <v>0</v>
      </c>
      <c r="N81" s="79">
        <f>'Sectoral Plan 11'!$E58</f>
        <v>0</v>
      </c>
      <c r="O81" s="79">
        <f>'Sectoral Plan 12'!$E58</f>
        <v>0</v>
      </c>
      <c r="P81" s="79" t="str">
        <f>'Sectoral Plan 13'!$E58</f>
        <v>¬ Legislation enacted</v>
      </c>
      <c r="Q81" s="79">
        <f>'Sectoral Plan 14'!$E58</f>
        <v>0</v>
      </c>
      <c r="R81" s="79">
        <f>'Sectoral Plan 15'!$E58</f>
        <v>0</v>
      </c>
      <c r="S81" s="79">
        <f>'Sectoral Plan 16'!$E58</f>
        <v>0</v>
      </c>
      <c r="T81" s="79">
        <f>'Sectoral Plan 17'!$E58</f>
        <v>0</v>
      </c>
      <c r="U81" s="79">
        <f>'Sectoral Plan 18'!$E58</f>
        <v>0</v>
      </c>
      <c r="V81" s="79">
        <f>'Sectoral Plan 19'!$E58</f>
        <v>0</v>
      </c>
      <c r="W81" s="79">
        <f>'Sectoral Plan 20'!$E58</f>
        <v>0</v>
      </c>
      <c r="X81" s="79">
        <f>'Sectoral Plan 21'!$E58</f>
        <v>0</v>
      </c>
      <c r="Y81" s="79">
        <f>'Sectoral Plan 22'!$E58</f>
        <v>0</v>
      </c>
      <c r="Z81" s="79">
        <f>'Sectoral Plan 23'!$E58</f>
        <v>0</v>
      </c>
      <c r="AA81" s="79">
        <f>'Sectoral Plan 24'!$E58</f>
        <v>0</v>
      </c>
      <c r="AB81" s="79">
        <f>'Sectoral Plan 25'!$E58</f>
        <v>0</v>
      </c>
      <c r="AC81" s="79">
        <f>'Sectoral Plan 26'!$E58</f>
        <v>0</v>
      </c>
      <c r="AD81" s="79">
        <f>'Sectoral Plan 27'!$E58</f>
        <v>0</v>
      </c>
      <c r="AE81" s="79">
        <f>'Sectoral Plan 28'!$E58</f>
        <v>0</v>
      </c>
      <c r="AF81" s="79">
        <f>'Sectoral Plan 29'!$E58</f>
        <v>0</v>
      </c>
      <c r="AG81" s="108">
        <f>'Sectoral Plan 30'!$E58</f>
        <v>0</v>
      </c>
      <c r="AH81" s="107">
        <f t="shared" si="1"/>
        <v>2</v>
      </c>
      <c r="AI81" s="79">
        <f>'Long Term Vision'!C58</f>
        <v>0</v>
      </c>
      <c r="AJ81" s="79">
        <f>IF($AI81="NO",'developer sheet'!$D$9,IF(AND($AH81&gt;0,$AI81=0),1,0))</f>
        <v>1</v>
      </c>
      <c r="AK81" s="108">
        <f>IF($AI81="NO",'developer sheet'!$D$9,IF(AND($AH81=0,$AI81=0),1,0))</f>
        <v>0</v>
      </c>
      <c r="AL81" s="103"/>
    </row>
    <row r="82" spans="1:38" x14ac:dyDescent="0.25">
      <c r="A82" s="19">
        <v>13.3</v>
      </c>
      <c r="B82" s="107">
        <f>'Long Term Vision'!G59</f>
        <v>0</v>
      </c>
      <c r="C82" s="79">
        <f>'Mid-term Plan'!E59</f>
        <v>0</v>
      </c>
      <c r="D82" s="79">
        <f>'Sectoral Plan 1'!$E59</f>
        <v>0</v>
      </c>
      <c r="E82" s="79">
        <f>'Sectoral Plan 2'!$E59</f>
        <v>0</v>
      </c>
      <c r="F82" s="79">
        <f>'Sectoral Plan 3'!$E59</f>
        <v>0</v>
      </c>
      <c r="G82" s="79">
        <f>'Sectoral Plan 4'!$E59</f>
        <v>0</v>
      </c>
      <c r="H82" s="79">
        <f>'Sectoral Plan 5'!$E59</f>
        <v>0</v>
      </c>
      <c r="I82" s="79">
        <f>'Sectoral Plan 6'!$E59</f>
        <v>0</v>
      </c>
      <c r="J82" s="79">
        <f>'Sectoral Plan 7'!$E59</f>
        <v>0</v>
      </c>
      <c r="K82" s="79">
        <f>'Sectoral Plan 8'!$E59</f>
        <v>0</v>
      </c>
      <c r="L82" s="79" t="str">
        <f>'Sectoral Plan 9'!$E59</f>
        <v>1. Tobago disaster preparedness index 
2. Community contingency plans prepared
i) A well informed and educated local and foreign visitor;
ii) Increased appreciation of cultural and heritage assets;
iii) Increased initiatives to protect and conserve the environment; and 
iv) An enhanced tourism experience.</v>
      </c>
      <c r="M82" s="79">
        <f>'Sectoral Plan 10'!$E59</f>
        <v>0</v>
      </c>
      <c r="N82" s="79">
        <f>'Sectoral Plan 11'!$E59</f>
        <v>0</v>
      </c>
      <c r="O82" s="79">
        <f>'Sectoral Plan 12'!$E59</f>
        <v>0</v>
      </c>
      <c r="P82" s="79" t="str">
        <f>'Sectoral Plan 13'!$E59</f>
        <v>¬ EMA climate change Communications, Education and Public Awareness (CEPA) strategy developed
¬ Four (4) video documentaries on climate change, as it relates to T&amp;T in the context of a Small Island Developing State;
¬ Yearly newspaper supplements focusing on various climate change issues
¬ Climate change booklet focused on situational analysis of climate change impacts mitigation and adaptation in T&amp;T;
¬ EMA News Magazine focused on issues related to climate change in T&amp;T</v>
      </c>
      <c r="Q82" s="79">
        <f>'Sectoral Plan 14'!$E59</f>
        <v>0</v>
      </c>
      <c r="R82" s="79">
        <f>'Sectoral Plan 15'!$E59</f>
        <v>0</v>
      </c>
      <c r="S82" s="79">
        <f>'Sectoral Plan 16'!$E59</f>
        <v>0</v>
      </c>
      <c r="T82" s="79">
        <f>'Sectoral Plan 17'!$E59</f>
        <v>0</v>
      </c>
      <c r="U82" s="79">
        <f>'Sectoral Plan 18'!$E59</f>
        <v>0</v>
      </c>
      <c r="V82" s="79">
        <f>'Sectoral Plan 19'!$E59</f>
        <v>0</v>
      </c>
      <c r="W82" s="79">
        <f>'Sectoral Plan 20'!$E59</f>
        <v>0</v>
      </c>
      <c r="X82" s="79">
        <f>'Sectoral Plan 21'!$E59</f>
        <v>0</v>
      </c>
      <c r="Y82" s="79">
        <f>'Sectoral Plan 22'!$E59</f>
        <v>0</v>
      </c>
      <c r="Z82" s="79">
        <f>'Sectoral Plan 23'!$E59</f>
        <v>0</v>
      </c>
      <c r="AA82" s="79">
        <f>'Sectoral Plan 24'!$E59</f>
        <v>0</v>
      </c>
      <c r="AB82" s="79">
        <f>'Sectoral Plan 25'!$E59</f>
        <v>0</v>
      </c>
      <c r="AC82" s="79">
        <f>'Sectoral Plan 26'!$E59</f>
        <v>0</v>
      </c>
      <c r="AD82" s="79">
        <f>'Sectoral Plan 27'!$E59</f>
        <v>0</v>
      </c>
      <c r="AE82" s="79">
        <f>'Sectoral Plan 28'!$E59</f>
        <v>0</v>
      </c>
      <c r="AF82" s="79">
        <f>'Sectoral Plan 29'!$E59</f>
        <v>0</v>
      </c>
      <c r="AG82" s="108">
        <f>'Sectoral Plan 30'!$E59</f>
        <v>0</v>
      </c>
      <c r="AH82" s="107">
        <f t="shared" si="1"/>
        <v>2</v>
      </c>
      <c r="AI82" s="79">
        <f>'Long Term Vision'!C59</f>
        <v>0</v>
      </c>
      <c r="AJ82" s="79">
        <f>IF($AI82="NO",'developer sheet'!$D$9,IF(AND($AH82&gt;0,$AI82=0),1,0))</f>
        <v>1</v>
      </c>
      <c r="AK82" s="108">
        <f>IF($AI82="NO",'developer sheet'!$D$9,IF(AND($AH82=0,$AI82=0),1,0))</f>
        <v>0</v>
      </c>
      <c r="AL82" s="103"/>
    </row>
    <row r="83" spans="1:38" x14ac:dyDescent="0.25">
      <c r="A83" s="19">
        <v>14.1</v>
      </c>
      <c r="B83" s="107">
        <f>'Long Term Vision'!G61</f>
        <v>0</v>
      </c>
      <c r="C83" s="79">
        <f>'Mid-term Plan'!E61</f>
        <v>0</v>
      </c>
      <c r="D83" s="79">
        <f>'Sectoral Plan 1'!$E61</f>
        <v>0</v>
      </c>
      <c r="E83" s="79">
        <f>'Sectoral Plan 2'!$E61</f>
        <v>0</v>
      </c>
      <c r="F83" s="79">
        <f>'Sectoral Plan 3'!$E61</f>
        <v>0</v>
      </c>
      <c r="G83" s="79">
        <f>'Sectoral Plan 4'!$E61</f>
        <v>0</v>
      </c>
      <c r="H83" s="79">
        <f>'Sectoral Plan 5'!$E61</f>
        <v>0</v>
      </c>
      <c r="I83" s="79">
        <f>'Sectoral Plan 6'!$E61</f>
        <v>0</v>
      </c>
      <c r="J83" s="79">
        <f>'Sectoral Plan 7'!$E61</f>
        <v>0</v>
      </c>
      <c r="K83" s="79">
        <f>'Sectoral Plan 8'!$E61</f>
        <v>0</v>
      </c>
      <c r="L83" s="79">
        <f>'Sectoral Plan 9'!$E61</f>
        <v>0</v>
      </c>
      <c r="M83" s="79" t="str">
        <f>'Sectoral Plan 10'!$E61</f>
        <v>- Operational National Oil Spill Contingency Plan and National Chemical Spill Contingency Plan
-Develop business model for Oil Spill Response Organization</v>
      </c>
      <c r="N83" s="79">
        <f>'Sectoral Plan 11'!$E61</f>
        <v>0</v>
      </c>
      <c r="O83" s="79">
        <f>'Sectoral Plan 12'!$E61</f>
        <v>0</v>
      </c>
      <c r="P83" s="79" t="str">
        <f>'Sectoral Plan 13'!$E61</f>
        <v>¬ Integrated Coastal Zone
Management Plan finalized
¬ Number of enforcement actions each year taken against
violations under the CEC Rules in
Coastal and Marine Areas
¬ Number of enforcement actions each year taken against
violations under the Planning and Facilitation Act in Coastal and Marine Areas.</v>
      </c>
      <c r="Q83" s="79" t="str">
        <f>'Sectoral Plan 14'!$E61</f>
        <v>¬ Amount of untreated sewage reaching the marine environment; 
¬ Amount of sewage meeting effluent limitations established in the Water Pollution Rules; 
¬ Rate of degradation of coral reefs by sewage contamination; 
¬ Incidence of fish kills associated with sewage; and Incidence of human illness caused by consuming tainted seafood or by bathing in polluted water.
¬ Amount and type of pesticides entering the country
¬ Incidence of fish kills associated with POPs; 
¬ Incidence of abnormalities in fish and other aquatic organisms;
¬ Percentage of agricultural produce with pesticide residues; 
¬ Number and type of pesticide detections and concentrations in water samples; and 
¬ Number and acreage of ‘hot spots’ cleaned up
¬ Quantity of waste on beaches and riverbanks; and
¬ Number of coastal clean-ups conducted</v>
      </c>
      <c r="R83" s="79">
        <f>'Sectoral Plan 15'!$E61</f>
        <v>0</v>
      </c>
      <c r="S83" s="79">
        <f>'Sectoral Plan 16'!$E61</f>
        <v>0</v>
      </c>
      <c r="T83" s="79">
        <f>'Sectoral Plan 17'!$E61</f>
        <v>0</v>
      </c>
      <c r="U83" s="79">
        <f>'Sectoral Plan 18'!$E61</f>
        <v>0</v>
      </c>
      <c r="V83" s="79">
        <f>'Sectoral Plan 19'!$E61</f>
        <v>0</v>
      </c>
      <c r="W83" s="79">
        <f>'Sectoral Plan 20'!$E61</f>
        <v>0</v>
      </c>
      <c r="X83" s="79">
        <f>'Sectoral Plan 21'!$E61</f>
        <v>0</v>
      </c>
      <c r="Y83" s="79">
        <f>'Sectoral Plan 22'!$E61</f>
        <v>0</v>
      </c>
      <c r="Z83" s="79">
        <f>'Sectoral Plan 23'!$E61</f>
        <v>0</v>
      </c>
      <c r="AA83" s="79">
        <f>'Sectoral Plan 24'!$E61</f>
        <v>0</v>
      </c>
      <c r="AB83" s="79">
        <f>'Sectoral Plan 25'!$E61</f>
        <v>0</v>
      </c>
      <c r="AC83" s="79">
        <f>'Sectoral Plan 26'!$E61</f>
        <v>0</v>
      </c>
      <c r="AD83" s="79">
        <f>'Sectoral Plan 27'!$E61</f>
        <v>0</v>
      </c>
      <c r="AE83" s="79">
        <f>'Sectoral Plan 28'!$E61</f>
        <v>0</v>
      </c>
      <c r="AF83" s="79">
        <f>'Sectoral Plan 29'!$E61</f>
        <v>0</v>
      </c>
      <c r="AG83" s="108">
        <f>'Sectoral Plan 30'!$E61</f>
        <v>0</v>
      </c>
      <c r="AH83" s="107">
        <f t="shared" si="1"/>
        <v>3</v>
      </c>
      <c r="AI83" s="79">
        <f>'Long Term Vision'!C61</f>
        <v>0</v>
      </c>
      <c r="AJ83" s="79">
        <f>IF($AI83="NO",'developer sheet'!$D$9,IF(AND($AH83&gt;0,$AI83=0),1,0))</f>
        <v>1</v>
      </c>
      <c r="AK83" s="108">
        <f>IF($AI83="NO",'developer sheet'!$D$9,IF(AND($AH83=0,$AI83=0),1,0))</f>
        <v>0</v>
      </c>
      <c r="AL83" s="103"/>
    </row>
    <row r="84" spans="1:38" x14ac:dyDescent="0.25">
      <c r="A84" s="19">
        <v>14.2</v>
      </c>
      <c r="B84" s="107">
        <f>'Long Term Vision'!G62</f>
        <v>0</v>
      </c>
      <c r="C84" s="79">
        <f>'Mid-term Plan'!E62</f>
        <v>0</v>
      </c>
      <c r="D84" s="79">
        <f>'Sectoral Plan 1'!$E62</f>
        <v>0</v>
      </c>
      <c r="E84" s="79">
        <f>'Sectoral Plan 2'!$E62</f>
        <v>0</v>
      </c>
      <c r="F84" s="79">
        <f>'Sectoral Plan 3'!$E62</f>
        <v>0</v>
      </c>
      <c r="G84" s="79">
        <f>'Sectoral Plan 4'!$E62</f>
        <v>0</v>
      </c>
      <c r="H84" s="79">
        <f>'Sectoral Plan 5'!$E62</f>
        <v>0</v>
      </c>
      <c r="I84" s="79">
        <f>'Sectoral Plan 6'!$E62</f>
        <v>0</v>
      </c>
      <c r="J84" s="79">
        <f>'Sectoral Plan 7'!$E62</f>
        <v>0</v>
      </c>
      <c r="K84" s="79">
        <f>'Sectoral Plan 8'!$E62</f>
        <v>0</v>
      </c>
      <c r="L84" s="79">
        <f>'Sectoral Plan 9'!$E62</f>
        <v>0</v>
      </c>
      <c r="M84" s="79">
        <f>'Sectoral Plan 10'!$E62</f>
        <v>0</v>
      </c>
      <c r="N84" s="79">
        <f>'Sectoral Plan 11'!$E62</f>
        <v>0</v>
      </c>
      <c r="O84" s="79">
        <f>'Sectoral Plan 12'!$E62</f>
        <v>0</v>
      </c>
      <c r="P84" s="79" t="str">
        <f>'Sectoral Plan 13'!$E62</f>
        <v>¬ Integrated Coastal Zone
Management Plan finalized
¬ Number of enforcement actions each year taken against
violations under the CEC Rules in
Coastal and Marine Areas
¬ Number of enforcement actions each year taken against
violations under the Planning and Facilitation Act in Coastal and Marine Areas.</v>
      </c>
      <c r="Q84" s="79" t="str">
        <f>'Sectoral Plan 14'!$E62</f>
        <v>¬ Passage of updated legislation; 
¬ Preparation and approval of coastal zone management plan; 
¬ Increase in areas and habitats protected by law; 
¬ Number of management plans prepared and implemented for protected areas; 
¬ Percentage of sensitive habitats protected; 
¬ Number of capacity building activities completed for public-sector agencies; 
¬ Number of persons reached by capacity building activities; 
¬ Number of committed co-management and Voluntary Environmental Agreements; 
¬ Number of educational and awareness activities and training opportunities offered; and 
¬ Number of participants in educational and awareness activities and training
¬ Area of reefs degraded;
¬ Area of wetlands reclaimed or converted;
¬ Area of sea grass beds degraded; and
¬ Area of key habitat converted to other use
¬ Number of assessments undertaken; and
¬ Number of monitoring programmes formulated</v>
      </c>
      <c r="R84" s="79">
        <f>'Sectoral Plan 15'!$E62</f>
        <v>0</v>
      </c>
      <c r="S84" s="79">
        <f>'Sectoral Plan 16'!$E62</f>
        <v>0</v>
      </c>
      <c r="T84" s="79">
        <f>'Sectoral Plan 17'!$E62</f>
        <v>0</v>
      </c>
      <c r="U84" s="79">
        <f>'Sectoral Plan 18'!$E62</f>
        <v>0</v>
      </c>
      <c r="V84" s="79">
        <f>'Sectoral Plan 19'!$E62</f>
        <v>0</v>
      </c>
      <c r="W84" s="79">
        <f>'Sectoral Plan 20'!$E62</f>
        <v>0</v>
      </c>
      <c r="X84" s="79">
        <f>'Sectoral Plan 21'!$E62</f>
        <v>0</v>
      </c>
      <c r="Y84" s="79">
        <f>'Sectoral Plan 22'!$E62</f>
        <v>0</v>
      </c>
      <c r="Z84" s="79">
        <f>'Sectoral Plan 23'!$E62</f>
        <v>0</v>
      </c>
      <c r="AA84" s="79">
        <f>'Sectoral Plan 24'!$E62</f>
        <v>0</v>
      </c>
      <c r="AB84" s="79">
        <f>'Sectoral Plan 25'!$E62</f>
        <v>0</v>
      </c>
      <c r="AC84" s="79">
        <f>'Sectoral Plan 26'!$E62</f>
        <v>0</v>
      </c>
      <c r="AD84" s="79">
        <f>'Sectoral Plan 27'!$E62</f>
        <v>0</v>
      </c>
      <c r="AE84" s="79">
        <f>'Sectoral Plan 28'!$E62</f>
        <v>0</v>
      </c>
      <c r="AF84" s="79">
        <f>'Sectoral Plan 29'!$E62</f>
        <v>0</v>
      </c>
      <c r="AG84" s="108">
        <f>'Sectoral Plan 30'!$E62</f>
        <v>0</v>
      </c>
      <c r="AH84" s="107">
        <f t="shared" si="1"/>
        <v>2</v>
      </c>
      <c r="AI84" s="79">
        <f>'Long Term Vision'!C62</f>
        <v>0</v>
      </c>
      <c r="AJ84" s="79">
        <f>IF($AI84="NO",'developer sheet'!$D$9,IF(AND($AH84&gt;0,$AI84=0),1,0))</f>
        <v>1</v>
      </c>
      <c r="AK84" s="108">
        <f>IF($AI84="NO",'developer sheet'!$D$9,IF(AND($AH84=0,$AI84=0),1,0))</f>
        <v>0</v>
      </c>
      <c r="AL84" s="103"/>
    </row>
    <row r="85" spans="1:38" x14ac:dyDescent="0.25">
      <c r="A85" s="19">
        <v>14.3</v>
      </c>
      <c r="B85" s="107">
        <f>'Long Term Vision'!G63</f>
        <v>0</v>
      </c>
      <c r="C85" s="79">
        <f>'Mid-term Plan'!E63</f>
        <v>0</v>
      </c>
      <c r="D85" s="79">
        <f>'Sectoral Plan 1'!$E63</f>
        <v>0</v>
      </c>
      <c r="E85" s="79">
        <f>'Sectoral Plan 2'!$E63</f>
        <v>0</v>
      </c>
      <c r="F85" s="79">
        <f>'Sectoral Plan 3'!$E63</f>
        <v>0</v>
      </c>
      <c r="G85" s="79">
        <f>'Sectoral Plan 4'!$E63</f>
        <v>0</v>
      </c>
      <c r="H85" s="79">
        <f>'Sectoral Plan 5'!$E63</f>
        <v>0</v>
      </c>
      <c r="I85" s="79">
        <f>'Sectoral Plan 6'!$E63</f>
        <v>0</v>
      </c>
      <c r="J85" s="79">
        <f>'Sectoral Plan 7'!$E63</f>
        <v>0</v>
      </c>
      <c r="K85" s="79">
        <f>'Sectoral Plan 8'!$E63</f>
        <v>0</v>
      </c>
      <c r="L85" s="79">
        <f>'Sectoral Plan 9'!$E63</f>
        <v>0</v>
      </c>
      <c r="M85" s="79">
        <f>'Sectoral Plan 10'!$E63</f>
        <v>0</v>
      </c>
      <c r="N85" s="79">
        <f>'Sectoral Plan 11'!$E63</f>
        <v>0</v>
      </c>
      <c r="O85" s="79">
        <f>'Sectoral Plan 12'!$E63</f>
        <v>0</v>
      </c>
      <c r="P85" s="79">
        <f>'Sectoral Plan 13'!$E63</f>
        <v>0</v>
      </c>
      <c r="Q85" s="79">
        <f>'Sectoral Plan 14'!$E63</f>
        <v>0</v>
      </c>
      <c r="R85" s="79">
        <f>'Sectoral Plan 15'!$E63</f>
        <v>0</v>
      </c>
      <c r="S85" s="79">
        <f>'Sectoral Plan 16'!$E63</f>
        <v>0</v>
      </c>
      <c r="T85" s="79">
        <f>'Sectoral Plan 17'!$E63</f>
        <v>0</v>
      </c>
      <c r="U85" s="79">
        <f>'Sectoral Plan 18'!$E63</f>
        <v>0</v>
      </c>
      <c r="V85" s="79">
        <f>'Sectoral Plan 19'!$E63</f>
        <v>0</v>
      </c>
      <c r="W85" s="79">
        <f>'Sectoral Plan 20'!$E63</f>
        <v>0</v>
      </c>
      <c r="X85" s="79">
        <f>'Sectoral Plan 21'!$E63</f>
        <v>0</v>
      </c>
      <c r="Y85" s="79">
        <f>'Sectoral Plan 22'!$E63</f>
        <v>0</v>
      </c>
      <c r="Z85" s="79">
        <f>'Sectoral Plan 23'!$E63</f>
        <v>0</v>
      </c>
      <c r="AA85" s="79">
        <f>'Sectoral Plan 24'!$E63</f>
        <v>0</v>
      </c>
      <c r="AB85" s="79">
        <f>'Sectoral Plan 25'!$E63</f>
        <v>0</v>
      </c>
      <c r="AC85" s="79">
        <f>'Sectoral Plan 26'!$E63</f>
        <v>0</v>
      </c>
      <c r="AD85" s="79">
        <f>'Sectoral Plan 27'!$E63</f>
        <v>0</v>
      </c>
      <c r="AE85" s="79">
        <f>'Sectoral Plan 28'!$E63</f>
        <v>0</v>
      </c>
      <c r="AF85" s="79">
        <f>'Sectoral Plan 29'!$E63</f>
        <v>0</v>
      </c>
      <c r="AG85" s="108">
        <f>'Sectoral Plan 30'!$E63</f>
        <v>0</v>
      </c>
      <c r="AH85" s="107">
        <f t="shared" si="1"/>
        <v>0</v>
      </c>
      <c r="AI85" s="79">
        <f>'Long Term Vision'!C63</f>
        <v>0</v>
      </c>
      <c r="AJ85" s="79">
        <f>IF($AI85="NO",'developer sheet'!$D$9,IF(AND($AH85&gt;0,$AI85=0),1,0))</f>
        <v>0</v>
      </c>
      <c r="AK85" s="108">
        <f>IF($AI85="NO",'developer sheet'!$D$9,IF(AND($AH85=0,$AI85=0),1,0))</f>
        <v>1</v>
      </c>
      <c r="AL85" s="103"/>
    </row>
    <row r="86" spans="1:38" x14ac:dyDescent="0.25">
      <c r="A86" s="19">
        <v>14.4</v>
      </c>
      <c r="B86" s="107">
        <f>'Long Term Vision'!G64</f>
        <v>0</v>
      </c>
      <c r="C86" s="79">
        <f>'Mid-term Plan'!E64</f>
        <v>0</v>
      </c>
      <c r="D86" s="79">
        <f>'Sectoral Plan 1'!$E64</f>
        <v>0</v>
      </c>
      <c r="E86" s="79">
        <f>'Sectoral Plan 2'!$E64</f>
        <v>0</v>
      </c>
      <c r="F86" s="79">
        <f>'Sectoral Plan 3'!$E64</f>
        <v>0</v>
      </c>
      <c r="G86" s="79">
        <f>'Sectoral Plan 4'!$E64</f>
        <v>0</v>
      </c>
      <c r="H86" s="79">
        <f>'Sectoral Plan 5'!$E64</f>
        <v>0</v>
      </c>
      <c r="I86" s="79">
        <f>'Sectoral Plan 6'!$E64</f>
        <v>0</v>
      </c>
      <c r="J86" s="79">
        <f>'Sectoral Plan 7'!$E64</f>
        <v>0</v>
      </c>
      <c r="K86" s="79">
        <f>'Sectoral Plan 8'!$E64</f>
        <v>0</v>
      </c>
      <c r="L86" s="79" t="str">
        <f>'Sectoral Plan 9'!$E64</f>
        <v>1. Production (fish catch and processed Foods)</v>
      </c>
      <c r="M86" s="79">
        <f>'Sectoral Plan 10'!$E64</f>
        <v>0</v>
      </c>
      <c r="N86" s="79">
        <f>'Sectoral Plan 11'!$E64</f>
        <v>0</v>
      </c>
      <c r="O86" s="79">
        <f>'Sectoral Plan 12'!$E64</f>
        <v>0</v>
      </c>
      <c r="P86" s="79" t="str">
        <f>'Sectoral Plan 13'!$E64</f>
        <v>¬ Fisheries Act updated
¬ Number of Fishing Spawning
Grounds desig nated as ESAs per year
¬ Completion and promulgation of Fisheries Management Policy</v>
      </c>
      <c r="Q86" s="79">
        <f>'Sectoral Plan 14'!$E64</f>
        <v>0</v>
      </c>
      <c r="R86" s="79">
        <f>'Sectoral Plan 15'!$E64</f>
        <v>0</v>
      </c>
      <c r="S86" s="79">
        <f>'Sectoral Plan 16'!$E64</f>
        <v>0</v>
      </c>
      <c r="T86" s="79">
        <f>'Sectoral Plan 17'!$E64</f>
        <v>0</v>
      </c>
      <c r="U86" s="79">
        <f>'Sectoral Plan 18'!$E64</f>
        <v>0</v>
      </c>
      <c r="V86" s="79">
        <f>'Sectoral Plan 19'!$E64</f>
        <v>0</v>
      </c>
      <c r="W86" s="79">
        <f>'Sectoral Plan 20'!$E64</f>
        <v>0</v>
      </c>
      <c r="X86" s="79">
        <f>'Sectoral Plan 21'!$E64</f>
        <v>0</v>
      </c>
      <c r="Y86" s="79">
        <f>'Sectoral Plan 22'!$E64</f>
        <v>0</v>
      </c>
      <c r="Z86" s="79">
        <f>'Sectoral Plan 23'!$E64</f>
        <v>0</v>
      </c>
      <c r="AA86" s="79">
        <f>'Sectoral Plan 24'!$E64</f>
        <v>0</v>
      </c>
      <c r="AB86" s="79">
        <f>'Sectoral Plan 25'!$E64</f>
        <v>0</v>
      </c>
      <c r="AC86" s="79">
        <f>'Sectoral Plan 26'!$E64</f>
        <v>0</v>
      </c>
      <c r="AD86" s="79">
        <f>'Sectoral Plan 27'!$E64</f>
        <v>0</v>
      </c>
      <c r="AE86" s="79">
        <f>'Sectoral Plan 28'!$E64</f>
        <v>0</v>
      </c>
      <c r="AF86" s="79">
        <f>'Sectoral Plan 29'!$E64</f>
        <v>0</v>
      </c>
      <c r="AG86" s="108">
        <f>'Sectoral Plan 30'!$E64</f>
        <v>0</v>
      </c>
      <c r="AH86" s="107">
        <f t="shared" si="1"/>
        <v>2</v>
      </c>
      <c r="AI86" s="79">
        <f>'Long Term Vision'!C64</f>
        <v>0</v>
      </c>
      <c r="AJ86" s="79">
        <f>IF($AI86="NO",'developer sheet'!$D$9,IF(AND($AH86&gt;0,$AI86=0),1,0))</f>
        <v>1</v>
      </c>
      <c r="AK86" s="108">
        <f>IF($AI86="NO",'developer sheet'!$D$9,IF(AND($AH86=0,$AI86=0),1,0))</f>
        <v>0</v>
      </c>
      <c r="AL86" s="103"/>
    </row>
    <row r="87" spans="1:38" x14ac:dyDescent="0.25">
      <c r="A87" s="19">
        <v>14.5</v>
      </c>
      <c r="B87" s="107">
        <f>'Long Term Vision'!G65</f>
        <v>0</v>
      </c>
      <c r="C87" s="79">
        <f>'Mid-term Plan'!E65</f>
        <v>0</v>
      </c>
      <c r="D87" s="79">
        <f>'Sectoral Plan 1'!$E65</f>
        <v>0</v>
      </c>
      <c r="E87" s="79">
        <f>'Sectoral Plan 2'!$E65</f>
        <v>0</v>
      </c>
      <c r="F87" s="79">
        <f>'Sectoral Plan 3'!$E65</f>
        <v>0</v>
      </c>
      <c r="G87" s="79">
        <f>'Sectoral Plan 4'!$E65</f>
        <v>0</v>
      </c>
      <c r="H87" s="79">
        <f>'Sectoral Plan 5'!$E65</f>
        <v>0</v>
      </c>
      <c r="I87" s="79">
        <f>'Sectoral Plan 6'!$E65</f>
        <v>0</v>
      </c>
      <c r="J87" s="79">
        <f>'Sectoral Plan 7'!$E65</f>
        <v>0</v>
      </c>
      <c r="K87" s="79">
        <f>'Sectoral Plan 8'!$E65</f>
        <v>0</v>
      </c>
      <c r="L87" s="79">
        <f>'Sectoral Plan 9'!$E65</f>
        <v>0</v>
      </c>
      <c r="M87" s="79">
        <f>'Sectoral Plan 10'!$E65</f>
        <v>0</v>
      </c>
      <c r="N87" s="79">
        <f>'Sectoral Plan 11'!$E65</f>
        <v>0</v>
      </c>
      <c r="O87" s="79">
        <f>'Sectoral Plan 12'!$E65</f>
        <v>0</v>
      </c>
      <c r="P87" s="79" t="str">
        <f>'Sectoral Plan 13'!$E65</f>
        <v>¬ Integrated Coastal Zone
Management Plan finalized
¬ Number of enforcement actions each year taken against
violations under the CEC Rules in
Coastal and Marine Areas
¬ Number of enforcement actions each year taken against
violations under the Planning and Facilitation Act in Coastal and Marine Areas
¬ Designation of ESAs and ESSs by the end of the plan period as follows:
 Buccoo Reef;
 Main Ridge Forest Reserve;
 Caroni Swamp;
 Golden Treefrog;
 Ocelot;
 Anteater;
 Orchids;
 Scarlet Ibis; and
 Bloody Bay Poison Frog
¬ Completion of all reports required under MEAs related to biodiversity and ecosystems
¬ Establishment of a minimum of 2 community-based, multi-stakeholder, pilot programmes for ESSs and ESAs in accordance with CBD and UNFCCC
¬ Establishment of minimum of 2 community-based, multi-stakeholder, pilot programmes for ESSs and ESAs in accordance with CBD and UNFCCC
¬ Recruitment of ESA coordinators for all ESAs by end of plan period
¬ Management plans for all existing ESSs and ESAs completed and implemented by end of plan period
¬ Green Fund finances committed to project reforestation
¬ Sustainable livelihoods projects developed
¬ Minimum of 3 new non-environmental agencies involved in biodiversity projects by end of plan period</v>
      </c>
      <c r="Q87" s="79">
        <f>'Sectoral Plan 14'!$E65</f>
        <v>0</v>
      </c>
      <c r="R87" s="79">
        <f>'Sectoral Plan 15'!$E65</f>
        <v>0</v>
      </c>
      <c r="S87" s="79">
        <f>'Sectoral Plan 16'!$E65</f>
        <v>0</v>
      </c>
      <c r="T87" s="79">
        <f>'Sectoral Plan 17'!$E65</f>
        <v>0</v>
      </c>
      <c r="U87" s="79">
        <f>'Sectoral Plan 18'!$E65</f>
        <v>0</v>
      </c>
      <c r="V87" s="79">
        <f>'Sectoral Plan 19'!$E65</f>
        <v>0</v>
      </c>
      <c r="W87" s="79">
        <f>'Sectoral Plan 20'!$E65</f>
        <v>0</v>
      </c>
      <c r="X87" s="79">
        <f>'Sectoral Plan 21'!$E65</f>
        <v>0</v>
      </c>
      <c r="Y87" s="79">
        <f>'Sectoral Plan 22'!$E65</f>
        <v>0</v>
      </c>
      <c r="Z87" s="79">
        <f>'Sectoral Plan 23'!$E65</f>
        <v>0</v>
      </c>
      <c r="AA87" s="79">
        <f>'Sectoral Plan 24'!$E65</f>
        <v>0</v>
      </c>
      <c r="AB87" s="79">
        <f>'Sectoral Plan 25'!$E65</f>
        <v>0</v>
      </c>
      <c r="AC87" s="79">
        <f>'Sectoral Plan 26'!$E65</f>
        <v>0</v>
      </c>
      <c r="AD87" s="79">
        <f>'Sectoral Plan 27'!$E65</f>
        <v>0</v>
      </c>
      <c r="AE87" s="79">
        <f>'Sectoral Plan 28'!$E65</f>
        <v>0</v>
      </c>
      <c r="AF87" s="79">
        <f>'Sectoral Plan 29'!$E65</f>
        <v>0</v>
      </c>
      <c r="AG87" s="108">
        <f>'Sectoral Plan 30'!$E65</f>
        <v>0</v>
      </c>
      <c r="AH87" s="107">
        <f t="shared" si="1"/>
        <v>1</v>
      </c>
      <c r="AI87" s="79">
        <f>'Long Term Vision'!C65</f>
        <v>0</v>
      </c>
      <c r="AJ87" s="79">
        <f>IF($AI87="NO",'developer sheet'!$D$9,IF(AND($AH87&gt;0,$AI87=0),1,0))</f>
        <v>1</v>
      </c>
      <c r="AK87" s="108">
        <f>IF($AI87="NO",'developer sheet'!$D$9,IF(AND($AH87=0,$AI87=0),1,0))</f>
        <v>0</v>
      </c>
      <c r="AL87" s="103"/>
    </row>
    <row r="88" spans="1:38" x14ac:dyDescent="0.25">
      <c r="A88" s="19">
        <v>14.6</v>
      </c>
      <c r="B88" s="107">
        <f>'Long Term Vision'!G66</f>
        <v>0</v>
      </c>
      <c r="C88" s="79">
        <f>'Mid-term Plan'!E66</f>
        <v>0</v>
      </c>
      <c r="D88" s="79">
        <f>'Sectoral Plan 1'!$E66</f>
        <v>0</v>
      </c>
      <c r="E88" s="79">
        <f>'Sectoral Plan 2'!$E66</f>
        <v>0</v>
      </c>
      <c r="F88" s="79">
        <f>'Sectoral Plan 3'!$E66</f>
        <v>0</v>
      </c>
      <c r="G88" s="79">
        <f>'Sectoral Plan 4'!$E66</f>
        <v>0</v>
      </c>
      <c r="H88" s="79">
        <f>'Sectoral Plan 5'!$E66</f>
        <v>0</v>
      </c>
      <c r="I88" s="79">
        <f>'Sectoral Plan 6'!$E66</f>
        <v>0</v>
      </c>
      <c r="J88" s="79">
        <f>'Sectoral Plan 7'!$E66</f>
        <v>0</v>
      </c>
      <c r="K88" s="79">
        <f>'Sectoral Plan 8'!$E66</f>
        <v>0</v>
      </c>
      <c r="L88" s="79">
        <f>'Sectoral Plan 9'!$E66</f>
        <v>0</v>
      </c>
      <c r="M88" s="79">
        <f>'Sectoral Plan 10'!$E66</f>
        <v>0</v>
      </c>
      <c r="N88" s="79">
        <f>'Sectoral Plan 11'!$E66</f>
        <v>0</v>
      </c>
      <c r="O88" s="79">
        <f>'Sectoral Plan 12'!$E66</f>
        <v>0</v>
      </c>
      <c r="P88" s="79">
        <f>'Sectoral Plan 13'!$E66</f>
        <v>0</v>
      </c>
      <c r="Q88" s="79">
        <f>'Sectoral Plan 14'!$E66</f>
        <v>0</v>
      </c>
      <c r="R88" s="79">
        <f>'Sectoral Plan 15'!$E66</f>
        <v>0</v>
      </c>
      <c r="S88" s="79">
        <f>'Sectoral Plan 16'!$E66</f>
        <v>0</v>
      </c>
      <c r="T88" s="79">
        <f>'Sectoral Plan 17'!$E66</f>
        <v>0</v>
      </c>
      <c r="U88" s="79">
        <f>'Sectoral Plan 18'!$E66</f>
        <v>0</v>
      </c>
      <c r="V88" s="79">
        <f>'Sectoral Plan 19'!$E66</f>
        <v>0</v>
      </c>
      <c r="W88" s="79">
        <f>'Sectoral Plan 20'!$E66</f>
        <v>0</v>
      </c>
      <c r="X88" s="79">
        <f>'Sectoral Plan 21'!$E66</f>
        <v>0</v>
      </c>
      <c r="Y88" s="79">
        <f>'Sectoral Plan 22'!$E66</f>
        <v>0</v>
      </c>
      <c r="Z88" s="79">
        <f>'Sectoral Plan 23'!$E66</f>
        <v>0</v>
      </c>
      <c r="AA88" s="79">
        <f>'Sectoral Plan 24'!$E66</f>
        <v>0</v>
      </c>
      <c r="AB88" s="79">
        <f>'Sectoral Plan 25'!$E66</f>
        <v>0</v>
      </c>
      <c r="AC88" s="79">
        <f>'Sectoral Plan 26'!$E66</f>
        <v>0</v>
      </c>
      <c r="AD88" s="79">
        <f>'Sectoral Plan 27'!$E66</f>
        <v>0</v>
      </c>
      <c r="AE88" s="79">
        <f>'Sectoral Plan 28'!$E66</f>
        <v>0</v>
      </c>
      <c r="AF88" s="79">
        <f>'Sectoral Plan 29'!$E66</f>
        <v>0</v>
      </c>
      <c r="AG88" s="108">
        <f>'Sectoral Plan 30'!$E66</f>
        <v>0</v>
      </c>
      <c r="AH88" s="107">
        <f t="shared" si="1"/>
        <v>0</v>
      </c>
      <c r="AI88" s="79">
        <f>'Long Term Vision'!C66</f>
        <v>0</v>
      </c>
      <c r="AJ88" s="79">
        <f>IF($AI88="NO",'developer sheet'!$D$9,IF(AND($AH88&gt;0,$AI88=0),1,0))</f>
        <v>0</v>
      </c>
      <c r="AK88" s="108">
        <f>IF($AI88="NO",'developer sheet'!$D$9,IF(AND($AH88=0,$AI88=0),1,0))</f>
        <v>1</v>
      </c>
      <c r="AL88" s="103"/>
    </row>
    <row r="89" spans="1:38" x14ac:dyDescent="0.25">
      <c r="A89" s="19">
        <v>14.7</v>
      </c>
      <c r="B89" s="107">
        <f>'Long Term Vision'!G67</f>
        <v>0</v>
      </c>
      <c r="C89" s="79">
        <f>'Mid-term Plan'!E67</f>
        <v>0</v>
      </c>
      <c r="D89" s="79">
        <f>'Sectoral Plan 1'!$E67</f>
        <v>0</v>
      </c>
      <c r="E89" s="79">
        <f>'Sectoral Plan 2'!$E67</f>
        <v>0</v>
      </c>
      <c r="F89" s="79">
        <f>'Sectoral Plan 3'!$E67</f>
        <v>0</v>
      </c>
      <c r="G89" s="79">
        <f>'Sectoral Plan 4'!$E67</f>
        <v>0</v>
      </c>
      <c r="H89" s="79">
        <f>'Sectoral Plan 5'!$E67</f>
        <v>0</v>
      </c>
      <c r="I89" s="79">
        <f>'Sectoral Plan 6'!$E67</f>
        <v>0</v>
      </c>
      <c r="J89" s="79">
        <f>'Sectoral Plan 7'!$E67</f>
        <v>0</v>
      </c>
      <c r="K89" s="79">
        <f>'Sectoral Plan 8'!$E67</f>
        <v>0</v>
      </c>
      <c r="L89" s="79" t="str">
        <f>'Sectoral Plan 9'!$E67</f>
        <v>1. Growth rates of domestic and international arrivals by purpose of visit 
2. Growth rates of Stay-over Arrivals by purpose of visit 
3. Occupancy rates by class of accommodation
4. Compliance rates with industrywide quality assurance standards 
1. Increased international arrivals 
1. Production (fish catch and processed Foods)
i) Improvement in environmental conservation and protection of natural resources;
ii) Increased use of environmentally friendly technology and equipment at ecotourism sites and attractions;
iii) Increased efforts at habitat regeneration;
iv) Increased scientific research on environmental protection and conservation; and
v) Improved efforts at conservation in protected areas.</v>
      </c>
      <c r="M89" s="79">
        <f>'Sectoral Plan 10'!$E67</f>
        <v>0</v>
      </c>
      <c r="N89" s="79">
        <f>'Sectoral Plan 11'!$E67</f>
        <v>0</v>
      </c>
      <c r="O89" s="79">
        <f>'Sectoral Plan 12'!$E67</f>
        <v>0</v>
      </c>
      <c r="P89" s="79" t="str">
        <f>'Sectoral Plan 13'!$E67</f>
        <v>¬ Number of Blue Flag certified
Beaches per year
¬ Fisheries Act updated
¬ Number of Fishing Spawning
Grounds desig nated as ESAs per year
¬ Completion and promulgation of Fisheries Management Policy</v>
      </c>
      <c r="Q89" s="79">
        <f>'Sectoral Plan 14'!$E67</f>
        <v>0</v>
      </c>
      <c r="R89" s="79">
        <f>'Sectoral Plan 15'!$E67</f>
        <v>0</v>
      </c>
      <c r="S89" s="79">
        <f>'Sectoral Plan 16'!$E67</f>
        <v>0</v>
      </c>
      <c r="T89" s="79">
        <f>'Sectoral Plan 17'!$E67</f>
        <v>0</v>
      </c>
      <c r="U89" s="79">
        <f>'Sectoral Plan 18'!$E67</f>
        <v>0</v>
      </c>
      <c r="V89" s="79">
        <f>'Sectoral Plan 19'!$E67</f>
        <v>0</v>
      </c>
      <c r="W89" s="79">
        <f>'Sectoral Plan 20'!$E67</f>
        <v>0</v>
      </c>
      <c r="X89" s="79">
        <f>'Sectoral Plan 21'!$E67</f>
        <v>0</v>
      </c>
      <c r="Y89" s="79">
        <f>'Sectoral Plan 22'!$E67</f>
        <v>0</v>
      </c>
      <c r="Z89" s="79">
        <f>'Sectoral Plan 23'!$E67</f>
        <v>0</v>
      </c>
      <c r="AA89" s="79">
        <f>'Sectoral Plan 24'!$E67</f>
        <v>0</v>
      </c>
      <c r="AB89" s="79">
        <f>'Sectoral Plan 25'!$E67</f>
        <v>0</v>
      </c>
      <c r="AC89" s="79">
        <f>'Sectoral Plan 26'!$E67</f>
        <v>0</v>
      </c>
      <c r="AD89" s="79">
        <f>'Sectoral Plan 27'!$E67</f>
        <v>0</v>
      </c>
      <c r="AE89" s="79">
        <f>'Sectoral Plan 28'!$E67</f>
        <v>0</v>
      </c>
      <c r="AF89" s="79">
        <f>'Sectoral Plan 29'!$E67</f>
        <v>0</v>
      </c>
      <c r="AG89" s="108">
        <f>'Sectoral Plan 30'!$E67</f>
        <v>0</v>
      </c>
      <c r="AH89" s="107">
        <f t="shared" si="1"/>
        <v>2</v>
      </c>
      <c r="AI89" s="79">
        <f>'Long Term Vision'!C67</f>
        <v>0</v>
      </c>
      <c r="AJ89" s="79">
        <f>IF($AI89="NO",'developer sheet'!$D$9,IF(AND($AH89&gt;0,$AI89=0),1,0))</f>
        <v>1</v>
      </c>
      <c r="AK89" s="108">
        <f>IF($AI89="NO",'developer sheet'!$D$9,IF(AND($AH89=0,$AI89=0),1,0))</f>
        <v>0</v>
      </c>
      <c r="AL89" s="103"/>
    </row>
    <row r="90" spans="1:38" x14ac:dyDescent="0.25">
      <c r="A90" s="19">
        <v>15.1</v>
      </c>
      <c r="B90" s="107">
        <f>'Long Term Vision'!G69</f>
        <v>0</v>
      </c>
      <c r="C90" s="79">
        <f>'Mid-term Plan'!E69</f>
        <v>0</v>
      </c>
      <c r="D90" s="79">
        <f>'Sectoral Plan 1'!$E69</f>
        <v>0</v>
      </c>
      <c r="E90" s="79">
        <f>'Sectoral Plan 2'!$E69</f>
        <v>0</v>
      </c>
      <c r="F90" s="79">
        <f>'Sectoral Plan 3'!$E69</f>
        <v>0</v>
      </c>
      <c r="G90" s="79">
        <f>'Sectoral Plan 4'!$E69</f>
        <v>0</v>
      </c>
      <c r="H90" s="79">
        <f>'Sectoral Plan 5'!$E69</f>
        <v>0</v>
      </c>
      <c r="I90" s="79">
        <f>'Sectoral Plan 6'!$E69</f>
        <v>0</v>
      </c>
      <c r="J90" s="79">
        <f>'Sectoral Plan 7'!$E69</f>
        <v>0</v>
      </c>
      <c r="K90" s="79">
        <f>'Sectoral Plan 8'!$E69</f>
        <v>0</v>
      </c>
      <c r="L90" s="79" t="str">
        <f>'Sectoral Plan 9'!$E69</f>
        <v>i) Improvement in environmental conservation and protection of natural resources;
ii) Increased use of environmentally friendly technology and equipment at ecotourism sites and attractions;
iii) Increased efforts at habitat regeneration;
iv) Increased scientific research on environmental protection and conservation; and
v) Improved efforts at conservation in protected areas.</v>
      </c>
      <c r="M90" s="79">
        <f>'Sectoral Plan 10'!$E69</f>
        <v>0</v>
      </c>
      <c r="N90" s="79">
        <f>'Sectoral Plan 11'!$E69</f>
        <v>0</v>
      </c>
      <c r="O90" s="79">
        <f>'Sectoral Plan 12'!$E69</f>
        <v>0</v>
      </c>
      <c r="P90" s="79" t="str">
        <f>'Sectoral Plan 13'!$E69</f>
        <v>¬ Policy Implemented through
revision, updating and enacting
legislation.
¬ Air Pollution Rules enacted
¬ Air quality requirements in relevant CECs
¬ Amended Motor Vehicle &amp; Road Traffic Act on vehicle emission standards
¬ Penalties for inappropriate vehicle emissions
¬ Media products developed targeting transportation and fuel production sectors
¬ Technology standards for cars and trucks
¬ Air quality monitoring stations at Union Estate and Beetham
¬ Calibrated and validated Air Quality Model for the Pt. Lisas area
¬ CEC determinations include air quality assessment and relevant conditions
¬ Ambient water quality baseline levels
¬ Increased awareness of Water Pollution Rules
¬ Increase compliance with Water Pollution Rules
¬ Facilities requiring permits identified
¬ Sixteen (16) permits issued per year
¬ Record of compliance/non-compliance
¬ Economic and non-economic incentives developed
¬ Malfunctioning sewage treatment plants addressed
¬ National NPS Pollution Management Programme
¬ Watersheds ranked for remediation
¬ NPS baseline levels established
¬ Report on inland and coastal water quality standard and guidelines
¬ Recommendations for inland and coastal water quality guidelines
¬ Designation of ESAs and ESSs by the end of the plan period as follows:
 Buccoo Reef;
 Main Ridge Forest Reserve;
 Caroni Swamp;
 Golden Treefrog;
 Ocelot;
 Anteater;
 Orchids;
 Scarlet Ibis; and
 Bloody Bay Poison Frog
¬ Completion of all reports required under MEAs related to biodiversity and ecosystems
¬ Establishment of a minimum of 2 community-based, multi-stakeholder, pilot programmes for ESSs and ESAs in accordance with CBD and UNFCCC
¬ Establishment of minimum of 2 community-based, multi-stakeholder, pilot programmes for ESSs and ESAs in accordance with CBD and UNFCCC
¬ Recruitment of ESA coordinators for all ESAs by end of plan period
¬ Management plans for all existing ESSs and ESAs completed and implemented by end of plan period
¬ Green Fund finances committed to project reforestation
¬ Sustainable livelihoods projects developed
¬ Minimum of 3 new non-environmental agencies involved in biodiversity projects by end of plan period</v>
      </c>
      <c r="Q90" s="79" t="str">
        <f>'Sectoral Plan 14'!$E69</f>
        <v>¬ Passage of updated legislation; 
¬ Preparation and approval of coastal zone management plan; 
¬ Increase in areas and habitats protected by law; 
¬ Number of management plans prepared and implemented for protected areas; 
¬ Percentage of sensitive habitats protected; 
¬ Number of capacity building activities completed for public-sector agencies; 
¬ Number of persons reached by capacity building activities; 
¬ Number of committed co-management and Voluntary Environmental Agreements; 
¬ Number of educational and awareness activities and training opportunities offered; and 
¬ Number of participants in educational and awareness activities and training
¬ Area of degraded wetlands restored; 
¬ Area of seagrass beds regenerated;
¬ Reclaimed/restored land as a percentage of total land disturbed ; and
¬ Percentage of productive capacity of degraded habitats restored</v>
      </c>
      <c r="R90" s="79">
        <f>'Sectoral Plan 15'!$E69</f>
        <v>0</v>
      </c>
      <c r="S90" s="79">
        <f>'Sectoral Plan 16'!$E69</f>
        <v>0</v>
      </c>
      <c r="T90" s="79">
        <f>'Sectoral Plan 17'!$E69</f>
        <v>0</v>
      </c>
      <c r="U90" s="79">
        <f>'Sectoral Plan 18'!$E69</f>
        <v>0</v>
      </c>
      <c r="V90" s="79">
        <f>'Sectoral Plan 19'!$E69</f>
        <v>0</v>
      </c>
      <c r="W90" s="79">
        <f>'Sectoral Plan 20'!$E69</f>
        <v>0</v>
      </c>
      <c r="X90" s="79">
        <f>'Sectoral Plan 21'!$E69</f>
        <v>0</v>
      </c>
      <c r="Y90" s="79">
        <f>'Sectoral Plan 22'!$E69</f>
        <v>0</v>
      </c>
      <c r="Z90" s="79">
        <f>'Sectoral Plan 23'!$E69</f>
        <v>0</v>
      </c>
      <c r="AA90" s="79">
        <f>'Sectoral Plan 24'!$E69</f>
        <v>0</v>
      </c>
      <c r="AB90" s="79">
        <f>'Sectoral Plan 25'!$E69</f>
        <v>0</v>
      </c>
      <c r="AC90" s="79">
        <f>'Sectoral Plan 26'!$E69</f>
        <v>0</v>
      </c>
      <c r="AD90" s="79">
        <f>'Sectoral Plan 27'!$E69</f>
        <v>0</v>
      </c>
      <c r="AE90" s="79">
        <f>'Sectoral Plan 28'!$E69</f>
        <v>0</v>
      </c>
      <c r="AF90" s="79">
        <f>'Sectoral Plan 29'!$E69</f>
        <v>0</v>
      </c>
      <c r="AG90" s="108">
        <f>'Sectoral Plan 30'!$E69</f>
        <v>0</v>
      </c>
      <c r="AH90" s="107">
        <f t="shared" si="1"/>
        <v>3</v>
      </c>
      <c r="AI90" s="79">
        <f>'Long Term Vision'!C69</f>
        <v>0</v>
      </c>
      <c r="AJ90" s="79">
        <f>IF($AI90="NO",'developer sheet'!$D$9,IF(AND($AH90&gt;0,$AI90=0),1,0))</f>
        <v>1</v>
      </c>
      <c r="AK90" s="108">
        <f>IF($AI90="NO",'developer sheet'!$D$9,IF(AND($AH90=0,$AI90=0),1,0))</f>
        <v>0</v>
      </c>
      <c r="AL90" s="103"/>
    </row>
    <row r="91" spans="1:38" x14ac:dyDescent="0.25">
      <c r="A91" s="19">
        <v>15.2</v>
      </c>
      <c r="B91" s="107">
        <f>'Long Term Vision'!G70</f>
        <v>0</v>
      </c>
      <c r="C91" s="79">
        <f>'Mid-term Plan'!E70</f>
        <v>0</v>
      </c>
      <c r="D91" s="79">
        <f>'Sectoral Plan 1'!$E70</f>
        <v>0</v>
      </c>
      <c r="E91" s="79">
        <f>'Sectoral Plan 2'!$E70</f>
        <v>0</v>
      </c>
      <c r="F91" s="79">
        <f>'Sectoral Plan 3'!$E70</f>
        <v>0</v>
      </c>
      <c r="G91" s="79">
        <f>'Sectoral Plan 4'!$E70</f>
        <v>0</v>
      </c>
      <c r="H91" s="79">
        <f>'Sectoral Plan 5'!$E70</f>
        <v>0</v>
      </c>
      <c r="I91" s="79">
        <f>'Sectoral Plan 6'!$E70</f>
        <v>0</v>
      </c>
      <c r="J91" s="79">
        <f>'Sectoral Plan 7'!$E70</f>
        <v>0</v>
      </c>
      <c r="K91" s="79">
        <f>'Sectoral Plan 8'!$E70</f>
        <v>0</v>
      </c>
      <c r="L91" s="79">
        <f>'Sectoral Plan 9'!$E70</f>
        <v>0</v>
      </c>
      <c r="M91" s="79" t="str">
        <f>'Sectoral Plan 10'!$E70</f>
        <v>Surveys to determine quarried out areas on State lands suitable for rehabilitation</v>
      </c>
      <c r="N91" s="79">
        <f>'Sectoral Plan 11'!$E70</f>
        <v>0</v>
      </c>
      <c r="O91" s="79">
        <f>'Sectoral Plan 12'!$E70</f>
        <v>0</v>
      </c>
      <c r="P91" s="79">
        <f>'Sectoral Plan 13'!$E70</f>
        <v>0</v>
      </c>
      <c r="Q91" s="79">
        <f>'Sectoral Plan 14'!$E70</f>
        <v>0</v>
      </c>
      <c r="R91" s="79">
        <f>'Sectoral Plan 15'!$E70</f>
        <v>0</v>
      </c>
      <c r="S91" s="79">
        <f>'Sectoral Plan 16'!$E70</f>
        <v>0</v>
      </c>
      <c r="T91" s="79">
        <f>'Sectoral Plan 17'!$E70</f>
        <v>0</v>
      </c>
      <c r="U91" s="79">
        <f>'Sectoral Plan 18'!$E70</f>
        <v>0</v>
      </c>
      <c r="V91" s="79">
        <f>'Sectoral Plan 19'!$E70</f>
        <v>0</v>
      </c>
      <c r="W91" s="79">
        <f>'Sectoral Plan 20'!$E70</f>
        <v>0</v>
      </c>
      <c r="X91" s="79">
        <f>'Sectoral Plan 21'!$E70</f>
        <v>0</v>
      </c>
      <c r="Y91" s="79">
        <f>'Sectoral Plan 22'!$E70</f>
        <v>0</v>
      </c>
      <c r="Z91" s="79">
        <f>'Sectoral Plan 23'!$E70</f>
        <v>0</v>
      </c>
      <c r="AA91" s="79">
        <f>'Sectoral Plan 24'!$E70</f>
        <v>0</v>
      </c>
      <c r="AB91" s="79">
        <f>'Sectoral Plan 25'!$E70</f>
        <v>0</v>
      </c>
      <c r="AC91" s="79">
        <f>'Sectoral Plan 26'!$E70</f>
        <v>0</v>
      </c>
      <c r="AD91" s="79">
        <f>'Sectoral Plan 27'!$E70</f>
        <v>0</v>
      </c>
      <c r="AE91" s="79">
        <f>'Sectoral Plan 28'!$E70</f>
        <v>0</v>
      </c>
      <c r="AF91" s="79">
        <f>'Sectoral Plan 29'!$E70</f>
        <v>0</v>
      </c>
      <c r="AG91" s="108">
        <f>'Sectoral Plan 30'!$E70</f>
        <v>0</v>
      </c>
      <c r="AH91" s="107">
        <f t="shared" si="1"/>
        <v>1</v>
      </c>
      <c r="AI91" s="79">
        <f>'Long Term Vision'!C70</f>
        <v>0</v>
      </c>
      <c r="AJ91" s="79">
        <f>IF($AI91="NO",'developer sheet'!$D$9,IF(AND($AH91&gt;0,$AI91=0),1,0))</f>
        <v>1</v>
      </c>
      <c r="AK91" s="108">
        <f>IF($AI91="NO",'developer sheet'!$D$9,IF(AND($AH91=0,$AI91=0),1,0))</f>
        <v>0</v>
      </c>
      <c r="AL91" s="103"/>
    </row>
    <row r="92" spans="1:38" x14ac:dyDescent="0.25">
      <c r="A92" s="19">
        <v>15.3</v>
      </c>
      <c r="B92" s="107">
        <f>'Long Term Vision'!G71</f>
        <v>0</v>
      </c>
      <c r="C92" s="79">
        <f>'Mid-term Plan'!E71</f>
        <v>0</v>
      </c>
      <c r="D92" s="79">
        <f>'Sectoral Plan 1'!$E71</f>
        <v>0</v>
      </c>
      <c r="E92" s="79">
        <f>'Sectoral Plan 2'!$E71</f>
        <v>0</v>
      </c>
      <c r="F92" s="79">
        <f>'Sectoral Plan 3'!$E71</f>
        <v>0</v>
      </c>
      <c r="G92" s="79">
        <f>'Sectoral Plan 4'!$E71</f>
        <v>0</v>
      </c>
      <c r="H92" s="79">
        <f>'Sectoral Plan 5'!$E71</f>
        <v>0</v>
      </c>
      <c r="I92" s="79">
        <f>'Sectoral Plan 6'!$E71</f>
        <v>0</v>
      </c>
      <c r="J92" s="79">
        <f>'Sectoral Plan 7'!$E71</f>
        <v>0</v>
      </c>
      <c r="K92" s="79">
        <f>'Sectoral Plan 8'!$E71</f>
        <v>0</v>
      </c>
      <c r="L92" s="79" t="str">
        <f>'Sectoral Plan 9'!$E71</f>
        <v xml:space="preserve"> </v>
      </c>
      <c r="M92" s="79">
        <f>'Sectoral Plan 10'!$E71</f>
        <v>0</v>
      </c>
      <c r="N92" s="79">
        <f>'Sectoral Plan 11'!$E71</f>
        <v>0</v>
      </c>
      <c r="O92" s="79">
        <f>'Sectoral Plan 12'!$E71</f>
        <v>0</v>
      </c>
      <c r="P92" s="79" t="str">
        <f>'Sectoral Plan 13'!$E71</f>
        <v>¬ Action Plan implemented
¬ Standards developed</v>
      </c>
      <c r="Q92" s="79">
        <f>'Sectoral Plan 14'!$E71</f>
        <v>0</v>
      </c>
      <c r="R92" s="79">
        <f>'Sectoral Plan 15'!$E71</f>
        <v>0</v>
      </c>
      <c r="S92" s="79">
        <f>'Sectoral Plan 16'!$E71</f>
        <v>0</v>
      </c>
      <c r="T92" s="79">
        <f>'Sectoral Plan 17'!$E71</f>
        <v>0</v>
      </c>
      <c r="U92" s="79">
        <f>'Sectoral Plan 18'!$E71</f>
        <v>0</v>
      </c>
      <c r="V92" s="79">
        <f>'Sectoral Plan 19'!$E71</f>
        <v>0</v>
      </c>
      <c r="W92" s="79">
        <f>'Sectoral Plan 20'!$E71</f>
        <v>0</v>
      </c>
      <c r="X92" s="79">
        <f>'Sectoral Plan 21'!$E71</f>
        <v>0</v>
      </c>
      <c r="Y92" s="79">
        <f>'Sectoral Plan 22'!$E71</f>
        <v>0</v>
      </c>
      <c r="Z92" s="79">
        <f>'Sectoral Plan 23'!$E71</f>
        <v>0</v>
      </c>
      <c r="AA92" s="79">
        <f>'Sectoral Plan 24'!$E71</f>
        <v>0</v>
      </c>
      <c r="AB92" s="79">
        <f>'Sectoral Plan 25'!$E71</f>
        <v>0</v>
      </c>
      <c r="AC92" s="79">
        <f>'Sectoral Plan 26'!$E71</f>
        <v>0</v>
      </c>
      <c r="AD92" s="79">
        <f>'Sectoral Plan 27'!$E71</f>
        <v>0</v>
      </c>
      <c r="AE92" s="79">
        <f>'Sectoral Plan 28'!$E71</f>
        <v>0</v>
      </c>
      <c r="AF92" s="79">
        <f>'Sectoral Plan 29'!$E71</f>
        <v>0</v>
      </c>
      <c r="AG92" s="108">
        <f>'Sectoral Plan 30'!$E71</f>
        <v>0</v>
      </c>
      <c r="AH92" s="107">
        <f t="shared" si="1"/>
        <v>2</v>
      </c>
      <c r="AI92" s="79">
        <f>'Long Term Vision'!C71</f>
        <v>0</v>
      </c>
      <c r="AJ92" s="79">
        <f>IF($AI92="NO",'developer sheet'!$D$9,IF(AND($AH92&gt;0,$AI92=0),1,0))</f>
        <v>1</v>
      </c>
      <c r="AK92" s="108">
        <f>IF($AI92="NO",'developer sheet'!$D$9,IF(AND($AH92=0,$AI92=0),1,0))</f>
        <v>0</v>
      </c>
      <c r="AL92" s="103"/>
    </row>
    <row r="93" spans="1:38" x14ac:dyDescent="0.25">
      <c r="A93" s="19">
        <v>15.4</v>
      </c>
      <c r="B93" s="107">
        <f>'Long Term Vision'!G72</f>
        <v>0</v>
      </c>
      <c r="C93" s="79">
        <f>'Mid-term Plan'!E72</f>
        <v>0</v>
      </c>
      <c r="D93" s="79">
        <f>'Sectoral Plan 1'!$E72</f>
        <v>0</v>
      </c>
      <c r="E93" s="79">
        <f>'Sectoral Plan 2'!$E72</f>
        <v>0</v>
      </c>
      <c r="F93" s="79">
        <f>'Sectoral Plan 3'!$E72</f>
        <v>0</v>
      </c>
      <c r="G93" s="79">
        <f>'Sectoral Plan 4'!$E72</f>
        <v>0</v>
      </c>
      <c r="H93" s="79">
        <f>'Sectoral Plan 5'!$E72</f>
        <v>0</v>
      </c>
      <c r="I93" s="79">
        <f>'Sectoral Plan 6'!$E72</f>
        <v>0</v>
      </c>
      <c r="J93" s="79">
        <f>'Sectoral Plan 7'!$E72</f>
        <v>0</v>
      </c>
      <c r="K93" s="79">
        <f>'Sectoral Plan 8'!$E72</f>
        <v>0</v>
      </c>
      <c r="L93" s="79" t="str">
        <f>'Sectoral Plan 9'!$E72</f>
        <v>i) Improvement in environmental conservation and protection of natural resources;
ii) Increased use of environmentally friendly technology and equipment at ecotourism sites and attractions;
iii) Increased efforts at habitat regeneration;
iv) Increased scientific research on environmental protection and conservation; and
v) Improved efforts at conservation in protected areas.</v>
      </c>
      <c r="M93" s="79">
        <f>'Sectoral Plan 10'!$E72</f>
        <v>0</v>
      </c>
      <c r="N93" s="79">
        <f>'Sectoral Plan 11'!$E72</f>
        <v>0</v>
      </c>
      <c r="O93" s="79">
        <f>'Sectoral Plan 12'!$E72</f>
        <v>0</v>
      </c>
      <c r="P93" s="79" t="str">
        <f>'Sectoral Plan 13'!$E72</f>
        <v>¬ Policy Implemented through
revision, updating and enacting
legislation.
¬ Air Pollution Rules enacted
¬ Air quality requirements in relevant CECs
¬ Amended Motor Vehicle &amp; Road Traffic Act on vehicle emission standards
¬ Penalties for inappropriate vehicle emissions
¬ Media products developed targeting transportation and fuel production sectors
¬ Technology standards for cars and trucks
¬ Air quality monitoring stations at Union Estate and Beetham
¬ Calibrated and validated Air Quality Model for the Pt. Lisas area
¬ CEC determinations include air quality assessment and relevant conditions
¬ Designation of ESAs and ESSs by the end of the plan period as follows:
 Buccoo Reef;
 Main Ridge Forest Reserve;
 Caroni Swamp;
 Golden Treefrog;
 Ocelot;
 Anteater;
 Orchids;
 Scarlet Ibis; and
 Bloody Bay Poison Frog
¬ Completion of all reports required under MEAs related to biodiversity and ecosystems
¬ Establishment of a minimum of 2 community-based, multi-stakeholder, pilot programmes for ESSs and ESAs in accordance with CBD and UNFCCC
¬ Establishment of minimum of 2 community-based, multi-stakeholder, pilot programmes for ESSs and ESAs in accordance with CBD and UNFCCC
¬ Recruitment of ESA coordinators for all ESAs by end of plan period
¬ Management plans for all existing ESSs and ESAs completed and implemented by end of plan period
¬ Green Fund finances committed to project reforestation
¬ Sustainable livelihoods projects developed
¬ Minimum of 3 new non-environmental agencies involved in biodiversity projects by end of plan period</v>
      </c>
      <c r="Q93" s="79">
        <f>'Sectoral Plan 14'!$E72</f>
        <v>0</v>
      </c>
      <c r="R93" s="79">
        <f>'Sectoral Plan 15'!$E72</f>
        <v>0</v>
      </c>
      <c r="S93" s="79">
        <f>'Sectoral Plan 16'!$E72</f>
        <v>0</v>
      </c>
      <c r="T93" s="79">
        <f>'Sectoral Plan 17'!$E72</f>
        <v>0</v>
      </c>
      <c r="U93" s="79">
        <f>'Sectoral Plan 18'!$E72</f>
        <v>0</v>
      </c>
      <c r="V93" s="79">
        <f>'Sectoral Plan 19'!$E72</f>
        <v>0</v>
      </c>
      <c r="W93" s="79">
        <f>'Sectoral Plan 20'!$E72</f>
        <v>0</v>
      </c>
      <c r="X93" s="79">
        <f>'Sectoral Plan 21'!$E72</f>
        <v>0</v>
      </c>
      <c r="Y93" s="79">
        <f>'Sectoral Plan 22'!$E72</f>
        <v>0</v>
      </c>
      <c r="Z93" s="79">
        <f>'Sectoral Plan 23'!$E72</f>
        <v>0</v>
      </c>
      <c r="AA93" s="79">
        <f>'Sectoral Plan 24'!$E72</f>
        <v>0</v>
      </c>
      <c r="AB93" s="79">
        <f>'Sectoral Plan 25'!$E72</f>
        <v>0</v>
      </c>
      <c r="AC93" s="79">
        <f>'Sectoral Plan 26'!$E72</f>
        <v>0</v>
      </c>
      <c r="AD93" s="79">
        <f>'Sectoral Plan 27'!$E72</f>
        <v>0</v>
      </c>
      <c r="AE93" s="79">
        <f>'Sectoral Plan 28'!$E72</f>
        <v>0</v>
      </c>
      <c r="AF93" s="79">
        <f>'Sectoral Plan 29'!$E72</f>
        <v>0</v>
      </c>
      <c r="AG93" s="108">
        <f>'Sectoral Plan 30'!$E72</f>
        <v>0</v>
      </c>
      <c r="AH93" s="107">
        <f t="shared" si="1"/>
        <v>2</v>
      </c>
      <c r="AI93" s="79">
        <f>'Long Term Vision'!C72</f>
        <v>0</v>
      </c>
      <c r="AJ93" s="79">
        <f>IF($AI93="NO",'developer sheet'!$D$9,IF(AND($AH93&gt;0,$AI93=0),1,0))</f>
        <v>1</v>
      </c>
      <c r="AK93" s="108">
        <f>IF($AI93="NO",'developer sheet'!$D$9,IF(AND($AH93=0,$AI93=0),1,0))</f>
        <v>0</v>
      </c>
      <c r="AL93" s="103"/>
    </row>
    <row r="94" spans="1:38" x14ac:dyDescent="0.25">
      <c r="A94" s="19">
        <v>15.5</v>
      </c>
      <c r="B94" s="107">
        <f>'Long Term Vision'!G73</f>
        <v>0</v>
      </c>
      <c r="C94" s="79">
        <f>'Mid-term Plan'!E73</f>
        <v>0</v>
      </c>
      <c r="D94" s="79">
        <f>'Sectoral Plan 1'!$E73</f>
        <v>0</v>
      </c>
      <c r="E94" s="79">
        <f>'Sectoral Plan 2'!$E73</f>
        <v>0</v>
      </c>
      <c r="F94" s="79">
        <f>'Sectoral Plan 3'!$E73</f>
        <v>0</v>
      </c>
      <c r="G94" s="79">
        <f>'Sectoral Plan 4'!$E73</f>
        <v>0</v>
      </c>
      <c r="H94" s="79">
        <f>'Sectoral Plan 5'!$E73</f>
        <v>0</v>
      </c>
      <c r="I94" s="79">
        <f>'Sectoral Plan 6'!$E73</f>
        <v>0</v>
      </c>
      <c r="J94" s="79">
        <f>'Sectoral Plan 7'!$E73</f>
        <v>0</v>
      </c>
      <c r="K94" s="79">
        <f>'Sectoral Plan 8'!$E73</f>
        <v>0</v>
      </c>
      <c r="L94" s="79">
        <f>'Sectoral Plan 9'!$E73</f>
        <v>0</v>
      </c>
      <c r="M94" s="79">
        <f>'Sectoral Plan 10'!$E73</f>
        <v>0</v>
      </c>
      <c r="N94" s="79">
        <f>'Sectoral Plan 11'!$E73</f>
        <v>0</v>
      </c>
      <c r="O94" s="79">
        <f>'Sectoral Plan 12'!$E73</f>
        <v>0</v>
      </c>
      <c r="P94" s="79" t="str">
        <f>'Sectoral Plan 13'!$E73</f>
        <v>¬ Number of Species and Areas
designated per year
¬ Legislation updated
¬ Air Pollution Rules enacted
¬ Air quality requirements in relevant CECs
¬ Amended Motor Vehicle &amp; Road Traffic Act on vehicle emission standards
¬ Penalties for inappropriate vehicle emissions
¬ Media products developed targeting transportation and fuel production sectors
¬ Technology standards for cars and trucks
¬ Air quality monitoring stations at Union Estate and Beetham
¬ Calibrated and validated Air Quality Model for the Pt. Lisas area
¬ CEC determinations include air quality assessment and relevant conditions
¬ Designation of ESAs and ESSs by the end of the plan period as follows:
 Buccoo Reef;
 Main Ridge Forest Reserve;
 Caroni Swamp;
 Golden Treefrog;
 Ocelot;
 Anteater;
 Orchids;
 Scarlet Ibis; and
 Bloody Bay Poison Frog
¬ Completion of all reports required under MEAs related to biodiversity and ecosystems
¬ Establishment of a minimum of 2 community-based, multi-stakeholder, pilot programmes for ESSs and ESAs in accordance with CBD and UNFCCC
¬ Establishment of minimum of 2 community-based, multi-stakeholder, pilot programmes for ESSs and ESAs in accordance with CBD and UNFCCC
¬ Recruitment of ESA coordinators for all ESAs by end of plan period
¬ Management plans for all existing ESSs and ESAs completed and implemented by end of plan period
¬ Green Fund finances committed to project reforestation
¬ Sustainable livelihoods projects developed
¬ Minimum of 3 new non-environmental agencies involved in biodiversity projects by end of plan period</v>
      </c>
      <c r="Q94" s="79" t="str">
        <f>'Sectoral Plan 14'!$E73</f>
        <v>¬ Passage of updated legislation; 
¬ Preparation and approval of coastal zone management plan; 
¬ Increase in areas and habitats protected by law; 
¬ Number of management plans prepared and implemented for protected areas; 
¬ Percentage of sensitive habitats protected; 
¬ Number of capacity building activities completed for public-sector agencies; 
¬ Number of persons reached by capacity building activities; 
¬ Number of committed co-management and Voluntary Environmental Agreements; 
¬ Number of educational and awareness activities and training opportunities offered; and 
¬ Number of participants in educational and awareness activities and training
¬ Area of reefs degraded;
¬ Area of wetlands reclaimed or converted;
¬ Area of sea grass beds degraded; and
¬ Area of key habitat converted to other use
¬ Number of assessments undertaken; and
¬ Number of monitoring programmes formulated</v>
      </c>
      <c r="R94" s="79">
        <f>'Sectoral Plan 15'!$E73</f>
        <v>0</v>
      </c>
      <c r="S94" s="79">
        <f>'Sectoral Plan 16'!$E73</f>
        <v>0</v>
      </c>
      <c r="T94" s="79">
        <f>'Sectoral Plan 17'!$E73</f>
        <v>0</v>
      </c>
      <c r="U94" s="79">
        <f>'Sectoral Plan 18'!$E73</f>
        <v>0</v>
      </c>
      <c r="V94" s="79">
        <f>'Sectoral Plan 19'!$E73</f>
        <v>0</v>
      </c>
      <c r="W94" s="79">
        <f>'Sectoral Plan 20'!$E73</f>
        <v>0</v>
      </c>
      <c r="X94" s="79">
        <f>'Sectoral Plan 21'!$E73</f>
        <v>0</v>
      </c>
      <c r="Y94" s="79">
        <f>'Sectoral Plan 22'!$E73</f>
        <v>0</v>
      </c>
      <c r="Z94" s="79">
        <f>'Sectoral Plan 23'!$E73</f>
        <v>0</v>
      </c>
      <c r="AA94" s="79">
        <f>'Sectoral Plan 24'!$E73</f>
        <v>0</v>
      </c>
      <c r="AB94" s="79">
        <f>'Sectoral Plan 25'!$E73</f>
        <v>0</v>
      </c>
      <c r="AC94" s="79">
        <f>'Sectoral Plan 26'!$E73</f>
        <v>0</v>
      </c>
      <c r="AD94" s="79">
        <f>'Sectoral Plan 27'!$E73</f>
        <v>0</v>
      </c>
      <c r="AE94" s="79">
        <f>'Sectoral Plan 28'!$E73</f>
        <v>0</v>
      </c>
      <c r="AF94" s="79">
        <f>'Sectoral Plan 29'!$E73</f>
        <v>0</v>
      </c>
      <c r="AG94" s="108">
        <f>'Sectoral Plan 30'!$E73</f>
        <v>0</v>
      </c>
      <c r="AH94" s="107">
        <f t="shared" si="1"/>
        <v>2</v>
      </c>
      <c r="AI94" s="79">
        <f>'Long Term Vision'!C73</f>
        <v>0</v>
      </c>
      <c r="AJ94" s="79">
        <f>IF($AI94="NO",'developer sheet'!$D$9,IF(AND($AH94&gt;0,$AI94=0),1,0))</f>
        <v>1</v>
      </c>
      <c r="AK94" s="108">
        <f>IF($AI94="NO",'developer sheet'!$D$9,IF(AND($AH94=0,$AI94=0),1,0))</f>
        <v>0</v>
      </c>
      <c r="AL94" s="103"/>
    </row>
    <row r="95" spans="1:38" x14ac:dyDescent="0.25">
      <c r="A95" s="19">
        <v>15.6</v>
      </c>
      <c r="B95" s="107">
        <f>'Long Term Vision'!G74</f>
        <v>0</v>
      </c>
      <c r="C95" s="79">
        <f>'Mid-term Plan'!E74</f>
        <v>0</v>
      </c>
      <c r="D95" s="79">
        <f>'Sectoral Plan 1'!$E74</f>
        <v>0</v>
      </c>
      <c r="E95" s="79">
        <f>'Sectoral Plan 2'!$E74</f>
        <v>0</v>
      </c>
      <c r="F95" s="79">
        <f>'Sectoral Plan 3'!$E74</f>
        <v>0</v>
      </c>
      <c r="G95" s="79">
        <f>'Sectoral Plan 4'!$E74</f>
        <v>0</v>
      </c>
      <c r="H95" s="79">
        <f>'Sectoral Plan 5'!$E74</f>
        <v>0</v>
      </c>
      <c r="I95" s="79">
        <f>'Sectoral Plan 6'!$E74</f>
        <v>0</v>
      </c>
      <c r="J95" s="79">
        <f>'Sectoral Plan 7'!$E74</f>
        <v>0</v>
      </c>
      <c r="K95" s="79">
        <f>'Sectoral Plan 8'!$E74</f>
        <v>0</v>
      </c>
      <c r="L95" s="79">
        <f>'Sectoral Plan 9'!$E74</f>
        <v>0</v>
      </c>
      <c r="M95" s="79">
        <f>'Sectoral Plan 10'!$E74</f>
        <v>0</v>
      </c>
      <c r="N95" s="79">
        <f>'Sectoral Plan 11'!$E74</f>
        <v>0</v>
      </c>
      <c r="O95" s="79">
        <f>'Sectoral Plan 12'!$E74</f>
        <v>0</v>
      </c>
      <c r="P95" s="79">
        <f>'Sectoral Plan 13'!$E74</f>
        <v>0</v>
      </c>
      <c r="Q95" s="79">
        <f>'Sectoral Plan 14'!$E74</f>
        <v>0</v>
      </c>
      <c r="R95" s="79">
        <f>'Sectoral Plan 15'!$E74</f>
        <v>0</v>
      </c>
      <c r="S95" s="79">
        <f>'Sectoral Plan 16'!$E74</f>
        <v>0</v>
      </c>
      <c r="T95" s="79">
        <f>'Sectoral Plan 17'!$E74</f>
        <v>0</v>
      </c>
      <c r="U95" s="79">
        <f>'Sectoral Plan 18'!$E74</f>
        <v>0</v>
      </c>
      <c r="V95" s="79">
        <f>'Sectoral Plan 19'!$E74</f>
        <v>0</v>
      </c>
      <c r="W95" s="79">
        <f>'Sectoral Plan 20'!$E74</f>
        <v>0</v>
      </c>
      <c r="X95" s="79">
        <f>'Sectoral Plan 21'!$E74</f>
        <v>0</v>
      </c>
      <c r="Y95" s="79">
        <f>'Sectoral Plan 22'!$E74</f>
        <v>0</v>
      </c>
      <c r="Z95" s="79">
        <f>'Sectoral Plan 23'!$E74</f>
        <v>0</v>
      </c>
      <c r="AA95" s="79">
        <f>'Sectoral Plan 24'!$E74</f>
        <v>0</v>
      </c>
      <c r="AB95" s="79">
        <f>'Sectoral Plan 25'!$E74</f>
        <v>0</v>
      </c>
      <c r="AC95" s="79">
        <f>'Sectoral Plan 26'!$E74</f>
        <v>0</v>
      </c>
      <c r="AD95" s="79">
        <f>'Sectoral Plan 27'!$E74</f>
        <v>0</v>
      </c>
      <c r="AE95" s="79">
        <f>'Sectoral Plan 28'!$E74</f>
        <v>0</v>
      </c>
      <c r="AF95" s="79">
        <f>'Sectoral Plan 29'!$E74</f>
        <v>0</v>
      </c>
      <c r="AG95" s="108">
        <f>'Sectoral Plan 30'!$E74</f>
        <v>0</v>
      </c>
      <c r="AH95" s="107">
        <f t="shared" si="1"/>
        <v>0</v>
      </c>
      <c r="AI95" s="79">
        <f>'Long Term Vision'!C74</f>
        <v>0</v>
      </c>
      <c r="AJ95" s="79">
        <f>IF($AI95="NO",'developer sheet'!$D$9,IF(AND($AH95&gt;0,$AI95=0),1,0))</f>
        <v>0</v>
      </c>
      <c r="AK95" s="108">
        <f>IF($AI95="NO",'developer sheet'!$D$9,IF(AND($AH95=0,$AI95=0),1,0))</f>
        <v>1</v>
      </c>
      <c r="AL95" s="103"/>
    </row>
    <row r="96" spans="1:38" x14ac:dyDescent="0.25">
      <c r="A96" s="19">
        <v>15.7</v>
      </c>
      <c r="B96" s="107">
        <f>'Long Term Vision'!G75</f>
        <v>0</v>
      </c>
      <c r="C96" s="79">
        <f>'Mid-term Plan'!E75</f>
        <v>0</v>
      </c>
      <c r="D96" s="79">
        <f>'Sectoral Plan 1'!$E75</f>
        <v>0</v>
      </c>
      <c r="E96" s="79">
        <f>'Sectoral Plan 2'!$E75</f>
        <v>0</v>
      </c>
      <c r="F96" s="79">
        <f>'Sectoral Plan 3'!$E75</f>
        <v>0</v>
      </c>
      <c r="G96" s="79">
        <f>'Sectoral Plan 4'!$E75</f>
        <v>0</v>
      </c>
      <c r="H96" s="79">
        <f>'Sectoral Plan 5'!$E75</f>
        <v>0</v>
      </c>
      <c r="I96" s="79">
        <f>'Sectoral Plan 6'!$E75</f>
        <v>0</v>
      </c>
      <c r="J96" s="79">
        <f>'Sectoral Plan 7'!$E75</f>
        <v>0</v>
      </c>
      <c r="K96" s="79">
        <f>'Sectoral Plan 8'!$E75</f>
        <v>0</v>
      </c>
      <c r="L96" s="79">
        <f>'Sectoral Plan 9'!$E75</f>
        <v>0</v>
      </c>
      <c r="M96" s="79">
        <f>'Sectoral Plan 10'!$E75</f>
        <v>0</v>
      </c>
      <c r="N96" s="79">
        <f>'Sectoral Plan 11'!$E75</f>
        <v>0</v>
      </c>
      <c r="O96" s="79">
        <f>'Sectoral Plan 12'!$E75</f>
        <v>0</v>
      </c>
      <c r="P96" s="79" t="str">
        <f>'Sectoral Plan 13'!$E75</f>
        <v>¬ Legislation updated
¬ Completion of all reports required under MEAs related to biodiversity and ecosystems
¬ Establishment of a minimum of 2 community-based, multi-stakeholder, pilot programmes for ESSs and ESAs in accordance with CBD and UNFCCC.
¬ Establishment of minimum of 2 community-based, multi-stakeholder, pilot programmes for ESSs and ESAs in accordance with CBD and UNFCCC</v>
      </c>
      <c r="Q96" s="79">
        <f>'Sectoral Plan 14'!$E75</f>
        <v>0</v>
      </c>
      <c r="R96" s="79">
        <f>'Sectoral Plan 15'!$E75</f>
        <v>0</v>
      </c>
      <c r="S96" s="79">
        <f>'Sectoral Plan 16'!$E75</f>
        <v>0</v>
      </c>
      <c r="T96" s="79">
        <f>'Sectoral Plan 17'!$E75</f>
        <v>0</v>
      </c>
      <c r="U96" s="79">
        <f>'Sectoral Plan 18'!$E75</f>
        <v>0</v>
      </c>
      <c r="V96" s="79">
        <f>'Sectoral Plan 19'!$E75</f>
        <v>0</v>
      </c>
      <c r="W96" s="79">
        <f>'Sectoral Plan 20'!$E75</f>
        <v>0</v>
      </c>
      <c r="X96" s="79">
        <f>'Sectoral Plan 21'!$E75</f>
        <v>0</v>
      </c>
      <c r="Y96" s="79">
        <f>'Sectoral Plan 22'!$E75</f>
        <v>0</v>
      </c>
      <c r="Z96" s="79">
        <f>'Sectoral Plan 23'!$E75</f>
        <v>0</v>
      </c>
      <c r="AA96" s="79">
        <f>'Sectoral Plan 24'!$E75</f>
        <v>0</v>
      </c>
      <c r="AB96" s="79">
        <f>'Sectoral Plan 25'!$E75</f>
        <v>0</v>
      </c>
      <c r="AC96" s="79">
        <f>'Sectoral Plan 26'!$E75</f>
        <v>0</v>
      </c>
      <c r="AD96" s="79">
        <f>'Sectoral Plan 27'!$E75</f>
        <v>0</v>
      </c>
      <c r="AE96" s="79">
        <f>'Sectoral Plan 28'!$E75</f>
        <v>0</v>
      </c>
      <c r="AF96" s="79">
        <f>'Sectoral Plan 29'!$E75</f>
        <v>0</v>
      </c>
      <c r="AG96" s="108">
        <f>'Sectoral Plan 30'!$E75</f>
        <v>0</v>
      </c>
      <c r="AH96" s="107">
        <f t="shared" si="1"/>
        <v>1</v>
      </c>
      <c r="AI96" s="79">
        <f>'Long Term Vision'!C75</f>
        <v>0</v>
      </c>
      <c r="AJ96" s="79">
        <f>IF($AI96="NO",'developer sheet'!$D$9,IF(AND($AH96&gt;0,$AI96=0),1,0))</f>
        <v>1</v>
      </c>
      <c r="AK96" s="108">
        <f>IF($AI96="NO",'developer sheet'!$D$9,IF(AND($AH96=0,$AI96=0),1,0))</f>
        <v>0</v>
      </c>
      <c r="AL96" s="103"/>
    </row>
    <row r="97" spans="1:38" x14ac:dyDescent="0.25">
      <c r="A97" s="19">
        <v>15.8</v>
      </c>
      <c r="B97" s="107">
        <f>'Long Term Vision'!G76</f>
        <v>0</v>
      </c>
      <c r="C97" s="79">
        <f>'Mid-term Plan'!E76</f>
        <v>0</v>
      </c>
      <c r="D97" s="79">
        <f>'Sectoral Plan 1'!$E76</f>
        <v>0</v>
      </c>
      <c r="E97" s="79">
        <f>'Sectoral Plan 2'!$E76</f>
        <v>0</v>
      </c>
      <c r="F97" s="79">
        <f>'Sectoral Plan 3'!$E76</f>
        <v>0</v>
      </c>
      <c r="G97" s="79">
        <f>'Sectoral Plan 4'!$E76</f>
        <v>0</v>
      </c>
      <c r="H97" s="79">
        <f>'Sectoral Plan 5'!$E76</f>
        <v>0</v>
      </c>
      <c r="I97" s="79">
        <f>'Sectoral Plan 6'!$E76</f>
        <v>0</v>
      </c>
      <c r="J97" s="79">
        <f>'Sectoral Plan 7'!$E76</f>
        <v>0</v>
      </c>
      <c r="K97" s="79">
        <f>'Sectoral Plan 8'!$E76</f>
        <v>0</v>
      </c>
      <c r="L97" s="79">
        <f>'Sectoral Plan 9'!$E76</f>
        <v>0</v>
      </c>
      <c r="M97" s="79">
        <f>'Sectoral Plan 10'!$E76</f>
        <v>0</v>
      </c>
      <c r="N97" s="79">
        <f>'Sectoral Plan 11'!$E76</f>
        <v>0</v>
      </c>
      <c r="O97" s="79">
        <f>'Sectoral Plan 12'!$E76</f>
        <v>0</v>
      </c>
      <c r="P97" s="79" t="str">
        <f>'Sectoral Plan 13'!$E76</f>
        <v xml:space="preserve">¬ Number of Action Plans 
developed and implemented per
year
¬ Completion of all reports required under MEAs related to biodiversity and ecosystems
¬ Establishment of a minimum of 2 community-based, multi-stakeholder, pilot programmes for ESSs and ESAs in accordance with CBD and UNFCCC.
¬ Establishment of minimum of 2 community-based, multi-stakeholder, pilot programmes for ESSs and ESAs in accordance with CBD and UNFCCC
</v>
      </c>
      <c r="Q97" s="79">
        <f>'Sectoral Plan 14'!$E76</f>
        <v>0</v>
      </c>
      <c r="R97" s="79">
        <f>'Sectoral Plan 15'!$E76</f>
        <v>0</v>
      </c>
      <c r="S97" s="79">
        <f>'Sectoral Plan 16'!$E76</f>
        <v>0</v>
      </c>
      <c r="T97" s="79">
        <f>'Sectoral Plan 17'!$E76</f>
        <v>0</v>
      </c>
      <c r="U97" s="79">
        <f>'Sectoral Plan 18'!$E76</f>
        <v>0</v>
      </c>
      <c r="V97" s="79">
        <f>'Sectoral Plan 19'!$E76</f>
        <v>0</v>
      </c>
      <c r="W97" s="79">
        <f>'Sectoral Plan 20'!$E76</f>
        <v>0</v>
      </c>
      <c r="X97" s="79">
        <f>'Sectoral Plan 21'!$E76</f>
        <v>0</v>
      </c>
      <c r="Y97" s="79">
        <f>'Sectoral Plan 22'!$E76</f>
        <v>0</v>
      </c>
      <c r="Z97" s="79">
        <f>'Sectoral Plan 23'!$E76</f>
        <v>0</v>
      </c>
      <c r="AA97" s="79">
        <f>'Sectoral Plan 24'!$E76</f>
        <v>0</v>
      </c>
      <c r="AB97" s="79">
        <f>'Sectoral Plan 25'!$E76</f>
        <v>0</v>
      </c>
      <c r="AC97" s="79">
        <f>'Sectoral Plan 26'!$E76</f>
        <v>0</v>
      </c>
      <c r="AD97" s="79">
        <f>'Sectoral Plan 27'!$E76</f>
        <v>0</v>
      </c>
      <c r="AE97" s="79">
        <f>'Sectoral Plan 28'!$E76</f>
        <v>0</v>
      </c>
      <c r="AF97" s="79">
        <f>'Sectoral Plan 29'!$E76</f>
        <v>0</v>
      </c>
      <c r="AG97" s="108">
        <f>'Sectoral Plan 30'!$E76</f>
        <v>0</v>
      </c>
      <c r="AH97" s="107">
        <f t="shared" si="1"/>
        <v>1</v>
      </c>
      <c r="AI97" s="79">
        <f>'Long Term Vision'!C76</f>
        <v>0</v>
      </c>
      <c r="AJ97" s="79">
        <f>IF($AI97="NO",'developer sheet'!$D$9,IF(AND($AH97&gt;0,$AI97=0),1,0))</f>
        <v>1</v>
      </c>
      <c r="AK97" s="108">
        <f>IF($AI97="NO",'developer sheet'!$D$9,IF(AND($AH97=0,$AI97=0),1,0))</f>
        <v>0</v>
      </c>
      <c r="AL97" s="103"/>
    </row>
    <row r="98" spans="1:38" x14ac:dyDescent="0.25">
      <c r="A98" s="19">
        <v>15.9</v>
      </c>
      <c r="B98" s="107">
        <f>'Long Term Vision'!G77</f>
        <v>0</v>
      </c>
      <c r="C98" s="79">
        <f>'Mid-term Plan'!E77</f>
        <v>0</v>
      </c>
      <c r="D98" s="79">
        <f>'Sectoral Plan 1'!$E77</f>
        <v>0</v>
      </c>
      <c r="E98" s="79">
        <f>'Sectoral Plan 2'!$E77</f>
        <v>0</v>
      </c>
      <c r="F98" s="79">
        <f>'Sectoral Plan 3'!$E77</f>
        <v>0</v>
      </c>
      <c r="G98" s="79">
        <f>'Sectoral Plan 4'!$E77</f>
        <v>0</v>
      </c>
      <c r="H98" s="79">
        <f>'Sectoral Plan 5'!$E77</f>
        <v>0</v>
      </c>
      <c r="I98" s="79">
        <f>'Sectoral Plan 6'!$E77</f>
        <v>0</v>
      </c>
      <c r="J98" s="79">
        <f>'Sectoral Plan 7'!$E77</f>
        <v>0</v>
      </c>
      <c r="K98" s="79">
        <f>'Sectoral Plan 8'!$E77</f>
        <v>0</v>
      </c>
      <c r="L98" s="79">
        <f>'Sectoral Plan 9'!$E77</f>
        <v>0</v>
      </c>
      <c r="M98" s="79">
        <f>'Sectoral Plan 10'!$E77</f>
        <v>0</v>
      </c>
      <c r="N98" s="79">
        <f>'Sectoral Plan 11'!$E77</f>
        <v>0</v>
      </c>
      <c r="O98" s="79">
        <f>'Sectoral Plan 12'!$E77</f>
        <v>0</v>
      </c>
      <c r="P98" s="79" t="str">
        <f>'Sectoral Plan 13'!$E77</f>
        <v>¬ Action Plan implemented
¬ Standards developed</v>
      </c>
      <c r="Q98" s="79" t="str">
        <f>'Sectoral Plan 14'!$E77</f>
        <v>¬ Incidence of fish kills associated with POPs; 
¬ Incidence of abnormalities in fish and other aquatic organisms;
¬ Percentage of agricultural produce with pesticide residues; 
¬ Number and type of pesticide detections and concentrations in water samples; and 
¬ Number and acreage of ‘hot spots’ cleaned up</v>
      </c>
      <c r="R98" s="79">
        <f>'Sectoral Plan 15'!$E77</f>
        <v>0</v>
      </c>
      <c r="S98" s="79">
        <f>'Sectoral Plan 16'!$E77</f>
        <v>0</v>
      </c>
      <c r="T98" s="79">
        <f>'Sectoral Plan 17'!$E77</f>
        <v>0</v>
      </c>
      <c r="U98" s="79">
        <f>'Sectoral Plan 18'!$E77</f>
        <v>0</v>
      </c>
      <c r="V98" s="79">
        <f>'Sectoral Plan 19'!$E77</f>
        <v>0</v>
      </c>
      <c r="W98" s="79">
        <f>'Sectoral Plan 20'!$E77</f>
        <v>0</v>
      </c>
      <c r="X98" s="79">
        <f>'Sectoral Plan 21'!$E77</f>
        <v>0</v>
      </c>
      <c r="Y98" s="79">
        <f>'Sectoral Plan 22'!$E77</f>
        <v>0</v>
      </c>
      <c r="Z98" s="79">
        <f>'Sectoral Plan 23'!$E77</f>
        <v>0</v>
      </c>
      <c r="AA98" s="79">
        <f>'Sectoral Plan 24'!$E77</f>
        <v>0</v>
      </c>
      <c r="AB98" s="79">
        <f>'Sectoral Plan 25'!$E77</f>
        <v>0</v>
      </c>
      <c r="AC98" s="79">
        <f>'Sectoral Plan 26'!$E77</f>
        <v>0</v>
      </c>
      <c r="AD98" s="79">
        <f>'Sectoral Plan 27'!$E77</f>
        <v>0</v>
      </c>
      <c r="AE98" s="79">
        <f>'Sectoral Plan 28'!$E77</f>
        <v>0</v>
      </c>
      <c r="AF98" s="79">
        <f>'Sectoral Plan 29'!$E77</f>
        <v>0</v>
      </c>
      <c r="AG98" s="108">
        <f>'Sectoral Plan 30'!$E77</f>
        <v>0</v>
      </c>
      <c r="AH98" s="107">
        <f t="shared" ref="AH98" si="2">COUNTIF(B98:AG98,"*")</f>
        <v>2</v>
      </c>
      <c r="AI98" s="79">
        <f>'Long Term Vision'!C77</f>
        <v>0</v>
      </c>
      <c r="AJ98" s="79">
        <f>IF($AI98="NO",'developer sheet'!$D$9,IF(AND($AH98&gt;0,$AI98=0),1,0))</f>
        <v>1</v>
      </c>
      <c r="AK98" s="108">
        <f>IF($AI98="NO",'developer sheet'!$D$9,IF(AND($AH98=0,$AI98=0),1,0))</f>
        <v>0</v>
      </c>
      <c r="AL98" s="103"/>
    </row>
    <row r="99" spans="1:38" x14ac:dyDescent="0.25">
      <c r="A99" s="19">
        <v>16.100000000000001</v>
      </c>
      <c r="B99" s="107">
        <f>'Long Term Vision'!G116</f>
        <v>0</v>
      </c>
      <c r="C99" s="79" t="str">
        <f>'Mid-term Plan'!E116</f>
        <v>¬ Crime Rate
¬ Recidivism Rate
¬ Homicide Detection Rate
¬ Crime Solvency Rate</v>
      </c>
      <c r="D99" s="79">
        <f>'Sectoral Plan 1'!$E116</f>
        <v>0</v>
      </c>
      <c r="E99" s="79">
        <f>'Sectoral Plan 2'!$E116</f>
        <v>0</v>
      </c>
      <c r="F99" s="79">
        <f>'Sectoral Plan 3'!$E116</f>
        <v>0</v>
      </c>
      <c r="G99" s="79" t="str">
        <f>'Sectoral Plan 4'!$E116</f>
        <v>¬ Indicators are included in the goal's phrasing</v>
      </c>
      <c r="H99" s="79">
        <f>'Sectoral Plan 5'!$E116</f>
        <v>0</v>
      </c>
      <c r="I99" s="79">
        <f>'Sectoral Plan 6'!$E116</f>
        <v>0</v>
      </c>
      <c r="J99" s="79">
        <f>'Sectoral Plan 7'!$E116</f>
        <v>0</v>
      </c>
      <c r="K99" s="79">
        <f>'Sectoral Plan 8'!$E116</f>
        <v>0</v>
      </c>
      <c r="L99" s="79" t="str">
        <f>'Sectoral Plan 9'!$E116</f>
        <v>1. Improved knowledge of, and the skills and behaviour for, respectful relationships by young people
2. Incidence of domestic violence and child abuse related crimes 
3. Rate of reporting by cases of domestic violence and child abuse
1. Rate of crime in Tobago in relation to national figures 
i) Improved timeliness in meeting the health care needs of the visitor; 
ii) Reduction in transmission of communicable diseases; 
iii) Reduction in reports of crime and visitor harassment; and 
iv) Improvement in health, safety and security in communities.</v>
      </c>
      <c r="M99" s="79">
        <f>'Sectoral Plan 10'!$E116</f>
        <v>0</v>
      </c>
      <c r="N99" s="79">
        <f>'Sectoral Plan 11'!$E116</f>
        <v>0</v>
      </c>
      <c r="O99" s="79">
        <f>'Sectoral Plan 12'!$E116</f>
        <v>0</v>
      </c>
      <c r="P99" s="79">
        <f>'Sectoral Plan 13'!$E116</f>
        <v>0</v>
      </c>
      <c r="Q99" s="79">
        <f>'Sectoral Plan 14'!$E116</f>
        <v>0</v>
      </c>
      <c r="R99" s="79">
        <f>'Sectoral Plan 15'!$E116</f>
        <v>0</v>
      </c>
      <c r="S99" s="79">
        <f>'Sectoral Plan 16'!$E116</f>
        <v>0</v>
      </c>
      <c r="T99" s="79">
        <f>'Sectoral Plan 17'!$E116</f>
        <v>0</v>
      </c>
      <c r="U99" s="79">
        <f>'Sectoral Plan 18'!$E116</f>
        <v>0</v>
      </c>
      <c r="V99" s="79">
        <f>'Sectoral Plan 19'!$E116</f>
        <v>0</v>
      </c>
      <c r="W99" s="79">
        <f>'Sectoral Plan 20'!$E116</f>
        <v>0</v>
      </c>
      <c r="X99" s="79">
        <f>'Sectoral Plan 21'!$E116</f>
        <v>0</v>
      </c>
      <c r="Y99" s="79">
        <f>'Sectoral Plan 22'!$E116</f>
        <v>0</v>
      </c>
      <c r="Z99" s="79">
        <f>'Sectoral Plan 23'!$E116</f>
        <v>0</v>
      </c>
      <c r="AA99" s="79">
        <f>'Sectoral Plan 24'!$E116</f>
        <v>0</v>
      </c>
      <c r="AB99" s="79">
        <f>'Sectoral Plan 25'!$E116</f>
        <v>0</v>
      </c>
      <c r="AC99" s="79">
        <f>'Sectoral Plan 26'!$E116</f>
        <v>0</v>
      </c>
      <c r="AD99" s="79">
        <f>'Sectoral Plan 27'!$E116</f>
        <v>0</v>
      </c>
      <c r="AE99" s="79">
        <f>'Sectoral Plan 28'!$E116</f>
        <v>0</v>
      </c>
      <c r="AF99" s="79">
        <f>'Sectoral Plan 29'!$E116</f>
        <v>0</v>
      </c>
      <c r="AG99" s="108">
        <f>'Sectoral Plan 30'!$E116</f>
        <v>0</v>
      </c>
      <c r="AH99" s="107">
        <f t="shared" si="1"/>
        <v>3</v>
      </c>
      <c r="AI99" s="79">
        <f>'Long Term Vision'!C116</f>
        <v>0</v>
      </c>
      <c r="AJ99" s="79">
        <f>IF($AI99="NO",'developer sheet'!$D$9,IF(AND($AH99&gt;0,$AI99=0),1,0))</f>
        <v>1</v>
      </c>
      <c r="AK99" s="108">
        <f>IF($AI99="NO",'developer sheet'!$D$9,IF(AND($AH99=0,$AI99=0),1,0))</f>
        <v>0</v>
      </c>
      <c r="AL99" s="103"/>
    </row>
    <row r="100" spans="1:38" x14ac:dyDescent="0.25">
      <c r="A100" s="19">
        <v>16.2</v>
      </c>
      <c r="B100" s="107">
        <f>'Long Term Vision'!G117</f>
        <v>0</v>
      </c>
      <c r="C100" s="79">
        <f>'Mid-term Plan'!E117</f>
        <v>0</v>
      </c>
      <c r="D100" s="79">
        <f>'Sectoral Plan 1'!$E117</f>
        <v>0</v>
      </c>
      <c r="E100" s="79">
        <f>'Sectoral Plan 2'!$E117</f>
        <v>0</v>
      </c>
      <c r="F100" s="79">
        <f>'Sectoral Plan 3'!$E117</f>
        <v>0</v>
      </c>
      <c r="G100" s="79" t="str">
        <f>'Sectoral Plan 4'!$E117</f>
        <v>¬ Indicators are included in the goal's phrasing</v>
      </c>
      <c r="H100" s="79">
        <f>'Sectoral Plan 5'!$E117</f>
        <v>0</v>
      </c>
      <c r="I100" s="79">
        <f>'Sectoral Plan 6'!$E117</f>
        <v>0</v>
      </c>
      <c r="J100" s="79">
        <f>'Sectoral Plan 7'!$E117</f>
        <v>0</v>
      </c>
      <c r="K100" s="79">
        <f>'Sectoral Plan 8'!$E117</f>
        <v>0</v>
      </c>
      <c r="L100" s="79" t="str">
        <f>'Sectoral Plan 9'!$E117</f>
        <v xml:space="preserve">1. Improved knowledge of, and the skills and behaviour for, respectful relationships by young people
2. Incidence of domestic violence and child abuse related crimes 
3. Rate of reporting by cases of domestic violence and child abuse
1. Rate of crime in Tobago in relation to national figures </v>
      </c>
      <c r="M100" s="79">
        <f>'Sectoral Plan 10'!$E117</f>
        <v>0</v>
      </c>
      <c r="N100" s="79">
        <f>'Sectoral Plan 11'!$E117</f>
        <v>0</v>
      </c>
      <c r="O100" s="79">
        <f>'Sectoral Plan 12'!$E117</f>
        <v>0</v>
      </c>
      <c r="P100" s="79">
        <f>'Sectoral Plan 13'!$E117</f>
        <v>0</v>
      </c>
      <c r="Q100" s="79">
        <f>'Sectoral Plan 14'!$E117</f>
        <v>0</v>
      </c>
      <c r="R100" s="79">
        <f>'Sectoral Plan 15'!$E117</f>
        <v>0</v>
      </c>
      <c r="S100" s="79">
        <f>'Sectoral Plan 16'!$E117</f>
        <v>0</v>
      </c>
      <c r="T100" s="79">
        <f>'Sectoral Plan 17'!$E117</f>
        <v>0</v>
      </c>
      <c r="U100" s="79">
        <f>'Sectoral Plan 18'!$E117</f>
        <v>0</v>
      </c>
      <c r="V100" s="79">
        <f>'Sectoral Plan 19'!$E117</f>
        <v>0</v>
      </c>
      <c r="W100" s="79">
        <f>'Sectoral Plan 20'!$E117</f>
        <v>0</v>
      </c>
      <c r="X100" s="79">
        <f>'Sectoral Plan 21'!$E117</f>
        <v>0</v>
      </c>
      <c r="Y100" s="79">
        <f>'Sectoral Plan 22'!$E117</f>
        <v>0</v>
      </c>
      <c r="Z100" s="79">
        <f>'Sectoral Plan 23'!$E117</f>
        <v>0</v>
      </c>
      <c r="AA100" s="79">
        <f>'Sectoral Plan 24'!$E117</f>
        <v>0</v>
      </c>
      <c r="AB100" s="79">
        <f>'Sectoral Plan 25'!$E117</f>
        <v>0</v>
      </c>
      <c r="AC100" s="79">
        <f>'Sectoral Plan 26'!$E117</f>
        <v>0</v>
      </c>
      <c r="AD100" s="79">
        <f>'Sectoral Plan 27'!$E117</f>
        <v>0</v>
      </c>
      <c r="AE100" s="79">
        <f>'Sectoral Plan 28'!$E117</f>
        <v>0</v>
      </c>
      <c r="AF100" s="79">
        <f>'Sectoral Plan 29'!$E117</f>
        <v>0</v>
      </c>
      <c r="AG100" s="108">
        <f>'Sectoral Plan 30'!$E117</f>
        <v>0</v>
      </c>
      <c r="AH100" s="107">
        <f t="shared" si="1"/>
        <v>2</v>
      </c>
      <c r="AI100" s="79">
        <f>'Long Term Vision'!C117</f>
        <v>0</v>
      </c>
      <c r="AJ100" s="79">
        <f>IF($AI100="NO",'developer sheet'!$D$9,IF(AND($AH100&gt;0,$AI100=0),1,0))</f>
        <v>1</v>
      </c>
      <c r="AK100" s="108">
        <f>IF($AI100="NO",'developer sheet'!$D$9,IF(AND($AH100=0,$AI100=0),1,0))</f>
        <v>0</v>
      </c>
      <c r="AL100" s="103"/>
    </row>
    <row r="101" spans="1:38" x14ac:dyDescent="0.25">
      <c r="A101" s="19">
        <v>16.3</v>
      </c>
      <c r="B101" s="107">
        <f>'Long Term Vision'!G118</f>
        <v>0</v>
      </c>
      <c r="C101" s="79" t="str">
        <f>'Mid-term Plan'!E118</f>
        <v>¬ Crime Solvency Rate
¬ Time taken for Cases from Start to Determination
¬ No. of Backlog Cases</v>
      </c>
      <c r="D101" s="79">
        <f>'Sectoral Plan 1'!$E118</f>
        <v>0</v>
      </c>
      <c r="E101" s="79">
        <f>'Sectoral Plan 2'!$E118</f>
        <v>0</v>
      </c>
      <c r="F101" s="79">
        <f>'Sectoral Plan 3'!$E118</f>
        <v>0</v>
      </c>
      <c r="G101" s="79">
        <f>'Sectoral Plan 4'!$E118</f>
        <v>0</v>
      </c>
      <c r="H101" s="79">
        <f>'Sectoral Plan 5'!$E118</f>
        <v>0</v>
      </c>
      <c r="I101" s="79">
        <f>'Sectoral Plan 6'!$E118</f>
        <v>0</v>
      </c>
      <c r="J101" s="79">
        <f>'Sectoral Plan 7'!$E118</f>
        <v>0</v>
      </c>
      <c r="K101" s="79">
        <f>'Sectoral Plan 8'!$E118</f>
        <v>0</v>
      </c>
      <c r="L101" s="79">
        <f>'Sectoral Plan 9'!$E118</f>
        <v>0</v>
      </c>
      <c r="M101" s="79">
        <f>'Sectoral Plan 10'!$E118</f>
        <v>0</v>
      </c>
      <c r="N101" s="79">
        <f>'Sectoral Plan 11'!$E118</f>
        <v>0</v>
      </c>
      <c r="O101" s="79">
        <f>'Sectoral Plan 12'!$E118</f>
        <v>0</v>
      </c>
      <c r="P101" s="79">
        <f>'Sectoral Plan 13'!$E118</f>
        <v>0</v>
      </c>
      <c r="Q101" s="79">
        <f>'Sectoral Plan 14'!$E118</f>
        <v>0</v>
      </c>
      <c r="R101" s="79">
        <f>'Sectoral Plan 15'!$E118</f>
        <v>0</v>
      </c>
      <c r="S101" s="79">
        <f>'Sectoral Plan 16'!$E118</f>
        <v>0</v>
      </c>
      <c r="T101" s="79">
        <f>'Sectoral Plan 17'!$E118</f>
        <v>0</v>
      </c>
      <c r="U101" s="79">
        <f>'Sectoral Plan 18'!$E118</f>
        <v>0</v>
      </c>
      <c r="V101" s="79">
        <f>'Sectoral Plan 19'!$E118</f>
        <v>0</v>
      </c>
      <c r="W101" s="79">
        <f>'Sectoral Plan 20'!$E118</f>
        <v>0</v>
      </c>
      <c r="X101" s="79">
        <f>'Sectoral Plan 21'!$E118</f>
        <v>0</v>
      </c>
      <c r="Y101" s="79">
        <f>'Sectoral Plan 22'!$E118</f>
        <v>0</v>
      </c>
      <c r="Z101" s="79">
        <f>'Sectoral Plan 23'!$E118</f>
        <v>0</v>
      </c>
      <c r="AA101" s="79">
        <f>'Sectoral Plan 24'!$E118</f>
        <v>0</v>
      </c>
      <c r="AB101" s="79">
        <f>'Sectoral Plan 25'!$E118</f>
        <v>0</v>
      </c>
      <c r="AC101" s="79">
        <f>'Sectoral Plan 26'!$E118</f>
        <v>0</v>
      </c>
      <c r="AD101" s="79">
        <f>'Sectoral Plan 27'!$E118</f>
        <v>0</v>
      </c>
      <c r="AE101" s="79">
        <f>'Sectoral Plan 28'!$E118</f>
        <v>0</v>
      </c>
      <c r="AF101" s="79">
        <f>'Sectoral Plan 29'!$E118</f>
        <v>0</v>
      </c>
      <c r="AG101" s="108">
        <f>'Sectoral Plan 30'!$E118</f>
        <v>0</v>
      </c>
      <c r="AH101" s="107">
        <f t="shared" si="1"/>
        <v>1</v>
      </c>
      <c r="AI101" s="79">
        <f>'Long Term Vision'!C118</f>
        <v>0</v>
      </c>
      <c r="AJ101" s="79">
        <f>IF($AI101="NO",'developer sheet'!$D$9,IF(AND($AH101&gt;0,$AI101=0),1,0))</f>
        <v>1</v>
      </c>
      <c r="AK101" s="108">
        <f>IF($AI101="NO",'developer sheet'!$D$9,IF(AND($AH101=0,$AI101=0),1,0))</f>
        <v>0</v>
      </c>
      <c r="AL101" s="103"/>
    </row>
    <row r="102" spans="1:38" x14ac:dyDescent="0.25">
      <c r="A102" s="19">
        <v>16.399999999999999</v>
      </c>
      <c r="B102" s="107">
        <f>'Long Term Vision'!G119</f>
        <v>0</v>
      </c>
      <c r="C102" s="79">
        <f>'Mid-term Plan'!E119</f>
        <v>0</v>
      </c>
      <c r="D102" s="79">
        <f>'Sectoral Plan 1'!$E119</f>
        <v>0</v>
      </c>
      <c r="E102" s="79">
        <f>'Sectoral Plan 2'!$E119</f>
        <v>0</v>
      </c>
      <c r="F102" s="79">
        <f>'Sectoral Plan 3'!$E119</f>
        <v>0</v>
      </c>
      <c r="G102" s="79" t="str">
        <f>'Sectoral Plan 4'!$E119</f>
        <v>¬ Indicators are included in the goal's phrasing</v>
      </c>
      <c r="H102" s="79">
        <f>'Sectoral Plan 5'!$E119</f>
        <v>0</v>
      </c>
      <c r="I102" s="79">
        <f>'Sectoral Plan 6'!$E119</f>
        <v>0</v>
      </c>
      <c r="J102" s="79">
        <f>'Sectoral Plan 7'!$E119</f>
        <v>0</v>
      </c>
      <c r="K102" s="79">
        <f>'Sectoral Plan 8'!$E119</f>
        <v>0</v>
      </c>
      <c r="L102" s="79">
        <f>'Sectoral Plan 9'!$E119</f>
        <v>0</v>
      </c>
      <c r="M102" s="79">
        <f>'Sectoral Plan 10'!$E119</f>
        <v>0</v>
      </c>
      <c r="N102" s="79">
        <f>'Sectoral Plan 11'!$E119</f>
        <v>0</v>
      </c>
      <c r="O102" s="79">
        <f>'Sectoral Plan 12'!$E119</f>
        <v>0</v>
      </c>
      <c r="P102" s="79">
        <f>'Sectoral Plan 13'!$E119</f>
        <v>0</v>
      </c>
      <c r="Q102" s="79">
        <f>'Sectoral Plan 14'!$E119</f>
        <v>0</v>
      </c>
      <c r="R102" s="79">
        <f>'Sectoral Plan 15'!$E119</f>
        <v>0</v>
      </c>
      <c r="S102" s="79">
        <f>'Sectoral Plan 16'!$E119</f>
        <v>0</v>
      </c>
      <c r="T102" s="79">
        <f>'Sectoral Plan 17'!$E119</f>
        <v>0</v>
      </c>
      <c r="U102" s="79">
        <f>'Sectoral Plan 18'!$E119</f>
        <v>0</v>
      </c>
      <c r="V102" s="79">
        <f>'Sectoral Plan 19'!$E119</f>
        <v>0</v>
      </c>
      <c r="W102" s="79">
        <f>'Sectoral Plan 20'!$E119</f>
        <v>0</v>
      </c>
      <c r="X102" s="79">
        <f>'Sectoral Plan 21'!$E119</f>
        <v>0</v>
      </c>
      <c r="Y102" s="79">
        <f>'Sectoral Plan 22'!$E119</f>
        <v>0</v>
      </c>
      <c r="Z102" s="79">
        <f>'Sectoral Plan 23'!$E119</f>
        <v>0</v>
      </c>
      <c r="AA102" s="79">
        <f>'Sectoral Plan 24'!$E119</f>
        <v>0</v>
      </c>
      <c r="AB102" s="79">
        <f>'Sectoral Plan 25'!$E119</f>
        <v>0</v>
      </c>
      <c r="AC102" s="79">
        <f>'Sectoral Plan 26'!$E119</f>
        <v>0</v>
      </c>
      <c r="AD102" s="79">
        <f>'Sectoral Plan 27'!$E119</f>
        <v>0</v>
      </c>
      <c r="AE102" s="79">
        <f>'Sectoral Plan 28'!$E119</f>
        <v>0</v>
      </c>
      <c r="AF102" s="79">
        <f>'Sectoral Plan 29'!$E119</f>
        <v>0</v>
      </c>
      <c r="AG102" s="108">
        <f>'Sectoral Plan 30'!$E119</f>
        <v>0</v>
      </c>
      <c r="AH102" s="107">
        <f t="shared" si="1"/>
        <v>1</v>
      </c>
      <c r="AI102" s="79">
        <f>'Long Term Vision'!C119</f>
        <v>0</v>
      </c>
      <c r="AJ102" s="79">
        <f>IF($AI102="NO",'developer sheet'!$D$9,IF(AND($AH102&gt;0,$AI102=0),1,0))</f>
        <v>1</v>
      </c>
      <c r="AK102" s="108">
        <f>IF($AI102="NO",'developer sheet'!$D$9,IF(AND($AH102=0,$AI102=0),1,0))</f>
        <v>0</v>
      </c>
      <c r="AL102" s="103"/>
    </row>
    <row r="103" spans="1:38" x14ac:dyDescent="0.25">
      <c r="A103" s="19">
        <v>16.5</v>
      </c>
      <c r="B103" s="107">
        <f>'Long Term Vision'!G120</f>
        <v>0</v>
      </c>
      <c r="C103" s="79">
        <f>'Mid-term Plan'!E120</f>
        <v>0</v>
      </c>
      <c r="D103" s="79">
        <f>'Sectoral Plan 1'!$E120</f>
        <v>0</v>
      </c>
      <c r="E103" s="79">
        <f>'Sectoral Plan 2'!$E120</f>
        <v>0</v>
      </c>
      <c r="F103" s="79" t="str">
        <f>'Sectoral Plan 3'!$E120</f>
        <v xml:space="preserve">Business Process 
Reengineering (BPR)
¬ Project Plan 
¬ No. of staff trained in BPR 
¬ No. of processes reengineered 
Knowledge  
Management (KM)
¬ Intelligence database 
¬ Operational Manual
Human Resource 
Management (HRM)
¬ 100% of technical staff at the  level of PMC 1  recruited
Policy Formulation &amp; 
Execution (PFE)
Guideline Document
¬ Additional  Guidelines
¬ % Adherence to Policy
HR  for the SHRM Division acquired: 
¬ Fulfill staffing requirements (SHRM  Division) 
Consulting Organization for the 
SHRM reform programme 
engaged: 
¬ No. of consultants engaged 
SHRM Road map completed  
¬ SHRM programme 
implementation rate 
¬ No. of technical agreements 
Governance Arrangement for the HRM reform programme 
developed: 
¬ No. and type of steering committee meetings 
¬ No. of decisions made 
to chart and implement the HRM 
programme
Governance Arrangement for the HRM reform programme 
developed:(Continued) 
¬ Engage in HRM Network Forums  
¬ No. of HRM Network Forums held  
HRM Philosophy formalized: 
¬ No. of stakeholder 
consultations held to inform the HRM Philosophy 
¬ HRM Philosophy completed and approved 
HRM Laws, Policies &amp; Regulations developed: 
¬ No. of laws and regulations 
implemented
¬ No. of   policies developed
HRM system improvements 
administered 
¬ Map Processes 
¬ No. of HRM processes 
mapped and redesigned 
¬ Level of iHRIS usage
HR Audit conducted: 
¬ Audit Report 
¬ Level of usage of 
ihRIS and ICTs
¬ Level of satisfaction by HRM professionals and other stakeholders with ihRIS
HRM structures, capacity and capability developed: 
¬ No. of revised organizational 
structures 
¬ No. of staff recruited 
¬ No. of staff trained
¬ Report on think-tank sessions and focus groups 
¬ No. of Inter-agency planning teams 
¬ Approved Service Delivery Policy (including service 
delivery principles and standards) 
¬ No. of rationalized policies and 
legislations 
¬ Change Management 
Strategy/Plan 
¬ No. of Stakeholder Consultations 
¬ No. of Service Delivery Standards 
¬ Agreed upon Customer / User 
Interface Model
¬ Cabinet Approval for 
InterGov model 
¬ Terms of Reference 
¬ Approved Service Delivery Framework 
¬ Approved  data Architecture, 
Governance structure and 
responsibilities established 
¬ Computerize records and integrated government services 
¬ Process catalogues of government services (Selected 
Agencies -) 
¬ No. of Business Centers 
¬ No. of "One-stop shop" services  
¬ Re-training / reintegration plan 
¬ Web-based Directory of Services 
¬ No. of M&amp;E mechanisms 
[...]
</v>
      </c>
      <c r="G103" s="79">
        <f>'Sectoral Plan 4'!$E120</f>
        <v>0</v>
      </c>
      <c r="H103" s="79">
        <f>'Sectoral Plan 5'!$E120</f>
        <v>0</v>
      </c>
      <c r="I103" s="79">
        <f>'Sectoral Plan 6'!$E120</f>
        <v>0</v>
      </c>
      <c r="J103" s="79">
        <f>'Sectoral Plan 7'!$E120</f>
        <v>0</v>
      </c>
      <c r="K103" s="79">
        <f>'Sectoral Plan 8'!$E120</f>
        <v>0</v>
      </c>
      <c r="L103" s="79">
        <f>'Sectoral Plan 9'!$E120</f>
        <v>0</v>
      </c>
      <c r="M103" s="79">
        <f>'Sectoral Plan 10'!$E120</f>
        <v>0</v>
      </c>
      <c r="N103" s="79">
        <f>'Sectoral Plan 11'!$E120</f>
        <v>0</v>
      </c>
      <c r="O103" s="79">
        <f>'Sectoral Plan 12'!$E120</f>
        <v>0</v>
      </c>
      <c r="P103" s="79" t="str">
        <f>'Sectoral Plan 13'!$E120</f>
        <v>¬ Approved Compliance Incentive Policy by end of plan period
¬ Conduct minimum of 3 workshops on environmental policy and law
¬ Minimum of 3 facilities establishing self-audit systems by end of plan period
¬ Increased number of Compliance Officers
¬ Trained Officers
¬ Reduced response time to complaints
¬ Completion of administrative
guidelines for monitoring and enforcement
¬ New agencies involved in inspection
¬ Functional integrated database for compliance and enforcement by end of plan period
¬ Populated databases available</v>
      </c>
      <c r="Q103" s="79">
        <f>'Sectoral Plan 14'!$E120</f>
        <v>0</v>
      </c>
      <c r="R103" s="79">
        <f>'Sectoral Plan 15'!$E120</f>
        <v>0</v>
      </c>
      <c r="S103" s="79">
        <f>'Sectoral Plan 16'!$E120</f>
        <v>0</v>
      </c>
      <c r="T103" s="79">
        <f>'Sectoral Plan 17'!$E120</f>
        <v>0</v>
      </c>
      <c r="U103" s="79">
        <f>'Sectoral Plan 18'!$E120</f>
        <v>0</v>
      </c>
      <c r="V103" s="79">
        <f>'Sectoral Plan 19'!$E120</f>
        <v>0</v>
      </c>
      <c r="W103" s="79">
        <f>'Sectoral Plan 20'!$E120</f>
        <v>0</v>
      </c>
      <c r="X103" s="79">
        <f>'Sectoral Plan 21'!$E120</f>
        <v>0</v>
      </c>
      <c r="Y103" s="79">
        <f>'Sectoral Plan 22'!$E120</f>
        <v>0</v>
      </c>
      <c r="Z103" s="79">
        <f>'Sectoral Plan 23'!$E120</f>
        <v>0</v>
      </c>
      <c r="AA103" s="79">
        <f>'Sectoral Plan 24'!$E120</f>
        <v>0</v>
      </c>
      <c r="AB103" s="79">
        <f>'Sectoral Plan 25'!$E120</f>
        <v>0</v>
      </c>
      <c r="AC103" s="79">
        <f>'Sectoral Plan 26'!$E120</f>
        <v>0</v>
      </c>
      <c r="AD103" s="79">
        <f>'Sectoral Plan 27'!$E120</f>
        <v>0</v>
      </c>
      <c r="AE103" s="79">
        <f>'Sectoral Plan 28'!$E120</f>
        <v>0</v>
      </c>
      <c r="AF103" s="79">
        <f>'Sectoral Plan 29'!$E120</f>
        <v>0</v>
      </c>
      <c r="AG103" s="108">
        <f>'Sectoral Plan 30'!$E120</f>
        <v>0</v>
      </c>
      <c r="AH103" s="107">
        <f t="shared" si="1"/>
        <v>2</v>
      </c>
      <c r="AI103" s="79">
        <f>'Long Term Vision'!C120</f>
        <v>0</v>
      </c>
      <c r="AJ103" s="79">
        <f>IF($AI103="NO",'developer sheet'!$D$9,IF(AND($AH103&gt;0,$AI103=0),1,0))</f>
        <v>1</v>
      </c>
      <c r="AK103" s="108">
        <f>IF($AI103="NO",'developer sheet'!$D$9,IF(AND($AH103=0,$AI103=0),1,0))</f>
        <v>0</v>
      </c>
      <c r="AL103" s="103"/>
    </row>
    <row r="104" spans="1:38" x14ac:dyDescent="0.25">
      <c r="A104" s="19">
        <v>16.600000000000001</v>
      </c>
      <c r="B104" s="107">
        <f>'Long Term Vision'!G121</f>
        <v>0</v>
      </c>
      <c r="C104" s="79">
        <f>'Mid-term Plan'!E121</f>
        <v>0</v>
      </c>
      <c r="D104" s="79">
        <f>'Sectoral Plan 1'!$E121</f>
        <v>0</v>
      </c>
      <c r="E104" s="79">
        <f>'Sectoral Plan 2'!$E121</f>
        <v>0</v>
      </c>
      <c r="F104" s="79" t="str">
        <f>'Sectoral Plan 3'!$E121</f>
        <v xml:space="preserve">Attendance;
¬ No. of ministries; 
¬ No. of state enterprises; 
¬ No. of statutory bodies; 
¬ Organisational chart of the 
public service; 
¬ Size of public service 
Attendance;
¬ No. of  policies developed; 
¬ No. of new governance 
systems developed; 
¬ No. of redesigned systems; 
¬ No. of revised procedures; 
¬ No. of legislation (new and revised) 
¬ Governance structures 
defined 
¬ Roles and Responsibilities 
defined 
¬ No. of Structural enhancements
Policy/Programme; 
¬ Reports 
¬ No. and type of stakeholder  
engagements; 
¬ Implementation rate of 
programme
Business Process 
Reengineering (BPR)
¬ Project Plan 
¬ No. of staff trained in BPR 
¬ No. of processes reengineered 
Knowledge  
Management (KM)
¬ Intelligence database 
¬ Operational Manual
Human Resource 
Management (HRM)
¬ 100% of technical staff at the  level of PMC 1  recruited
Policy Formulation &amp; 
Execution (PFE)
Guideline Document
¬ Additional  Guidelines
¬ % Adherence to Policy
HR  for the SHRM Division acquired: 
¬ Fulfill staffing requirements (SHRM  Division) 
Consulting Organization for the 
SHRM reform programme 
engaged: 
¬ No. of consultants engaged 
SHRM Road map completed  
¬ SHRM programme 
implementation rate 
¬ No. of technical agreements 
Governance Arrangement for the HRM reform programme 
developed: 
¬ No. and type of steering committee meetings 
¬ No. of decisions made 
to chart and implement the HRM 
programme
Governance Arrangement for the HRM reform programme 
developed:(Continued) 
¬ Engage in HRM Network Forums  
¬ No. of HRM Network Forums held  
HRM Philosophy formalized: 
¬ No. of stakeholder 
consultations held to inform the HRM Philosophy 
¬ HRM Philosophy completed and approved 
HRM Laws, Policies &amp; Regulations developed: 
¬ No. of laws and regulations 
implemented
¬ No. of   policies developed
HRM system improvements 
administered 
¬ Map Processes 
¬ No. of HRM processes 
mapped and redesigned 
¬ Level of iHRIS usage
HR Audit conducted: 
¬ Audit Report 
¬ Level of usage of 
ihRIS and ICTs
¬ Level of satisfaction by HRM professionals and other stakeholders with ihRIS
HRM structures, capacity and capability developed: 
¬ No. of revised organizational 
structures 
¬ No. of staff recruited 
¬ No. of staff trained
¬ Report on think-tank sessions and focus groups 
¬ No. of Inter-agency planning teams 
¬ Approved Service Delivery Policy (including service 
delivery principles and standards) 
¬ No. of rationalized policies and 
legislations 
¬ Change Management 
Strategy/Plan 
¬ No. of Stakeholder Consultations 
¬ No. of Service Delivery Standards 
¬ Agreed upon Customer / User 
Interface Model
¬ Cabinet Approval for 
InterGov model 
¬ Terms of Reference 
¬ Approved Service Delivery Framework 
¬ Approved  data Architecture, 
Governance structure and 
responsibilities established 
¬ Computerize records and integrated government services 
¬ Process catalogues of government services (Selected 
Agencies -) 
¬ No. of Business Centers 
¬ No. of "One-stop shop" services  
¬ Re-training / reintegration plan 
¬ Web-based Directory of Services 
¬ No. of M&amp;E mechanisms 
[...]
¬ %  reduction in critical skills gaps indentified in PS/DPS surveys
¬ No. of policies
¬ Evaluation framework for selection published
¬ No. and value of scholarships awarded in specific disciplines
¬ % Placement of scholars (No.  in public/private institutions)
¬ %  positions filled in the critical areas from scholarships programme
¬ No. of organisational structures revised;
¬ % Achievement
¬ No. and type of training interventions;
¬ No. of trainees 
¬ Changes in training programme
¬ Proposed model for a Public Service Institute submitted to Cabinet for approval
¬ No. of scholars placed; in AP; other (include private sector);
¬ Cost of AP
¬ No. and % of unplaced scholars
¬ No. and % of scholars enrolled in PDP;
¬ Cost of PDP
¬ No. and % scholars graduated from PDP
¬ No. and % scholars in other development programmes
¬ Development and approval of policy document
¬ % increase in competency ratings (MPMF Reports)
¬ # of performance standards met (Performance Report/Appraisal
¬ Policy Documents -Knowledge Management and Succession Management and Career Development  
¬ Development of policy documents
¬ No. and type of stakeholder 
engagements
¬ No. and type of staff recruited
¬ No. of personnel trained;
¬ No. of training sessions
¬ No. of new/updated BCPs/DRPs 
¬ Consolidated government BCP/DRP
¬ No of reviewed/revised 
structures in the MPA 
¬ Plans; 
Implementation rate of  strategic 
programme 
Compilation and Submission of 
reports 
CSM surveys; 
No. of Evaluations
¬ Staffing; 
¬ Training; 
¬ iHRIS Utilisation
¬ IT infrastructure; 
¬ IT Service delivery 
¬ BCM documents
¬ Spending
¬ Intranet utilisation  
¬ New/revised processes
¬ No. of new/revised policies 
¬ Project Management 
maturity  (PMM) rating
¬ No. of articles produced and 
published;  
¬ No. of stakeholder engagements; 
¬ Media releases 
¬ Programmes and achievements 
¬ No. of reengineering business 
processes; 
¬ No. of new IT applications
/solutions 
¬ Guides/Manuals developed; 
¬ Service standards implemented 
¬ Staff trained/certified
</v>
      </c>
      <c r="G104" s="79" t="str">
        <f>'Sectoral Plan 4'!$E121</f>
        <v>¬ Indicators are included in the goal's phrasing
¬ % improvement in critical systems Up-time
¬ Compliance with M&amp;E requirements across public sector
¬ Improved Service Delivery</v>
      </c>
      <c r="H104" s="79">
        <f>'Sectoral Plan 5'!$E121</f>
        <v>0</v>
      </c>
      <c r="I104" s="79">
        <f>'Sectoral Plan 6'!$E121</f>
        <v>0</v>
      </c>
      <c r="J104" s="79">
        <f>'Sectoral Plan 7'!$E121</f>
        <v>0</v>
      </c>
      <c r="K104" s="79">
        <f>'Sectoral Plan 8'!$E121</f>
        <v>0</v>
      </c>
      <c r="L104" s="79" t="str">
        <f>'Sectoral Plan 9'!$E121</f>
        <v>1. Constitution of the Republic of Trinidad and Tobago revised
2. Legislation
1. Performance-based budget system developed and implemented 
2. Perception of THA transparency and accountability
1. Output of Tobago producers in evidence in market place and identifiable by packaging
1. Number of meetings among support agencies
1. Proposals for strengthening policing sector in Tobago  
2. Activities undertaken as part of proposals 
3. Collaboration between TTPS and THA strengthened
4. Rate of serious crime 
i) Greater adherence to codes of conduct and operating guidelines;
ii) Increased number of certified operators;
iii) Increased number of sites and attractions meeting international standards; and
iv) Improved and enhanced visitor experience.
i) Reduction of negative impacts on the ecosystem and environment;
ii) Improved execution of maintenance plans for the sector;
iii) Improved planning and management of the sector; and
iv) Increased ability to meet set targets for the sector.</v>
      </c>
      <c r="M104" s="79">
        <f>'Sectoral Plan 10'!$E121</f>
        <v>0</v>
      </c>
      <c r="N104" s="79">
        <f>'Sectoral Plan 11'!$E121</f>
        <v>0</v>
      </c>
      <c r="O104" s="79">
        <f>'Sectoral Plan 12'!$E121</f>
        <v>0</v>
      </c>
      <c r="P104" s="79" t="str">
        <f>'Sectoral Plan 13'!$E121</f>
        <v>¬ Length of time between latest entry in each register and the current date
¬ Number of CECs issued and refused
¬ Retainer consultancy programme developed and implemented
¬ Memorandum of Understanding with Professional Associations established
¬ Generic CEC templates for “low impact activities” developed and in use
¬ Guideline documents developed
¬ Increased participation in the CEC process by relevant stakeholder groups
¬ Activities tools and/or guidance documents developed for five sectors
¬ Increase in the consistency, objectivity and efficiency of CEC applications
¬ Record keeping and tracking of files improved by %
¬ Duplication of work, inefficient procedures and errors eliminated
¬ Recommendations from assessment implemented
¬ Increase in the administrative capacity of the CEC process
¬ Approved Compliance Incentive Policy by end of plan period
¬ Conduct minimum of 3 workshops on environmental policy and law
¬ Minimum of 3 facilities establishing self-audit systems by end of plan period
¬ Increased number of Compliance Officers
¬ Trained Officers
¬ Reduced response time to complaints
¬ Completion of administrative
guidelines for monitoring and enforcement
¬ New agencies involved in inspection
¬ Functional integrated database for compliance and enforcement by end of plan period
¬ Populated databases available</v>
      </c>
      <c r="Q104" s="79">
        <f>'Sectoral Plan 14'!$E121</f>
        <v>0</v>
      </c>
      <c r="R104" s="79">
        <f>'Sectoral Plan 15'!$E121</f>
        <v>0</v>
      </c>
      <c r="S104" s="79">
        <f>'Sectoral Plan 16'!$E121</f>
        <v>0</v>
      </c>
      <c r="T104" s="79">
        <f>'Sectoral Plan 17'!$E121</f>
        <v>0</v>
      </c>
      <c r="U104" s="79">
        <f>'Sectoral Plan 18'!$E121</f>
        <v>0</v>
      </c>
      <c r="V104" s="79">
        <f>'Sectoral Plan 19'!$E121</f>
        <v>0</v>
      </c>
      <c r="W104" s="79">
        <f>'Sectoral Plan 20'!$E121</f>
        <v>0</v>
      </c>
      <c r="X104" s="79">
        <f>'Sectoral Plan 21'!$E121</f>
        <v>0</v>
      </c>
      <c r="Y104" s="79">
        <f>'Sectoral Plan 22'!$E121</f>
        <v>0</v>
      </c>
      <c r="Z104" s="79">
        <f>'Sectoral Plan 23'!$E121</f>
        <v>0</v>
      </c>
      <c r="AA104" s="79">
        <f>'Sectoral Plan 24'!$E121</f>
        <v>0</v>
      </c>
      <c r="AB104" s="79">
        <f>'Sectoral Plan 25'!$E121</f>
        <v>0</v>
      </c>
      <c r="AC104" s="79">
        <f>'Sectoral Plan 26'!$E121</f>
        <v>0</v>
      </c>
      <c r="AD104" s="79">
        <f>'Sectoral Plan 27'!$E121</f>
        <v>0</v>
      </c>
      <c r="AE104" s="79">
        <f>'Sectoral Plan 28'!$E121</f>
        <v>0</v>
      </c>
      <c r="AF104" s="79">
        <f>'Sectoral Plan 29'!$E121</f>
        <v>0</v>
      </c>
      <c r="AG104" s="108">
        <f>'Sectoral Plan 30'!$E121</f>
        <v>0</v>
      </c>
      <c r="AH104" s="107">
        <f t="shared" si="1"/>
        <v>4</v>
      </c>
      <c r="AI104" s="79">
        <f>'Long Term Vision'!C121</f>
        <v>0</v>
      </c>
      <c r="AJ104" s="79">
        <f>IF($AI104="NO",'developer sheet'!$D$9,IF(AND($AH104&gt;0,$AI104=0),1,0))</f>
        <v>1</v>
      </c>
      <c r="AK104" s="108">
        <f>IF($AI104="NO",'developer sheet'!$D$9,IF(AND($AH104=0,$AI104=0),1,0))</f>
        <v>0</v>
      </c>
      <c r="AL104" s="103"/>
    </row>
    <row r="105" spans="1:38" x14ac:dyDescent="0.25">
      <c r="A105" s="19">
        <v>16.7</v>
      </c>
      <c r="B105" s="107">
        <f>'Long Term Vision'!G122</f>
        <v>0</v>
      </c>
      <c r="C105" s="79">
        <f>'Mid-term Plan'!E122</f>
        <v>0</v>
      </c>
      <c r="D105" s="79">
        <f>'Sectoral Plan 1'!$E122</f>
        <v>0</v>
      </c>
      <c r="E105" s="79">
        <f>'Sectoral Plan 2'!$E122</f>
        <v>0</v>
      </c>
      <c r="F105" s="79">
        <f>'Sectoral Plan 3'!$E122</f>
        <v>0</v>
      </c>
      <c r="G105" s="79">
        <f>'Sectoral Plan 4'!$E122</f>
        <v>0</v>
      </c>
      <c r="H105" s="79">
        <f>'Sectoral Plan 5'!$E122</f>
        <v>0</v>
      </c>
      <c r="I105" s="79">
        <f>'Sectoral Plan 6'!$E122</f>
        <v>0</v>
      </c>
      <c r="J105" s="79">
        <f>'Sectoral Plan 7'!$E122</f>
        <v>0</v>
      </c>
      <c r="K105" s="79">
        <f>'Sectoral Plan 8'!$E122</f>
        <v>0</v>
      </c>
      <c r="L105" s="79" t="str">
        <f>'Sectoral Plan 9'!$E122</f>
        <v>1. Participation in planned events
2. Satisfaction with planned activities
3. Knowledge of brand and ideals and of planned activities under the programme
1. Output of Tobago producers in evidence in market place and identifiable by packaging
1. Community perception of safety 2. Community’s level of satisfaction with services provided by police 
i) Increase in the number of active community groups involved in decision making, planning and execution of ecotourism projects;
ii) Reduction of negative impacts of tourism on the natural environment;
iii) Increased quality and quantity of jobs generated;
iv) Increased small and micro business enterprises within the communities and by extension the country; and
v) Increased public-private partnerships with key stakeholders.</v>
      </c>
      <c r="M105" s="79">
        <f>'Sectoral Plan 10'!$E122</f>
        <v>0</v>
      </c>
      <c r="N105" s="79">
        <f>'Sectoral Plan 11'!$E122</f>
        <v>0</v>
      </c>
      <c r="O105" s="79">
        <f>'Sectoral Plan 12'!$E122</f>
        <v>0</v>
      </c>
      <c r="P105" s="79" t="str">
        <f>'Sectoral Plan 13'!$E122</f>
        <v>¬ Mechanisms developed to introduce and promote SEA concepts to specific sectors, e.g. governmental entities that perform environmental management functions
¬ Workshops and seminars held to introduce and promote SEA concepts to specific sectors
¬ Approved Compliance Incentive Policy by end of plan period
¬ Conduct minimum of 3 workshops on environmental policy and law
¬ Minimum of 3 facilities establishing self-audit systems by end of plan period
¬ Increased number of Compliance Officers
¬ Trained Officers
¬ Reduced response time to complaints
¬ Completion of administrative
guidelines for monitoring and enforcement
¬ New agencies involved in inspection
¬ Functional integrated database for compliance and enforcement by end of plan period
¬ Populated databases available</v>
      </c>
      <c r="Q105" s="79">
        <f>'Sectoral Plan 14'!$E122</f>
        <v>0</v>
      </c>
      <c r="R105" s="79">
        <f>'Sectoral Plan 15'!$E122</f>
        <v>0</v>
      </c>
      <c r="S105" s="79">
        <f>'Sectoral Plan 16'!$E122</f>
        <v>0</v>
      </c>
      <c r="T105" s="79">
        <f>'Sectoral Plan 17'!$E122</f>
        <v>0</v>
      </c>
      <c r="U105" s="79">
        <f>'Sectoral Plan 18'!$E122</f>
        <v>0</v>
      </c>
      <c r="V105" s="79">
        <f>'Sectoral Plan 19'!$E122</f>
        <v>0</v>
      </c>
      <c r="W105" s="79">
        <f>'Sectoral Plan 20'!$E122</f>
        <v>0</v>
      </c>
      <c r="X105" s="79">
        <f>'Sectoral Plan 21'!$E122</f>
        <v>0</v>
      </c>
      <c r="Y105" s="79">
        <f>'Sectoral Plan 22'!$E122</f>
        <v>0</v>
      </c>
      <c r="Z105" s="79">
        <f>'Sectoral Plan 23'!$E122</f>
        <v>0</v>
      </c>
      <c r="AA105" s="79">
        <f>'Sectoral Plan 24'!$E122</f>
        <v>0</v>
      </c>
      <c r="AB105" s="79">
        <f>'Sectoral Plan 25'!$E122</f>
        <v>0</v>
      </c>
      <c r="AC105" s="79">
        <f>'Sectoral Plan 26'!$E122</f>
        <v>0</v>
      </c>
      <c r="AD105" s="79">
        <f>'Sectoral Plan 27'!$E122</f>
        <v>0</v>
      </c>
      <c r="AE105" s="79">
        <f>'Sectoral Plan 28'!$E122</f>
        <v>0</v>
      </c>
      <c r="AF105" s="79">
        <f>'Sectoral Plan 29'!$E122</f>
        <v>0</v>
      </c>
      <c r="AG105" s="108">
        <f>'Sectoral Plan 30'!$E122</f>
        <v>0</v>
      </c>
      <c r="AH105" s="107">
        <f t="shared" si="1"/>
        <v>2</v>
      </c>
      <c r="AI105" s="79">
        <f>'Long Term Vision'!C122</f>
        <v>0</v>
      </c>
      <c r="AJ105" s="79">
        <f>IF($AI105="NO",'developer sheet'!$D$9,IF(AND($AH105&gt;0,$AI105=0),1,0))</f>
        <v>1</v>
      </c>
      <c r="AK105" s="108">
        <f>IF($AI105="NO",'developer sheet'!$D$9,IF(AND($AH105=0,$AI105=0),1,0))</f>
        <v>0</v>
      </c>
      <c r="AL105" s="103"/>
    </row>
    <row r="106" spans="1:38" x14ac:dyDescent="0.25">
      <c r="A106" s="19">
        <v>16.8</v>
      </c>
      <c r="B106" s="107">
        <f>'Long Term Vision'!G123</f>
        <v>0</v>
      </c>
      <c r="C106" s="79">
        <f>'Mid-term Plan'!E123</f>
        <v>0</v>
      </c>
      <c r="D106" s="79">
        <f>'Sectoral Plan 1'!$E123</f>
        <v>0</v>
      </c>
      <c r="E106" s="79">
        <f>'Sectoral Plan 2'!$E123</f>
        <v>0</v>
      </c>
      <c r="F106" s="79">
        <f>'Sectoral Plan 3'!$E123</f>
        <v>0</v>
      </c>
      <c r="G106" s="79">
        <f>'Sectoral Plan 4'!$E123</f>
        <v>0</v>
      </c>
      <c r="H106" s="79">
        <f>'Sectoral Plan 5'!$E123</f>
        <v>0</v>
      </c>
      <c r="I106" s="79">
        <f>'Sectoral Plan 6'!$E123</f>
        <v>0</v>
      </c>
      <c r="J106" s="79">
        <f>'Sectoral Plan 7'!$E123</f>
        <v>0</v>
      </c>
      <c r="K106" s="79">
        <f>'Sectoral Plan 8'!$E123</f>
        <v>0</v>
      </c>
      <c r="L106" s="79">
        <f>'Sectoral Plan 9'!$E123</f>
        <v>0</v>
      </c>
      <c r="M106" s="79">
        <f>'Sectoral Plan 10'!$E123</f>
        <v>0</v>
      </c>
      <c r="N106" s="79">
        <f>'Sectoral Plan 11'!$E123</f>
        <v>0</v>
      </c>
      <c r="O106" s="79">
        <f>'Sectoral Plan 12'!$E123</f>
        <v>0</v>
      </c>
      <c r="P106" s="79">
        <f>'Sectoral Plan 13'!$E123</f>
        <v>0</v>
      </c>
      <c r="Q106" s="79">
        <f>'Sectoral Plan 14'!$E123</f>
        <v>0</v>
      </c>
      <c r="R106" s="79">
        <f>'Sectoral Plan 15'!$E123</f>
        <v>0</v>
      </c>
      <c r="S106" s="79">
        <f>'Sectoral Plan 16'!$E123</f>
        <v>0</v>
      </c>
      <c r="T106" s="79">
        <f>'Sectoral Plan 17'!$E123</f>
        <v>0</v>
      </c>
      <c r="U106" s="79">
        <f>'Sectoral Plan 18'!$E123</f>
        <v>0</v>
      </c>
      <c r="V106" s="79">
        <f>'Sectoral Plan 19'!$E123</f>
        <v>0</v>
      </c>
      <c r="W106" s="79">
        <f>'Sectoral Plan 20'!$E123</f>
        <v>0</v>
      </c>
      <c r="X106" s="79">
        <f>'Sectoral Plan 21'!$E123</f>
        <v>0</v>
      </c>
      <c r="Y106" s="79">
        <f>'Sectoral Plan 22'!$E123</f>
        <v>0</v>
      </c>
      <c r="Z106" s="79">
        <f>'Sectoral Plan 23'!$E123</f>
        <v>0</v>
      </c>
      <c r="AA106" s="79">
        <f>'Sectoral Plan 24'!$E123</f>
        <v>0</v>
      </c>
      <c r="AB106" s="79">
        <f>'Sectoral Plan 25'!$E123</f>
        <v>0</v>
      </c>
      <c r="AC106" s="79">
        <f>'Sectoral Plan 26'!$E123</f>
        <v>0</v>
      </c>
      <c r="AD106" s="79">
        <f>'Sectoral Plan 27'!$E123</f>
        <v>0</v>
      </c>
      <c r="AE106" s="79">
        <f>'Sectoral Plan 28'!$E123</f>
        <v>0</v>
      </c>
      <c r="AF106" s="79">
        <f>'Sectoral Plan 29'!$E123</f>
        <v>0</v>
      </c>
      <c r="AG106" s="108">
        <f>'Sectoral Plan 30'!$E123</f>
        <v>0</v>
      </c>
      <c r="AH106" s="107">
        <f t="shared" si="1"/>
        <v>0</v>
      </c>
      <c r="AI106" s="79">
        <f>'Long Term Vision'!C123</f>
        <v>0</v>
      </c>
      <c r="AJ106" s="79">
        <f>IF($AI106="NO",'developer sheet'!$D$9,IF(AND($AH106&gt;0,$AI106=0),1,0))</f>
        <v>0</v>
      </c>
      <c r="AK106" s="108">
        <f>IF($AI106="NO",'developer sheet'!$D$9,IF(AND($AH106=0,$AI106=0),1,0))</f>
        <v>1</v>
      </c>
      <c r="AL106" s="103"/>
    </row>
    <row r="107" spans="1:38" x14ac:dyDescent="0.25">
      <c r="A107" s="19">
        <v>16.899999999999999</v>
      </c>
      <c r="B107" s="107">
        <f>'Long Term Vision'!G124</f>
        <v>0</v>
      </c>
      <c r="C107" s="79">
        <f>'Mid-term Plan'!E124</f>
        <v>0</v>
      </c>
      <c r="D107" s="79">
        <f>'Sectoral Plan 1'!$E124</f>
        <v>0</v>
      </c>
      <c r="E107" s="79">
        <f>'Sectoral Plan 2'!$E124</f>
        <v>0</v>
      </c>
      <c r="F107" s="79">
        <f>'Sectoral Plan 3'!$E124</f>
        <v>0</v>
      </c>
      <c r="G107" s="79">
        <f>'Sectoral Plan 4'!$E124</f>
        <v>0</v>
      </c>
      <c r="H107" s="79">
        <f>'Sectoral Plan 5'!$E124</f>
        <v>0</v>
      </c>
      <c r="I107" s="79">
        <f>'Sectoral Plan 6'!$E124</f>
        <v>0</v>
      </c>
      <c r="J107" s="79">
        <f>'Sectoral Plan 7'!$E124</f>
        <v>0</v>
      </c>
      <c r="K107" s="79">
        <f>'Sectoral Plan 8'!$E124</f>
        <v>0</v>
      </c>
      <c r="L107" s="79">
        <f>'Sectoral Plan 9'!$E124</f>
        <v>0</v>
      </c>
      <c r="M107" s="79">
        <f>'Sectoral Plan 10'!$E124</f>
        <v>0</v>
      </c>
      <c r="N107" s="79">
        <f>'Sectoral Plan 11'!$E124</f>
        <v>0</v>
      </c>
      <c r="O107" s="79">
        <f>'Sectoral Plan 12'!$E124</f>
        <v>0</v>
      </c>
      <c r="P107" s="79">
        <f>'Sectoral Plan 13'!$E124</f>
        <v>0</v>
      </c>
      <c r="Q107" s="79">
        <f>'Sectoral Plan 14'!$E124</f>
        <v>0</v>
      </c>
      <c r="R107" s="79">
        <f>'Sectoral Plan 15'!$E124</f>
        <v>0</v>
      </c>
      <c r="S107" s="79">
        <f>'Sectoral Plan 16'!$E124</f>
        <v>0</v>
      </c>
      <c r="T107" s="79">
        <f>'Sectoral Plan 17'!$E124</f>
        <v>0</v>
      </c>
      <c r="U107" s="79">
        <f>'Sectoral Plan 18'!$E124</f>
        <v>0</v>
      </c>
      <c r="V107" s="79">
        <f>'Sectoral Plan 19'!$E124</f>
        <v>0</v>
      </c>
      <c r="W107" s="79">
        <f>'Sectoral Plan 20'!$E124</f>
        <v>0</v>
      </c>
      <c r="X107" s="79">
        <f>'Sectoral Plan 21'!$E124</f>
        <v>0</v>
      </c>
      <c r="Y107" s="79">
        <f>'Sectoral Plan 22'!$E124</f>
        <v>0</v>
      </c>
      <c r="Z107" s="79">
        <f>'Sectoral Plan 23'!$E124</f>
        <v>0</v>
      </c>
      <c r="AA107" s="79">
        <f>'Sectoral Plan 24'!$E124</f>
        <v>0</v>
      </c>
      <c r="AB107" s="79">
        <f>'Sectoral Plan 25'!$E124</f>
        <v>0</v>
      </c>
      <c r="AC107" s="79">
        <f>'Sectoral Plan 26'!$E124</f>
        <v>0</v>
      </c>
      <c r="AD107" s="79">
        <f>'Sectoral Plan 27'!$E124</f>
        <v>0</v>
      </c>
      <c r="AE107" s="79">
        <f>'Sectoral Plan 28'!$E124</f>
        <v>0</v>
      </c>
      <c r="AF107" s="79">
        <f>'Sectoral Plan 29'!$E124</f>
        <v>0</v>
      </c>
      <c r="AG107" s="108">
        <f>'Sectoral Plan 30'!$E124</f>
        <v>0</v>
      </c>
      <c r="AH107" s="107">
        <f t="shared" si="1"/>
        <v>0</v>
      </c>
      <c r="AI107" s="79">
        <f>'Long Term Vision'!C124</f>
        <v>0</v>
      </c>
      <c r="AJ107" s="79">
        <f>IF($AI107="NO",'developer sheet'!$D$9,IF(AND($AH107&gt;0,$AI107=0),1,0))</f>
        <v>0</v>
      </c>
      <c r="AK107" s="108">
        <f>IF($AI107="NO",'developer sheet'!$D$9,IF(AND($AH107=0,$AI107=0),1,0))</f>
        <v>1</v>
      </c>
      <c r="AL107" s="103"/>
    </row>
    <row r="108" spans="1:38" x14ac:dyDescent="0.25">
      <c r="A108" s="60">
        <v>16.100000000000001</v>
      </c>
      <c r="B108" s="107">
        <f>'Long Term Vision'!G125</f>
        <v>0</v>
      </c>
      <c r="C108" s="79">
        <f>'Mid-term Plan'!E125</f>
        <v>0</v>
      </c>
      <c r="D108" s="79">
        <f>'Sectoral Plan 1'!$E125</f>
        <v>0</v>
      </c>
      <c r="E108" s="79">
        <f>'Sectoral Plan 2'!$E125</f>
        <v>0</v>
      </c>
      <c r="F108" s="79" t="str">
        <f>'Sectoral Plan 3'!$E125</f>
        <v xml:space="preserve">Business Process 
Reengineering (BPR)
¬ Project Plan 
¬ No. of staff trained in BPR 
¬ No. of processes reengineered 
Knowledge  
Management (KM)
¬ Intelligence database 
¬ Operational Manual
Human Resource 
Management (HRM)
¬ 100% of technical staff at the  level of PMC 1  recruited
Policy Formulation &amp; 
Execution (PFE)
Guideline Document
¬ Additional  Guidelines
¬ % Adherence to Policy
HR  for the SHRM Division acquired: 
¬ Fulfill staffing requirements (SHRM  Division) 
Consulting Organization for the 
SHRM reform programme 
engaged: 
¬ No. of consultants engaged 
SHRM Road map completed  
¬ SHRM programme 
implementation rate 
¬ No. of technical agreements 
Governance Arrangement for the HRM reform programme 
developed: 
¬ No. and type of steering committee meetings 
¬ No. of decisions made 
to chart and implement the HRM 
programme
Governance Arrangement for the HRM reform programme 
developed:(Continued) 
¬ Engage in HRM Network Forums  
¬ No. of HRM Network Forums held  
HRM Philosophy formalized: 
¬ No. of stakeholder 
consultations held to inform the HRM Philosophy 
¬ HRM Philosophy completed and approved 
HRM Laws, Policies &amp; Regulations developed: 
¬ No. of laws and regulations 
implemented
¬ No. of   policies developed
HRM system improvements 
administered 
¬ Map Processes 
¬ No. of HRM processes 
mapped and redesigned 
¬ Level of iHRIS usage
HR Audit conducted: 
¬ Audit Report 
¬ Level of usage of 
ihRIS and ICTs
¬ Level of satisfaction by HRM professionals and other stakeholders with ihRIS
HRM structures, capacity and capability developed: 
¬ No. of revised organizational 
structures 
¬ No. of staff recruited 
¬ No. of staff trained
¬ Report on think-tank sessions and focus groups 
¬ No. of Inter-agency planning teams 
¬ Approved Service Delivery Policy (including service 
delivery principles and standards) 
¬ No. of rationalized policies and 
legislations 
¬ Change Management 
Strategy/Plan 
¬ No. of Stakeholder Consultations 
¬ No. of Service Delivery Standards 
¬ Agreed upon Customer / User 
Interface Model
¬ Cabinet Approval for 
InterGov model 
¬ Terms of Reference 
¬ Approved Service Delivery Framework 
¬ Approved  data Architecture, 
Governance structure and 
responsibilities established 
¬ Computerize records and integrated government services 
¬ Process catalogues of government services (Selected 
Agencies -) 
¬ No. of Business Centers 
¬ No. of "One-stop shop" services  
¬ Re-training / reintegration plan 
¬ Web-based Directory of Services 
¬ No. of M&amp;E mechanisms 
[...]
¬ MPA and Secretariat 
organisational charts 
¬ Governance Framework for 
relationship between MPA and 
TATT 
¬ Roles and Responsibilities 
Matrix 
¬ Secretariat Staffing  
¬ Training Plan 
¬ Agendas for 
Policy 
Legislation 
Planning  
Oversight  
Implementation rates for 
Policy 
Legislation 
Planning  
Oversight  
¬ % achievement rate of TATT 
programme 
¬ % compliance with TATT reporting responsibilities 
</v>
      </c>
      <c r="G108" s="79">
        <f>'Sectoral Plan 4'!$E125</f>
        <v>0</v>
      </c>
      <c r="H108" s="79">
        <f>'Sectoral Plan 5'!$E125</f>
        <v>0</v>
      </c>
      <c r="I108" s="79">
        <f>'Sectoral Plan 6'!$E125</f>
        <v>0</v>
      </c>
      <c r="J108" s="79">
        <f>'Sectoral Plan 7'!$E125</f>
        <v>0</v>
      </c>
      <c r="K108" s="79">
        <f>'Sectoral Plan 8'!$E125</f>
        <v>0</v>
      </c>
      <c r="L108" s="79">
        <f>'Sectoral Plan 9'!$E125</f>
        <v>0</v>
      </c>
      <c r="M108" s="79">
        <f>'Sectoral Plan 10'!$E125</f>
        <v>0</v>
      </c>
      <c r="N108" s="79">
        <f>'Sectoral Plan 11'!$E125</f>
        <v>0</v>
      </c>
      <c r="O108" s="79">
        <f>'Sectoral Plan 12'!$E125</f>
        <v>0</v>
      </c>
      <c r="P108" s="79" t="str">
        <f>'Sectoral Plan 13'!$E125</f>
        <v>¬ Length of time between latest entry in each register and the current date</v>
      </c>
      <c r="Q108" s="79">
        <f>'Sectoral Plan 14'!$E125</f>
        <v>0</v>
      </c>
      <c r="R108" s="79">
        <f>'Sectoral Plan 15'!$E125</f>
        <v>0</v>
      </c>
      <c r="S108" s="79">
        <f>'Sectoral Plan 16'!$E125</f>
        <v>0</v>
      </c>
      <c r="T108" s="79">
        <f>'Sectoral Plan 17'!$E125</f>
        <v>0</v>
      </c>
      <c r="U108" s="79">
        <f>'Sectoral Plan 18'!$E125</f>
        <v>0</v>
      </c>
      <c r="V108" s="79">
        <f>'Sectoral Plan 19'!$E125</f>
        <v>0</v>
      </c>
      <c r="W108" s="79">
        <f>'Sectoral Plan 20'!$E125</f>
        <v>0</v>
      </c>
      <c r="X108" s="79">
        <f>'Sectoral Plan 21'!$E125</f>
        <v>0</v>
      </c>
      <c r="Y108" s="79">
        <f>'Sectoral Plan 22'!$E125</f>
        <v>0</v>
      </c>
      <c r="Z108" s="79">
        <f>'Sectoral Plan 23'!$E125</f>
        <v>0</v>
      </c>
      <c r="AA108" s="79">
        <f>'Sectoral Plan 24'!$E125</f>
        <v>0</v>
      </c>
      <c r="AB108" s="79">
        <f>'Sectoral Plan 25'!$E125</f>
        <v>0</v>
      </c>
      <c r="AC108" s="79">
        <f>'Sectoral Plan 26'!$E125</f>
        <v>0</v>
      </c>
      <c r="AD108" s="79">
        <f>'Sectoral Plan 27'!$E125</f>
        <v>0</v>
      </c>
      <c r="AE108" s="79">
        <f>'Sectoral Plan 28'!$E125</f>
        <v>0</v>
      </c>
      <c r="AF108" s="79">
        <f>'Sectoral Plan 29'!$E125</f>
        <v>0</v>
      </c>
      <c r="AG108" s="108">
        <f>'Sectoral Plan 30'!$E125</f>
        <v>0</v>
      </c>
      <c r="AH108" s="107">
        <f t="shared" si="1"/>
        <v>2</v>
      </c>
      <c r="AI108" s="79">
        <f>'Long Term Vision'!C125</f>
        <v>0</v>
      </c>
      <c r="AJ108" s="79">
        <f>IF($AI108="NO",'developer sheet'!$D$9,IF(AND($AH108&gt;0,$AI108=0),1,0))</f>
        <v>1</v>
      </c>
      <c r="AK108" s="108">
        <f>IF($AI108="NO",'developer sheet'!$D$9,IF(AND($AH108=0,$AI108=0),1,0))</f>
        <v>0</v>
      </c>
      <c r="AL108" s="103"/>
    </row>
    <row r="109" spans="1:38" x14ac:dyDescent="0.25">
      <c r="A109" s="19">
        <v>17.100000000000001</v>
      </c>
      <c r="B109" s="107">
        <f>'Long Term Vision'!G127</f>
        <v>0</v>
      </c>
      <c r="C109" s="79">
        <f>'Mid-term Plan'!E127</f>
        <v>0</v>
      </c>
      <c r="D109" s="79">
        <f>'Sectoral Plan 1'!$E127</f>
        <v>0</v>
      </c>
      <c r="E109" s="79">
        <f>'Sectoral Plan 2'!$E127</f>
        <v>0</v>
      </c>
      <c r="F109" s="79">
        <f>'Sectoral Plan 3'!$E127</f>
        <v>0</v>
      </c>
      <c r="G109" s="79">
        <f>'Sectoral Plan 4'!$E127</f>
        <v>0</v>
      </c>
      <c r="H109" s="79">
        <f>'Sectoral Plan 5'!$E127</f>
        <v>0</v>
      </c>
      <c r="I109" s="79">
        <f>'Sectoral Plan 6'!$E127</f>
        <v>0</v>
      </c>
      <c r="J109" s="79">
        <f>'Sectoral Plan 7'!$E127</f>
        <v>0</v>
      </c>
      <c r="K109" s="79">
        <f>'Sectoral Plan 8'!$E127</f>
        <v>0</v>
      </c>
      <c r="L109" s="79">
        <f>'Sectoral Plan 9'!$E127</f>
        <v>0</v>
      </c>
      <c r="M109" s="79">
        <f>'Sectoral Plan 10'!$E127</f>
        <v>0</v>
      </c>
      <c r="N109" s="79">
        <f>'Sectoral Plan 11'!$E127</f>
        <v>0</v>
      </c>
      <c r="O109" s="79">
        <f>'Sectoral Plan 12'!$E127</f>
        <v>0</v>
      </c>
      <c r="P109" s="79">
        <f>'Sectoral Plan 13'!$E127</f>
        <v>0</v>
      </c>
      <c r="Q109" s="79">
        <f>'Sectoral Plan 14'!$E127</f>
        <v>0</v>
      </c>
      <c r="R109" s="79">
        <f>'Sectoral Plan 15'!$E127</f>
        <v>0</v>
      </c>
      <c r="S109" s="79">
        <f>'Sectoral Plan 16'!$E127</f>
        <v>0</v>
      </c>
      <c r="T109" s="79">
        <f>'Sectoral Plan 17'!$E127</f>
        <v>0</v>
      </c>
      <c r="U109" s="79">
        <f>'Sectoral Plan 18'!$E127</f>
        <v>0</v>
      </c>
      <c r="V109" s="79">
        <f>'Sectoral Plan 19'!$E127</f>
        <v>0</v>
      </c>
      <c r="W109" s="79">
        <f>'Sectoral Plan 20'!$E127</f>
        <v>0</v>
      </c>
      <c r="X109" s="79">
        <f>'Sectoral Plan 21'!$E127</f>
        <v>0</v>
      </c>
      <c r="Y109" s="79">
        <f>'Sectoral Plan 22'!$E127</f>
        <v>0</v>
      </c>
      <c r="Z109" s="79">
        <f>'Sectoral Plan 23'!$E127</f>
        <v>0</v>
      </c>
      <c r="AA109" s="79">
        <f>'Sectoral Plan 24'!$E127</f>
        <v>0</v>
      </c>
      <c r="AB109" s="79">
        <f>'Sectoral Plan 25'!$E127</f>
        <v>0</v>
      </c>
      <c r="AC109" s="79">
        <f>'Sectoral Plan 26'!$E127</f>
        <v>0</v>
      </c>
      <c r="AD109" s="79">
        <f>'Sectoral Plan 27'!$E127</f>
        <v>0</v>
      </c>
      <c r="AE109" s="79">
        <f>'Sectoral Plan 28'!$E127</f>
        <v>0</v>
      </c>
      <c r="AF109" s="79">
        <f>'Sectoral Plan 29'!$E127</f>
        <v>0</v>
      </c>
      <c r="AG109" s="108">
        <f>'Sectoral Plan 30'!$E127</f>
        <v>0</v>
      </c>
      <c r="AH109" s="107">
        <f t="shared" si="1"/>
        <v>0</v>
      </c>
      <c r="AI109" s="79">
        <f>'Long Term Vision'!C127</f>
        <v>0</v>
      </c>
      <c r="AJ109" s="79">
        <f>IF($AI109="NO",'developer sheet'!$D$9,IF(AND($AH109&gt;0,$AI109=0),1,0))</f>
        <v>0</v>
      </c>
      <c r="AK109" s="108">
        <f>IF($AI109="NO",'developer sheet'!$D$9,IF(AND($AH109=0,$AI109=0),1,0))</f>
        <v>1</v>
      </c>
      <c r="AL109" s="103"/>
    </row>
    <row r="110" spans="1:38" x14ac:dyDescent="0.25">
      <c r="A110" s="19">
        <v>17.2</v>
      </c>
      <c r="B110" s="107">
        <f>'Long Term Vision'!G128</f>
        <v>0</v>
      </c>
      <c r="C110" s="79">
        <f>'Mid-term Plan'!E128</f>
        <v>0</v>
      </c>
      <c r="D110" s="79">
        <f>'Sectoral Plan 1'!$E128</f>
        <v>0</v>
      </c>
      <c r="E110" s="79">
        <f>'Sectoral Plan 2'!$E128</f>
        <v>0</v>
      </c>
      <c r="F110" s="79">
        <f>'Sectoral Plan 3'!$E128</f>
        <v>0</v>
      </c>
      <c r="G110" s="79">
        <f>'Sectoral Plan 4'!$E128</f>
        <v>0</v>
      </c>
      <c r="H110" s="79">
        <f>'Sectoral Plan 5'!$E128</f>
        <v>0</v>
      </c>
      <c r="I110" s="79">
        <f>'Sectoral Plan 6'!$E128</f>
        <v>0</v>
      </c>
      <c r="J110" s="79">
        <f>'Sectoral Plan 7'!$E128</f>
        <v>0</v>
      </c>
      <c r="K110" s="79">
        <f>'Sectoral Plan 8'!$E128</f>
        <v>0</v>
      </c>
      <c r="L110" s="79">
        <f>'Sectoral Plan 9'!$E128</f>
        <v>0</v>
      </c>
      <c r="M110" s="79">
        <f>'Sectoral Plan 10'!$E128</f>
        <v>0</v>
      </c>
      <c r="N110" s="79">
        <f>'Sectoral Plan 11'!$E128</f>
        <v>0</v>
      </c>
      <c r="O110" s="79">
        <f>'Sectoral Plan 12'!$E128</f>
        <v>0</v>
      </c>
      <c r="P110" s="79">
        <f>'Sectoral Plan 13'!$E128</f>
        <v>0</v>
      </c>
      <c r="Q110" s="79">
        <f>'Sectoral Plan 14'!$E128</f>
        <v>0</v>
      </c>
      <c r="R110" s="79">
        <f>'Sectoral Plan 15'!$E128</f>
        <v>0</v>
      </c>
      <c r="S110" s="79">
        <f>'Sectoral Plan 16'!$E128</f>
        <v>0</v>
      </c>
      <c r="T110" s="79">
        <f>'Sectoral Plan 17'!$E128</f>
        <v>0</v>
      </c>
      <c r="U110" s="79">
        <f>'Sectoral Plan 18'!$E128</f>
        <v>0</v>
      </c>
      <c r="V110" s="79">
        <f>'Sectoral Plan 19'!$E128</f>
        <v>0</v>
      </c>
      <c r="W110" s="79">
        <f>'Sectoral Plan 20'!$E128</f>
        <v>0</v>
      </c>
      <c r="X110" s="79">
        <f>'Sectoral Plan 21'!$E128</f>
        <v>0</v>
      </c>
      <c r="Y110" s="79">
        <f>'Sectoral Plan 22'!$E128</f>
        <v>0</v>
      </c>
      <c r="Z110" s="79">
        <f>'Sectoral Plan 23'!$E128</f>
        <v>0</v>
      </c>
      <c r="AA110" s="79">
        <f>'Sectoral Plan 24'!$E128</f>
        <v>0</v>
      </c>
      <c r="AB110" s="79">
        <f>'Sectoral Plan 25'!$E128</f>
        <v>0</v>
      </c>
      <c r="AC110" s="79">
        <f>'Sectoral Plan 26'!$E128</f>
        <v>0</v>
      </c>
      <c r="AD110" s="79">
        <f>'Sectoral Plan 27'!$E128</f>
        <v>0</v>
      </c>
      <c r="AE110" s="79">
        <f>'Sectoral Plan 28'!$E128</f>
        <v>0</v>
      </c>
      <c r="AF110" s="79">
        <f>'Sectoral Plan 29'!$E128</f>
        <v>0</v>
      </c>
      <c r="AG110" s="108">
        <f>'Sectoral Plan 30'!$E128</f>
        <v>0</v>
      </c>
      <c r="AH110" s="107">
        <f t="shared" si="1"/>
        <v>0</v>
      </c>
      <c r="AI110" s="79" t="str">
        <f>'Long Term Vision'!C128</f>
        <v>NO</v>
      </c>
      <c r="AJ110" s="79" t="str">
        <f>IF($AI110="NO",'developer sheet'!$D$9,IF(AND($AH110&gt;0,$AI110=0),1,0))</f>
        <v>N/A</v>
      </c>
      <c r="AK110" s="108" t="str">
        <f>IF($AI110="NO",'developer sheet'!$D$9,IF(AND($AH110=0,$AI110=0),1,0))</f>
        <v>N/A</v>
      </c>
      <c r="AL110" s="103"/>
    </row>
    <row r="111" spans="1:38" x14ac:dyDescent="0.25">
      <c r="A111" s="19">
        <v>17.3</v>
      </c>
      <c r="B111" s="107">
        <f>'Long Term Vision'!G129</f>
        <v>0</v>
      </c>
      <c r="C111" s="79">
        <f>'Mid-term Plan'!E129</f>
        <v>0</v>
      </c>
      <c r="D111" s="79">
        <f>'Sectoral Plan 1'!$E129</f>
        <v>0</v>
      </c>
      <c r="E111" s="79">
        <f>'Sectoral Plan 2'!$E129</f>
        <v>0</v>
      </c>
      <c r="F111" s="79">
        <f>'Sectoral Plan 3'!$E129</f>
        <v>0</v>
      </c>
      <c r="G111" s="79">
        <f>'Sectoral Plan 4'!$E129</f>
        <v>0</v>
      </c>
      <c r="H111" s="79">
        <f>'Sectoral Plan 5'!$E129</f>
        <v>0</v>
      </c>
      <c r="I111" s="79">
        <f>'Sectoral Plan 6'!$E129</f>
        <v>0</v>
      </c>
      <c r="J111" s="79">
        <f>'Sectoral Plan 7'!$E129</f>
        <v>0</v>
      </c>
      <c r="K111" s="79">
        <f>'Sectoral Plan 8'!$E129</f>
        <v>0</v>
      </c>
      <c r="L111" s="79">
        <f>'Sectoral Plan 9'!$E129</f>
        <v>0</v>
      </c>
      <c r="M111" s="79">
        <f>'Sectoral Plan 10'!$E129</f>
        <v>0</v>
      </c>
      <c r="N111" s="79">
        <f>'Sectoral Plan 11'!$E129</f>
        <v>0</v>
      </c>
      <c r="O111" s="79">
        <f>'Sectoral Plan 12'!$E129</f>
        <v>0</v>
      </c>
      <c r="P111" s="79">
        <f>'Sectoral Plan 13'!$E129</f>
        <v>0</v>
      </c>
      <c r="Q111" s="79">
        <f>'Sectoral Plan 14'!$E129</f>
        <v>0</v>
      </c>
      <c r="R111" s="79">
        <f>'Sectoral Plan 15'!$E129</f>
        <v>0</v>
      </c>
      <c r="S111" s="79">
        <f>'Sectoral Plan 16'!$E129</f>
        <v>0</v>
      </c>
      <c r="T111" s="79">
        <f>'Sectoral Plan 17'!$E129</f>
        <v>0</v>
      </c>
      <c r="U111" s="79">
        <f>'Sectoral Plan 18'!$E129</f>
        <v>0</v>
      </c>
      <c r="V111" s="79">
        <f>'Sectoral Plan 19'!$E129</f>
        <v>0</v>
      </c>
      <c r="W111" s="79">
        <f>'Sectoral Plan 20'!$E129</f>
        <v>0</v>
      </c>
      <c r="X111" s="79">
        <f>'Sectoral Plan 21'!$E129</f>
        <v>0</v>
      </c>
      <c r="Y111" s="79">
        <f>'Sectoral Plan 22'!$E129</f>
        <v>0</v>
      </c>
      <c r="Z111" s="79">
        <f>'Sectoral Plan 23'!$E129</f>
        <v>0</v>
      </c>
      <c r="AA111" s="79">
        <f>'Sectoral Plan 24'!$E129</f>
        <v>0</v>
      </c>
      <c r="AB111" s="79">
        <f>'Sectoral Plan 25'!$E129</f>
        <v>0</v>
      </c>
      <c r="AC111" s="79">
        <f>'Sectoral Plan 26'!$E129</f>
        <v>0</v>
      </c>
      <c r="AD111" s="79">
        <f>'Sectoral Plan 27'!$E129</f>
        <v>0</v>
      </c>
      <c r="AE111" s="79">
        <f>'Sectoral Plan 28'!$E129</f>
        <v>0</v>
      </c>
      <c r="AF111" s="79">
        <f>'Sectoral Plan 29'!$E129</f>
        <v>0</v>
      </c>
      <c r="AG111" s="108">
        <f>'Sectoral Plan 30'!$E129</f>
        <v>0</v>
      </c>
      <c r="AH111" s="107">
        <f t="shared" si="1"/>
        <v>0</v>
      </c>
      <c r="AI111" s="79" t="str">
        <f>'Long Term Vision'!C129</f>
        <v>NO</v>
      </c>
      <c r="AJ111" s="79" t="str">
        <f>IF($AI111="NO",'developer sheet'!$D$9,IF(AND($AH111&gt;0,$AI111=0),1,0))</f>
        <v>N/A</v>
      </c>
      <c r="AK111" s="108" t="str">
        <f>IF($AI111="NO",'developer sheet'!$D$9,IF(AND($AH111=0,$AI111=0),1,0))</f>
        <v>N/A</v>
      </c>
      <c r="AL111" s="103"/>
    </row>
    <row r="112" spans="1:38" x14ac:dyDescent="0.25">
      <c r="A112" s="19">
        <v>17.399999999999999</v>
      </c>
      <c r="B112" s="107">
        <f>'Long Term Vision'!G130</f>
        <v>0</v>
      </c>
      <c r="C112" s="79">
        <f>'Mid-term Plan'!E130</f>
        <v>0</v>
      </c>
      <c r="D112" s="79">
        <f>'Sectoral Plan 1'!$E130</f>
        <v>0</v>
      </c>
      <c r="E112" s="79">
        <f>'Sectoral Plan 2'!$E130</f>
        <v>0</v>
      </c>
      <c r="F112" s="79">
        <f>'Sectoral Plan 3'!$E130</f>
        <v>0</v>
      </c>
      <c r="G112" s="79">
        <f>'Sectoral Plan 4'!$E130</f>
        <v>0</v>
      </c>
      <c r="H112" s="79">
        <f>'Sectoral Plan 5'!$E130</f>
        <v>0</v>
      </c>
      <c r="I112" s="79">
        <f>'Sectoral Plan 6'!$E130</f>
        <v>0</v>
      </c>
      <c r="J112" s="79">
        <f>'Sectoral Plan 7'!$E130</f>
        <v>0</v>
      </c>
      <c r="K112" s="79">
        <f>'Sectoral Plan 8'!$E130</f>
        <v>0</v>
      </c>
      <c r="L112" s="79" t="str">
        <f>'Sectoral Plan 9'!$E130</f>
        <v xml:space="preserve">¬ Interagency Meetings 
¬ Development plans
¬ Number of complaints 
¬ Development inspections
¬ Environmental performance </v>
      </c>
      <c r="M112" s="79">
        <f>'Sectoral Plan 10'!$E130</f>
        <v>0</v>
      </c>
      <c r="N112" s="79">
        <f>'Sectoral Plan 11'!$E130</f>
        <v>0</v>
      </c>
      <c r="O112" s="79">
        <f>'Sectoral Plan 12'!$E130</f>
        <v>0</v>
      </c>
      <c r="P112" s="79">
        <f>'Sectoral Plan 13'!$E130</f>
        <v>0</v>
      </c>
      <c r="Q112" s="79">
        <f>'Sectoral Plan 14'!$E130</f>
        <v>0</v>
      </c>
      <c r="R112" s="79">
        <f>'Sectoral Plan 15'!$E130</f>
        <v>0</v>
      </c>
      <c r="S112" s="79">
        <f>'Sectoral Plan 16'!$E130</f>
        <v>0</v>
      </c>
      <c r="T112" s="79">
        <f>'Sectoral Plan 17'!$E130</f>
        <v>0</v>
      </c>
      <c r="U112" s="79">
        <f>'Sectoral Plan 18'!$E130</f>
        <v>0</v>
      </c>
      <c r="V112" s="79">
        <f>'Sectoral Plan 19'!$E130</f>
        <v>0</v>
      </c>
      <c r="W112" s="79">
        <f>'Sectoral Plan 20'!$E130</f>
        <v>0</v>
      </c>
      <c r="X112" s="79">
        <f>'Sectoral Plan 21'!$E130</f>
        <v>0</v>
      </c>
      <c r="Y112" s="79">
        <f>'Sectoral Plan 22'!$E130</f>
        <v>0</v>
      </c>
      <c r="Z112" s="79">
        <f>'Sectoral Plan 23'!$E130</f>
        <v>0</v>
      </c>
      <c r="AA112" s="79">
        <f>'Sectoral Plan 24'!$E130</f>
        <v>0</v>
      </c>
      <c r="AB112" s="79">
        <f>'Sectoral Plan 25'!$E130</f>
        <v>0</v>
      </c>
      <c r="AC112" s="79">
        <f>'Sectoral Plan 26'!$E130</f>
        <v>0</v>
      </c>
      <c r="AD112" s="79">
        <f>'Sectoral Plan 27'!$E130</f>
        <v>0</v>
      </c>
      <c r="AE112" s="79">
        <f>'Sectoral Plan 28'!$E130</f>
        <v>0</v>
      </c>
      <c r="AF112" s="79">
        <f>'Sectoral Plan 29'!$E130</f>
        <v>0</v>
      </c>
      <c r="AG112" s="108">
        <f>'Sectoral Plan 30'!$E130</f>
        <v>0</v>
      </c>
      <c r="AH112" s="107">
        <f t="shared" si="1"/>
        <v>1</v>
      </c>
      <c r="AI112" s="79">
        <f>'Long Term Vision'!C130</f>
        <v>0</v>
      </c>
      <c r="AJ112" s="79">
        <f>IF($AI112="NO",'developer sheet'!$D$9,IF(AND($AH112&gt;0,$AI112=0),1,0))</f>
        <v>1</v>
      </c>
      <c r="AK112" s="108">
        <f>IF($AI112="NO",'developer sheet'!$D$9,IF(AND($AH112=0,$AI112=0),1,0))</f>
        <v>0</v>
      </c>
      <c r="AL112" s="103"/>
    </row>
    <row r="113" spans="1:38" x14ac:dyDescent="0.25">
      <c r="A113" s="19">
        <v>17.5</v>
      </c>
      <c r="B113" s="107">
        <f>'Long Term Vision'!G131</f>
        <v>0</v>
      </c>
      <c r="C113" s="79" t="str">
        <f>'Mid-term Plan'!E131</f>
        <v>¬ Foreign Direct Investment (FDI)</v>
      </c>
      <c r="D113" s="79">
        <f>'Sectoral Plan 1'!$E131</f>
        <v>0</v>
      </c>
      <c r="E113" s="79">
        <f>'Sectoral Plan 2'!$E131</f>
        <v>0</v>
      </c>
      <c r="F113" s="79">
        <f>'Sectoral Plan 3'!$E131</f>
        <v>0</v>
      </c>
      <c r="G113" s="79">
        <f>'Sectoral Plan 4'!$E131</f>
        <v>0</v>
      </c>
      <c r="H113" s="79">
        <f>'Sectoral Plan 5'!$E131</f>
        <v>0</v>
      </c>
      <c r="I113" s="79">
        <f>'Sectoral Plan 6'!$E131</f>
        <v>0</v>
      </c>
      <c r="J113" s="79">
        <f>'Sectoral Plan 7'!$E131</f>
        <v>0</v>
      </c>
      <c r="K113" s="79">
        <f>'Sectoral Plan 8'!$E131</f>
        <v>0</v>
      </c>
      <c r="L113" s="79" t="str">
        <f>'Sectoral Plan 9'!$E131</f>
        <v>1. Capital investments made in Tobago’s development (both human Capital and financial Capital) 
2. Number of partnerships established by area of interest</v>
      </c>
      <c r="M113" s="79" t="str">
        <f>'Sectoral Plan 10'!$E131</f>
        <v>FDI in gas-based plants</v>
      </c>
      <c r="N113" s="79">
        <f>'Sectoral Plan 11'!$E131</f>
        <v>0</v>
      </c>
      <c r="O113" s="79">
        <f>'Sectoral Plan 12'!$E131</f>
        <v>0</v>
      </c>
      <c r="P113" s="79">
        <f>'Sectoral Plan 13'!$E131</f>
        <v>0</v>
      </c>
      <c r="Q113" s="79">
        <f>'Sectoral Plan 14'!$E131</f>
        <v>0</v>
      </c>
      <c r="R113" s="79">
        <f>'Sectoral Plan 15'!$E131</f>
        <v>0</v>
      </c>
      <c r="S113" s="79">
        <f>'Sectoral Plan 16'!$E131</f>
        <v>0</v>
      </c>
      <c r="T113" s="79">
        <f>'Sectoral Plan 17'!$E131</f>
        <v>0</v>
      </c>
      <c r="U113" s="79">
        <f>'Sectoral Plan 18'!$E131</f>
        <v>0</v>
      </c>
      <c r="V113" s="79">
        <f>'Sectoral Plan 19'!$E131</f>
        <v>0</v>
      </c>
      <c r="W113" s="79">
        <f>'Sectoral Plan 20'!$E131</f>
        <v>0</v>
      </c>
      <c r="X113" s="79">
        <f>'Sectoral Plan 21'!$E131</f>
        <v>0</v>
      </c>
      <c r="Y113" s="79">
        <f>'Sectoral Plan 22'!$E131</f>
        <v>0</v>
      </c>
      <c r="Z113" s="79">
        <f>'Sectoral Plan 23'!$E131</f>
        <v>0</v>
      </c>
      <c r="AA113" s="79">
        <f>'Sectoral Plan 24'!$E131</f>
        <v>0</v>
      </c>
      <c r="AB113" s="79">
        <f>'Sectoral Plan 25'!$E131</f>
        <v>0</v>
      </c>
      <c r="AC113" s="79">
        <f>'Sectoral Plan 26'!$E131</f>
        <v>0</v>
      </c>
      <c r="AD113" s="79">
        <f>'Sectoral Plan 27'!$E131</f>
        <v>0</v>
      </c>
      <c r="AE113" s="79">
        <f>'Sectoral Plan 28'!$E131</f>
        <v>0</v>
      </c>
      <c r="AF113" s="79">
        <f>'Sectoral Plan 29'!$E131</f>
        <v>0</v>
      </c>
      <c r="AG113" s="108">
        <f>'Sectoral Plan 30'!$E131</f>
        <v>0</v>
      </c>
      <c r="AH113" s="107">
        <f t="shared" si="1"/>
        <v>3</v>
      </c>
      <c r="AI113" s="79">
        <f>'Long Term Vision'!C131</f>
        <v>0</v>
      </c>
      <c r="AJ113" s="79">
        <f>IF($AI113="NO",'developer sheet'!$D$9,IF(AND($AH113&gt;0,$AI113=0),1,0))</f>
        <v>1</v>
      </c>
      <c r="AK113" s="108">
        <f>IF($AI113="NO",'developer sheet'!$D$9,IF(AND($AH113=0,$AI113=0),1,0))</f>
        <v>0</v>
      </c>
      <c r="AL113" s="103"/>
    </row>
    <row r="114" spans="1:38" x14ac:dyDescent="0.25">
      <c r="A114" s="19">
        <v>17.600000000000001</v>
      </c>
      <c r="B114" s="107">
        <f>'Long Term Vision'!G132</f>
        <v>0</v>
      </c>
      <c r="C114" s="79">
        <f>'Mid-term Plan'!E132</f>
        <v>0</v>
      </c>
      <c r="D114" s="79">
        <f>'Sectoral Plan 1'!$E132</f>
        <v>0</v>
      </c>
      <c r="E114" s="79">
        <f>'Sectoral Plan 2'!$E132</f>
        <v>0</v>
      </c>
      <c r="F114" s="79">
        <f>'Sectoral Plan 3'!$E132</f>
        <v>0</v>
      </c>
      <c r="G114" s="79">
        <f>'Sectoral Plan 4'!$E132</f>
        <v>0</v>
      </c>
      <c r="H114" s="79">
        <f>'Sectoral Plan 5'!$E132</f>
        <v>0</v>
      </c>
      <c r="I114" s="79">
        <f>'Sectoral Plan 6'!$E132</f>
        <v>0</v>
      </c>
      <c r="J114" s="79">
        <f>'Sectoral Plan 7'!$E132</f>
        <v>0</v>
      </c>
      <c r="K114" s="79">
        <f>'Sectoral Plan 8'!$E132</f>
        <v>0</v>
      </c>
      <c r="L114" s="79">
        <f>'Sectoral Plan 9'!$E132</f>
        <v>0</v>
      </c>
      <c r="M114" s="79">
        <f>'Sectoral Plan 10'!$E132</f>
        <v>0</v>
      </c>
      <c r="N114" s="79">
        <f>'Sectoral Plan 11'!$E132</f>
        <v>0</v>
      </c>
      <c r="O114" s="79">
        <f>'Sectoral Plan 12'!$E132</f>
        <v>0</v>
      </c>
      <c r="P114" s="79">
        <f>'Sectoral Plan 13'!$E132</f>
        <v>0</v>
      </c>
      <c r="Q114" s="79">
        <f>'Sectoral Plan 14'!$E132</f>
        <v>0</v>
      </c>
      <c r="R114" s="79">
        <f>'Sectoral Plan 15'!$E132</f>
        <v>0</v>
      </c>
      <c r="S114" s="79">
        <f>'Sectoral Plan 16'!$E132</f>
        <v>0</v>
      </c>
      <c r="T114" s="79">
        <f>'Sectoral Plan 17'!$E132</f>
        <v>0</v>
      </c>
      <c r="U114" s="79">
        <f>'Sectoral Plan 18'!$E132</f>
        <v>0</v>
      </c>
      <c r="V114" s="79">
        <f>'Sectoral Plan 19'!$E132</f>
        <v>0</v>
      </c>
      <c r="W114" s="79">
        <f>'Sectoral Plan 20'!$E132</f>
        <v>0</v>
      </c>
      <c r="X114" s="79">
        <f>'Sectoral Plan 21'!$E132</f>
        <v>0</v>
      </c>
      <c r="Y114" s="79">
        <f>'Sectoral Plan 22'!$E132</f>
        <v>0</v>
      </c>
      <c r="Z114" s="79">
        <f>'Sectoral Plan 23'!$E132</f>
        <v>0</v>
      </c>
      <c r="AA114" s="79">
        <f>'Sectoral Plan 24'!$E132</f>
        <v>0</v>
      </c>
      <c r="AB114" s="79">
        <f>'Sectoral Plan 25'!$E132</f>
        <v>0</v>
      </c>
      <c r="AC114" s="79">
        <f>'Sectoral Plan 26'!$E132</f>
        <v>0</v>
      </c>
      <c r="AD114" s="79">
        <f>'Sectoral Plan 27'!$E132</f>
        <v>0</v>
      </c>
      <c r="AE114" s="79">
        <f>'Sectoral Plan 28'!$E132</f>
        <v>0</v>
      </c>
      <c r="AF114" s="79">
        <f>'Sectoral Plan 29'!$E132</f>
        <v>0</v>
      </c>
      <c r="AG114" s="108">
        <f>'Sectoral Plan 30'!$E132</f>
        <v>0</v>
      </c>
      <c r="AH114" s="107">
        <f t="shared" si="1"/>
        <v>0</v>
      </c>
      <c r="AI114" s="79">
        <f>'Long Term Vision'!C132</f>
        <v>0</v>
      </c>
      <c r="AJ114" s="79">
        <f>IF($AI114="NO",'developer sheet'!$D$9,IF(AND($AH114&gt;0,$AI114=0),1,0))</f>
        <v>0</v>
      </c>
      <c r="AK114" s="108">
        <f>IF($AI114="NO",'developer sheet'!$D$9,IF(AND($AH114=0,$AI114=0),1,0))</f>
        <v>1</v>
      </c>
      <c r="AL114" s="103"/>
    </row>
    <row r="115" spans="1:38" x14ac:dyDescent="0.25">
      <c r="A115" s="19">
        <v>17.7</v>
      </c>
      <c r="B115" s="107">
        <f>'Long Term Vision'!G133</f>
        <v>0</v>
      </c>
      <c r="C115" s="79">
        <f>'Mid-term Plan'!E133</f>
        <v>0</v>
      </c>
      <c r="D115" s="79">
        <f>'Sectoral Plan 1'!$E133</f>
        <v>0</v>
      </c>
      <c r="E115" s="79">
        <f>'Sectoral Plan 2'!$E133</f>
        <v>0</v>
      </c>
      <c r="F115" s="79">
        <f>'Sectoral Plan 3'!$E133</f>
        <v>0</v>
      </c>
      <c r="G115" s="79">
        <f>'Sectoral Plan 4'!$E133</f>
        <v>0</v>
      </c>
      <c r="H115" s="79">
        <f>'Sectoral Plan 5'!$E133</f>
        <v>0</v>
      </c>
      <c r="I115" s="79">
        <f>'Sectoral Plan 6'!$E133</f>
        <v>0</v>
      </c>
      <c r="J115" s="79">
        <f>'Sectoral Plan 7'!$E133</f>
        <v>0</v>
      </c>
      <c r="K115" s="79">
        <f>'Sectoral Plan 8'!$E133</f>
        <v>0</v>
      </c>
      <c r="L115" s="79">
        <f>'Sectoral Plan 9'!$E133</f>
        <v>0</v>
      </c>
      <c r="M115" s="79">
        <f>'Sectoral Plan 10'!$E133</f>
        <v>0</v>
      </c>
      <c r="N115" s="79">
        <f>'Sectoral Plan 11'!$E133</f>
        <v>0</v>
      </c>
      <c r="O115" s="79">
        <f>'Sectoral Plan 12'!$E133</f>
        <v>0</v>
      </c>
      <c r="P115" s="79">
        <f>'Sectoral Plan 13'!$E133</f>
        <v>0</v>
      </c>
      <c r="Q115" s="79">
        <f>'Sectoral Plan 14'!$E133</f>
        <v>0</v>
      </c>
      <c r="R115" s="79">
        <f>'Sectoral Plan 15'!$E133</f>
        <v>0</v>
      </c>
      <c r="S115" s="79">
        <f>'Sectoral Plan 16'!$E133</f>
        <v>0</v>
      </c>
      <c r="T115" s="79">
        <f>'Sectoral Plan 17'!$E133</f>
        <v>0</v>
      </c>
      <c r="U115" s="79">
        <f>'Sectoral Plan 18'!$E133</f>
        <v>0</v>
      </c>
      <c r="V115" s="79">
        <f>'Sectoral Plan 19'!$E133</f>
        <v>0</v>
      </c>
      <c r="W115" s="79">
        <f>'Sectoral Plan 20'!$E133</f>
        <v>0</v>
      </c>
      <c r="X115" s="79">
        <f>'Sectoral Plan 21'!$E133</f>
        <v>0</v>
      </c>
      <c r="Y115" s="79">
        <f>'Sectoral Plan 22'!$E133</f>
        <v>0</v>
      </c>
      <c r="Z115" s="79">
        <f>'Sectoral Plan 23'!$E133</f>
        <v>0</v>
      </c>
      <c r="AA115" s="79">
        <f>'Sectoral Plan 24'!$E133</f>
        <v>0</v>
      </c>
      <c r="AB115" s="79">
        <f>'Sectoral Plan 25'!$E133</f>
        <v>0</v>
      </c>
      <c r="AC115" s="79">
        <f>'Sectoral Plan 26'!$E133</f>
        <v>0</v>
      </c>
      <c r="AD115" s="79">
        <f>'Sectoral Plan 27'!$E133</f>
        <v>0</v>
      </c>
      <c r="AE115" s="79">
        <f>'Sectoral Plan 28'!$E133</f>
        <v>0</v>
      </c>
      <c r="AF115" s="79">
        <f>'Sectoral Plan 29'!$E133</f>
        <v>0</v>
      </c>
      <c r="AG115" s="108">
        <f>'Sectoral Plan 30'!$E133</f>
        <v>0</v>
      </c>
      <c r="AH115" s="107">
        <f t="shared" si="1"/>
        <v>0</v>
      </c>
      <c r="AI115" s="79">
        <f>'Long Term Vision'!C133</f>
        <v>0</v>
      </c>
      <c r="AJ115" s="79">
        <f>IF($AI115="NO",'developer sheet'!$D$9,IF(AND($AH115&gt;0,$AI115=0),1,0))</f>
        <v>0</v>
      </c>
      <c r="AK115" s="108">
        <f>IF($AI115="NO",'developer sheet'!$D$9,IF(AND($AH115=0,$AI115=0),1,0))</f>
        <v>1</v>
      </c>
      <c r="AL115" s="103"/>
    </row>
    <row r="116" spans="1:38" x14ac:dyDescent="0.25">
      <c r="A116" s="19">
        <v>17.8</v>
      </c>
      <c r="B116" s="107">
        <f>'Long Term Vision'!G134</f>
        <v>0</v>
      </c>
      <c r="C116" s="79">
        <f>'Mid-term Plan'!E134</f>
        <v>0</v>
      </c>
      <c r="D116" s="79">
        <f>'Sectoral Plan 1'!$E134</f>
        <v>0</v>
      </c>
      <c r="E116" s="79">
        <f>'Sectoral Plan 2'!$E134</f>
        <v>0</v>
      </c>
      <c r="F116" s="79">
        <f>'Sectoral Plan 3'!$E134</f>
        <v>0</v>
      </c>
      <c r="G116" s="79">
        <f>'Sectoral Plan 4'!$E134</f>
        <v>0</v>
      </c>
      <c r="H116" s="79">
        <f>'Sectoral Plan 5'!$E134</f>
        <v>0</v>
      </c>
      <c r="I116" s="79">
        <f>'Sectoral Plan 6'!$E134</f>
        <v>0</v>
      </c>
      <c r="J116" s="79">
        <f>'Sectoral Plan 7'!$E134</f>
        <v>0</v>
      </c>
      <c r="K116" s="79">
        <f>'Sectoral Plan 8'!$E134</f>
        <v>0</v>
      </c>
      <c r="L116" s="79">
        <f>'Sectoral Plan 9'!$E134</f>
        <v>0</v>
      </c>
      <c r="M116" s="79">
        <f>'Sectoral Plan 10'!$E134</f>
        <v>0</v>
      </c>
      <c r="N116" s="79">
        <f>'Sectoral Plan 11'!$E134</f>
        <v>0</v>
      </c>
      <c r="O116" s="79">
        <f>'Sectoral Plan 12'!$E134</f>
        <v>0</v>
      </c>
      <c r="P116" s="79">
        <f>'Sectoral Plan 13'!$E134</f>
        <v>0</v>
      </c>
      <c r="Q116" s="79">
        <f>'Sectoral Plan 14'!$E134</f>
        <v>0</v>
      </c>
      <c r="R116" s="79">
        <f>'Sectoral Plan 15'!$E134</f>
        <v>0</v>
      </c>
      <c r="S116" s="79">
        <f>'Sectoral Plan 16'!$E134</f>
        <v>0</v>
      </c>
      <c r="T116" s="79">
        <f>'Sectoral Plan 17'!$E134</f>
        <v>0</v>
      </c>
      <c r="U116" s="79">
        <f>'Sectoral Plan 18'!$E134</f>
        <v>0</v>
      </c>
      <c r="V116" s="79">
        <f>'Sectoral Plan 19'!$E134</f>
        <v>0</v>
      </c>
      <c r="W116" s="79">
        <f>'Sectoral Plan 20'!$E134</f>
        <v>0</v>
      </c>
      <c r="X116" s="79">
        <f>'Sectoral Plan 21'!$E134</f>
        <v>0</v>
      </c>
      <c r="Y116" s="79">
        <f>'Sectoral Plan 22'!$E134</f>
        <v>0</v>
      </c>
      <c r="Z116" s="79">
        <f>'Sectoral Plan 23'!$E134</f>
        <v>0</v>
      </c>
      <c r="AA116" s="79">
        <f>'Sectoral Plan 24'!$E134</f>
        <v>0</v>
      </c>
      <c r="AB116" s="79">
        <f>'Sectoral Plan 25'!$E134</f>
        <v>0</v>
      </c>
      <c r="AC116" s="79">
        <f>'Sectoral Plan 26'!$E134</f>
        <v>0</v>
      </c>
      <c r="AD116" s="79">
        <f>'Sectoral Plan 27'!$E134</f>
        <v>0</v>
      </c>
      <c r="AE116" s="79">
        <f>'Sectoral Plan 28'!$E134</f>
        <v>0</v>
      </c>
      <c r="AF116" s="79">
        <f>'Sectoral Plan 29'!$E134</f>
        <v>0</v>
      </c>
      <c r="AG116" s="108">
        <f>'Sectoral Plan 30'!$E134</f>
        <v>0</v>
      </c>
      <c r="AH116" s="107">
        <f t="shared" si="1"/>
        <v>0</v>
      </c>
      <c r="AI116" s="79">
        <f>'Long Term Vision'!C134</f>
        <v>0</v>
      </c>
      <c r="AJ116" s="79">
        <f>IF($AI116="NO",'developer sheet'!$D$9,IF(AND($AH116&gt;0,$AI116=0),1,0))</f>
        <v>0</v>
      </c>
      <c r="AK116" s="108">
        <f>IF($AI116="NO",'developer sheet'!$D$9,IF(AND($AH116=0,$AI116=0),1,0))</f>
        <v>1</v>
      </c>
      <c r="AL116" s="103"/>
    </row>
    <row r="117" spans="1:38" x14ac:dyDescent="0.25">
      <c r="A117" s="19">
        <v>17.899999999999999</v>
      </c>
      <c r="B117" s="107">
        <f>'Long Term Vision'!G135</f>
        <v>0</v>
      </c>
      <c r="C117" s="79">
        <f>'Mid-term Plan'!E135</f>
        <v>0</v>
      </c>
      <c r="D117" s="79">
        <f>'Sectoral Plan 1'!$E135</f>
        <v>0</v>
      </c>
      <c r="E117" s="79">
        <f>'Sectoral Plan 2'!$E135</f>
        <v>0</v>
      </c>
      <c r="F117" s="79">
        <f>'Sectoral Plan 3'!$E135</f>
        <v>0</v>
      </c>
      <c r="G117" s="79">
        <f>'Sectoral Plan 4'!$E135</f>
        <v>0</v>
      </c>
      <c r="H117" s="79">
        <f>'Sectoral Plan 5'!$E135</f>
        <v>0</v>
      </c>
      <c r="I117" s="79">
        <f>'Sectoral Plan 6'!$E135</f>
        <v>0</v>
      </c>
      <c r="J117" s="79">
        <f>'Sectoral Plan 7'!$E135</f>
        <v>0</v>
      </c>
      <c r="K117" s="79">
        <f>'Sectoral Plan 8'!$E135</f>
        <v>0</v>
      </c>
      <c r="L117" s="79">
        <f>'Sectoral Plan 9'!$E135</f>
        <v>0</v>
      </c>
      <c r="M117" s="79">
        <f>'Sectoral Plan 10'!$E135</f>
        <v>0</v>
      </c>
      <c r="N117" s="79">
        <f>'Sectoral Plan 11'!$E135</f>
        <v>0</v>
      </c>
      <c r="O117" s="79">
        <f>'Sectoral Plan 12'!$E135</f>
        <v>0</v>
      </c>
      <c r="P117" s="79">
        <f>'Sectoral Plan 13'!$E135</f>
        <v>0</v>
      </c>
      <c r="Q117" s="79">
        <f>'Sectoral Plan 14'!$E135</f>
        <v>0</v>
      </c>
      <c r="R117" s="79">
        <f>'Sectoral Plan 15'!$E135</f>
        <v>0</v>
      </c>
      <c r="S117" s="79">
        <f>'Sectoral Plan 16'!$E135</f>
        <v>0</v>
      </c>
      <c r="T117" s="79">
        <f>'Sectoral Plan 17'!$E135</f>
        <v>0</v>
      </c>
      <c r="U117" s="79">
        <f>'Sectoral Plan 18'!$E135</f>
        <v>0</v>
      </c>
      <c r="V117" s="79">
        <f>'Sectoral Plan 19'!$E135</f>
        <v>0</v>
      </c>
      <c r="W117" s="79">
        <f>'Sectoral Plan 20'!$E135</f>
        <v>0</v>
      </c>
      <c r="X117" s="79">
        <f>'Sectoral Plan 21'!$E135</f>
        <v>0</v>
      </c>
      <c r="Y117" s="79">
        <f>'Sectoral Plan 22'!$E135</f>
        <v>0</v>
      </c>
      <c r="Z117" s="79">
        <f>'Sectoral Plan 23'!$E135</f>
        <v>0</v>
      </c>
      <c r="AA117" s="79">
        <f>'Sectoral Plan 24'!$E135</f>
        <v>0</v>
      </c>
      <c r="AB117" s="79">
        <f>'Sectoral Plan 25'!$E135</f>
        <v>0</v>
      </c>
      <c r="AC117" s="79">
        <f>'Sectoral Plan 26'!$E135</f>
        <v>0</v>
      </c>
      <c r="AD117" s="79">
        <f>'Sectoral Plan 27'!$E135</f>
        <v>0</v>
      </c>
      <c r="AE117" s="79">
        <f>'Sectoral Plan 28'!$E135</f>
        <v>0</v>
      </c>
      <c r="AF117" s="79">
        <f>'Sectoral Plan 29'!$E135</f>
        <v>0</v>
      </c>
      <c r="AG117" s="108">
        <f>'Sectoral Plan 30'!$E135</f>
        <v>0</v>
      </c>
      <c r="AH117" s="107">
        <f t="shared" si="1"/>
        <v>0</v>
      </c>
      <c r="AI117" s="79">
        <f>'Long Term Vision'!C135</f>
        <v>0</v>
      </c>
      <c r="AJ117" s="79">
        <f>IF($AI117="NO",'developer sheet'!$D$9,IF(AND($AH117&gt;0,$AI117=0),1,0))</f>
        <v>0</v>
      </c>
      <c r="AK117" s="108">
        <f>IF($AI117="NO",'developer sheet'!$D$9,IF(AND($AH117=0,$AI117=0),1,0))</f>
        <v>1</v>
      </c>
      <c r="AL117" s="103"/>
    </row>
    <row r="118" spans="1:38" x14ac:dyDescent="0.25">
      <c r="A118" s="60">
        <v>17.100000000000001</v>
      </c>
      <c r="B118" s="107">
        <f>'Long Term Vision'!G136</f>
        <v>0</v>
      </c>
      <c r="C118" s="79">
        <f>'Mid-term Plan'!E136</f>
        <v>0</v>
      </c>
      <c r="D118" s="79">
        <f>'Sectoral Plan 1'!$E136</f>
        <v>0</v>
      </c>
      <c r="E118" s="79">
        <f>'Sectoral Plan 2'!$E136</f>
        <v>0</v>
      </c>
      <c r="F118" s="79">
        <f>'Sectoral Plan 3'!$E136</f>
        <v>0</v>
      </c>
      <c r="G118" s="79">
        <f>'Sectoral Plan 4'!$E136</f>
        <v>0</v>
      </c>
      <c r="H118" s="79">
        <f>'Sectoral Plan 5'!$E136</f>
        <v>0</v>
      </c>
      <c r="I118" s="79">
        <f>'Sectoral Plan 6'!$E136</f>
        <v>0</v>
      </c>
      <c r="J118" s="79">
        <f>'Sectoral Plan 7'!$E136</f>
        <v>0</v>
      </c>
      <c r="K118" s="79">
        <f>'Sectoral Plan 8'!$E136</f>
        <v>0</v>
      </c>
      <c r="L118" s="79">
        <f>'Sectoral Plan 9'!$E136</f>
        <v>0</v>
      </c>
      <c r="M118" s="79">
        <f>'Sectoral Plan 10'!$E136</f>
        <v>0</v>
      </c>
      <c r="N118" s="79">
        <f>'Sectoral Plan 11'!$E136</f>
        <v>0</v>
      </c>
      <c r="O118" s="79">
        <f>'Sectoral Plan 12'!$E136</f>
        <v>0</v>
      </c>
      <c r="P118" s="79">
        <f>'Sectoral Plan 13'!$E136</f>
        <v>0</v>
      </c>
      <c r="Q118" s="79">
        <f>'Sectoral Plan 14'!$E136</f>
        <v>0</v>
      </c>
      <c r="R118" s="79">
        <f>'Sectoral Plan 15'!$E136</f>
        <v>0</v>
      </c>
      <c r="S118" s="79">
        <f>'Sectoral Plan 16'!$E136</f>
        <v>0</v>
      </c>
      <c r="T118" s="79">
        <f>'Sectoral Plan 17'!$E136</f>
        <v>0</v>
      </c>
      <c r="U118" s="79">
        <f>'Sectoral Plan 18'!$E136</f>
        <v>0</v>
      </c>
      <c r="V118" s="79">
        <f>'Sectoral Plan 19'!$E136</f>
        <v>0</v>
      </c>
      <c r="W118" s="79">
        <f>'Sectoral Plan 20'!$E136</f>
        <v>0</v>
      </c>
      <c r="X118" s="79">
        <f>'Sectoral Plan 21'!$E136</f>
        <v>0</v>
      </c>
      <c r="Y118" s="79">
        <f>'Sectoral Plan 22'!$E136</f>
        <v>0</v>
      </c>
      <c r="Z118" s="79">
        <f>'Sectoral Plan 23'!$E136</f>
        <v>0</v>
      </c>
      <c r="AA118" s="79">
        <f>'Sectoral Plan 24'!$E136</f>
        <v>0</v>
      </c>
      <c r="AB118" s="79">
        <f>'Sectoral Plan 25'!$E136</f>
        <v>0</v>
      </c>
      <c r="AC118" s="79">
        <f>'Sectoral Plan 26'!$E136</f>
        <v>0</v>
      </c>
      <c r="AD118" s="79">
        <f>'Sectoral Plan 27'!$E136</f>
        <v>0</v>
      </c>
      <c r="AE118" s="79">
        <f>'Sectoral Plan 28'!$E136</f>
        <v>0</v>
      </c>
      <c r="AF118" s="79">
        <f>'Sectoral Plan 29'!$E136</f>
        <v>0</v>
      </c>
      <c r="AG118" s="108">
        <f>'Sectoral Plan 30'!$E136</f>
        <v>0</v>
      </c>
      <c r="AH118" s="107">
        <f t="shared" si="1"/>
        <v>0</v>
      </c>
      <c r="AI118" s="79">
        <f>'Long Term Vision'!C136</f>
        <v>0</v>
      </c>
      <c r="AJ118" s="79">
        <f>IF($AI118="NO",'developer sheet'!$D$9,IF(AND($AH118&gt;0,$AI118=0),1,0))</f>
        <v>0</v>
      </c>
      <c r="AK118" s="108">
        <f>IF($AI118="NO",'developer sheet'!$D$9,IF(AND($AH118=0,$AI118=0),1,0))</f>
        <v>1</v>
      </c>
      <c r="AL118" s="103"/>
    </row>
    <row r="119" spans="1:38" x14ac:dyDescent="0.25">
      <c r="A119" s="19">
        <v>17.11</v>
      </c>
      <c r="B119" s="107">
        <f>'Long Term Vision'!G137</f>
        <v>0</v>
      </c>
      <c r="C119" s="79" t="str">
        <f>'Mid-term Plan'!E137</f>
        <v>¬ Exports
• Energy
• Non-Energy</v>
      </c>
      <c r="D119" s="79">
        <f>'Sectoral Plan 1'!$E137</f>
        <v>0</v>
      </c>
      <c r="E119" s="79">
        <f>'Sectoral Plan 2'!$E137</f>
        <v>0</v>
      </c>
      <c r="F119" s="79">
        <f>'Sectoral Plan 3'!$E137</f>
        <v>0</v>
      </c>
      <c r="G119" s="79">
        <f>'Sectoral Plan 4'!$E137</f>
        <v>0</v>
      </c>
      <c r="H119" s="79">
        <f>'Sectoral Plan 5'!$E137</f>
        <v>0</v>
      </c>
      <c r="I119" s="79">
        <f>'Sectoral Plan 6'!$E137</f>
        <v>0</v>
      </c>
      <c r="J119" s="79">
        <f>'Sectoral Plan 7'!$E137</f>
        <v>0</v>
      </c>
      <c r="K119" s="79">
        <f>'Sectoral Plan 8'!$E137</f>
        <v>0</v>
      </c>
      <c r="L119" s="79" t="str">
        <f>'Sectoral Plan 9'!$E137</f>
        <v xml:space="preserve">1. Number and type of products exported from Tobago
2. Share of exports from Tobago in total production </v>
      </c>
      <c r="M119" s="79">
        <f>'Sectoral Plan 10'!$E137</f>
        <v>0</v>
      </c>
      <c r="N119" s="79">
        <f>'Sectoral Plan 11'!$E137</f>
        <v>0</v>
      </c>
      <c r="O119" s="79">
        <f>'Sectoral Plan 12'!$E137</f>
        <v>0</v>
      </c>
      <c r="P119" s="79">
        <f>'Sectoral Plan 13'!$E137</f>
        <v>0</v>
      </c>
      <c r="Q119" s="79">
        <f>'Sectoral Plan 14'!$E137</f>
        <v>0</v>
      </c>
      <c r="R119" s="79">
        <f>'Sectoral Plan 15'!$E137</f>
        <v>0</v>
      </c>
      <c r="S119" s="79">
        <f>'Sectoral Plan 16'!$E137</f>
        <v>0</v>
      </c>
      <c r="T119" s="79">
        <f>'Sectoral Plan 17'!$E137</f>
        <v>0</v>
      </c>
      <c r="U119" s="79">
        <f>'Sectoral Plan 18'!$E137</f>
        <v>0</v>
      </c>
      <c r="V119" s="79">
        <f>'Sectoral Plan 19'!$E137</f>
        <v>0</v>
      </c>
      <c r="W119" s="79">
        <f>'Sectoral Plan 20'!$E137</f>
        <v>0</v>
      </c>
      <c r="X119" s="79">
        <f>'Sectoral Plan 21'!$E137</f>
        <v>0</v>
      </c>
      <c r="Y119" s="79">
        <f>'Sectoral Plan 22'!$E137</f>
        <v>0</v>
      </c>
      <c r="Z119" s="79">
        <f>'Sectoral Plan 23'!$E137</f>
        <v>0</v>
      </c>
      <c r="AA119" s="79">
        <f>'Sectoral Plan 24'!$E137</f>
        <v>0</v>
      </c>
      <c r="AB119" s="79">
        <f>'Sectoral Plan 25'!$E137</f>
        <v>0</v>
      </c>
      <c r="AC119" s="79">
        <f>'Sectoral Plan 26'!$E137</f>
        <v>0</v>
      </c>
      <c r="AD119" s="79">
        <f>'Sectoral Plan 27'!$E137</f>
        <v>0</v>
      </c>
      <c r="AE119" s="79">
        <f>'Sectoral Plan 28'!$E137</f>
        <v>0</v>
      </c>
      <c r="AF119" s="79">
        <f>'Sectoral Plan 29'!$E137</f>
        <v>0</v>
      </c>
      <c r="AG119" s="108">
        <f>'Sectoral Plan 30'!$E137</f>
        <v>0</v>
      </c>
      <c r="AH119" s="107">
        <f t="shared" si="1"/>
        <v>2</v>
      </c>
      <c r="AI119" s="79">
        <f>'Long Term Vision'!C137</f>
        <v>0</v>
      </c>
      <c r="AJ119" s="79">
        <f>IF($AI119="NO",'developer sheet'!$D$9,IF(AND($AH119&gt;0,$AI119=0),1,0))</f>
        <v>1</v>
      </c>
      <c r="AK119" s="108">
        <f>IF($AI119="NO",'developer sheet'!$D$9,IF(AND($AH119=0,$AI119=0),1,0))</f>
        <v>0</v>
      </c>
      <c r="AL119" s="103"/>
    </row>
    <row r="120" spans="1:38" x14ac:dyDescent="0.25">
      <c r="A120" s="19">
        <v>17.12</v>
      </c>
      <c r="B120" s="107">
        <f>'Long Term Vision'!G138</f>
        <v>0</v>
      </c>
      <c r="C120" s="79">
        <f>'Mid-term Plan'!E138</f>
        <v>0</v>
      </c>
      <c r="D120" s="79">
        <f>'Sectoral Plan 1'!$E138</f>
        <v>0</v>
      </c>
      <c r="E120" s="79">
        <f>'Sectoral Plan 2'!$E138</f>
        <v>0</v>
      </c>
      <c r="F120" s="79">
        <f>'Sectoral Plan 3'!$E138</f>
        <v>0</v>
      </c>
      <c r="G120" s="79">
        <f>'Sectoral Plan 4'!$E138</f>
        <v>0</v>
      </c>
      <c r="H120" s="79">
        <f>'Sectoral Plan 5'!$E138</f>
        <v>0</v>
      </c>
      <c r="I120" s="79">
        <f>'Sectoral Plan 6'!$E138</f>
        <v>0</v>
      </c>
      <c r="J120" s="79">
        <f>'Sectoral Plan 7'!$E138</f>
        <v>0</v>
      </c>
      <c r="K120" s="79">
        <f>'Sectoral Plan 8'!$E138</f>
        <v>0</v>
      </c>
      <c r="L120" s="79">
        <f>'Sectoral Plan 9'!$E138</f>
        <v>0</v>
      </c>
      <c r="M120" s="79">
        <f>'Sectoral Plan 10'!$E138</f>
        <v>0</v>
      </c>
      <c r="N120" s="79">
        <f>'Sectoral Plan 11'!$E138</f>
        <v>0</v>
      </c>
      <c r="O120" s="79">
        <f>'Sectoral Plan 12'!$E138</f>
        <v>0</v>
      </c>
      <c r="P120" s="79">
        <f>'Sectoral Plan 13'!$E138</f>
        <v>0</v>
      </c>
      <c r="Q120" s="79">
        <f>'Sectoral Plan 14'!$E138</f>
        <v>0</v>
      </c>
      <c r="R120" s="79">
        <f>'Sectoral Plan 15'!$E138</f>
        <v>0</v>
      </c>
      <c r="S120" s="79">
        <f>'Sectoral Plan 16'!$E138</f>
        <v>0</v>
      </c>
      <c r="T120" s="79">
        <f>'Sectoral Plan 17'!$E138</f>
        <v>0</v>
      </c>
      <c r="U120" s="79">
        <f>'Sectoral Plan 18'!$E138</f>
        <v>0</v>
      </c>
      <c r="V120" s="79">
        <f>'Sectoral Plan 19'!$E138</f>
        <v>0</v>
      </c>
      <c r="W120" s="79">
        <f>'Sectoral Plan 20'!$E138</f>
        <v>0</v>
      </c>
      <c r="X120" s="79">
        <f>'Sectoral Plan 21'!$E138</f>
        <v>0</v>
      </c>
      <c r="Y120" s="79">
        <f>'Sectoral Plan 22'!$E138</f>
        <v>0</v>
      </c>
      <c r="Z120" s="79">
        <f>'Sectoral Plan 23'!$E138</f>
        <v>0</v>
      </c>
      <c r="AA120" s="79">
        <f>'Sectoral Plan 24'!$E138</f>
        <v>0</v>
      </c>
      <c r="AB120" s="79">
        <f>'Sectoral Plan 25'!$E138</f>
        <v>0</v>
      </c>
      <c r="AC120" s="79">
        <f>'Sectoral Plan 26'!$E138</f>
        <v>0</v>
      </c>
      <c r="AD120" s="79">
        <f>'Sectoral Plan 27'!$E138</f>
        <v>0</v>
      </c>
      <c r="AE120" s="79">
        <f>'Sectoral Plan 28'!$E138</f>
        <v>0</v>
      </c>
      <c r="AF120" s="79">
        <f>'Sectoral Plan 29'!$E138</f>
        <v>0</v>
      </c>
      <c r="AG120" s="108">
        <f>'Sectoral Plan 30'!$E138</f>
        <v>0</v>
      </c>
      <c r="AH120" s="107">
        <f t="shared" si="1"/>
        <v>0</v>
      </c>
      <c r="AI120" s="79" t="str">
        <f>'Long Term Vision'!C138</f>
        <v>NO</v>
      </c>
      <c r="AJ120" s="79" t="str">
        <f>IF($AI120="NO",'developer sheet'!$D$9,IF(AND($AH120&gt;0,$AI120=0),1,0))</f>
        <v>N/A</v>
      </c>
      <c r="AK120" s="108" t="str">
        <f>IF($AI120="NO",'developer sheet'!$D$9,IF(AND($AH120=0,$AI120=0),1,0))</f>
        <v>N/A</v>
      </c>
      <c r="AL120" s="103"/>
    </row>
    <row r="121" spans="1:38" x14ac:dyDescent="0.25">
      <c r="A121" s="19">
        <v>17.13</v>
      </c>
      <c r="B121" s="107">
        <f>'Long Term Vision'!G139</f>
        <v>0</v>
      </c>
      <c r="C121" s="79">
        <f>'Mid-term Plan'!E139</f>
        <v>0</v>
      </c>
      <c r="D121" s="79">
        <f>'Sectoral Plan 1'!$E139</f>
        <v>0</v>
      </c>
      <c r="E121" s="79">
        <f>'Sectoral Plan 2'!$E139</f>
        <v>0</v>
      </c>
      <c r="F121" s="79">
        <f>'Sectoral Plan 3'!$E139</f>
        <v>0</v>
      </c>
      <c r="G121" s="79">
        <f>'Sectoral Plan 4'!$E139</f>
        <v>0</v>
      </c>
      <c r="H121" s="79">
        <f>'Sectoral Plan 5'!$E139</f>
        <v>0</v>
      </c>
      <c r="I121" s="79">
        <f>'Sectoral Plan 6'!$E139</f>
        <v>0</v>
      </c>
      <c r="J121" s="79">
        <f>'Sectoral Plan 7'!$E139</f>
        <v>0</v>
      </c>
      <c r="K121" s="79">
        <f>'Sectoral Plan 8'!$E139</f>
        <v>0</v>
      </c>
      <c r="L121" s="79">
        <f>'Sectoral Plan 9'!$E139</f>
        <v>0</v>
      </c>
      <c r="M121" s="79">
        <f>'Sectoral Plan 10'!$E139</f>
        <v>0</v>
      </c>
      <c r="N121" s="79">
        <f>'Sectoral Plan 11'!$E139</f>
        <v>0</v>
      </c>
      <c r="O121" s="79">
        <f>'Sectoral Plan 12'!$E139</f>
        <v>0</v>
      </c>
      <c r="P121" s="79">
        <f>'Sectoral Plan 13'!$E139</f>
        <v>0</v>
      </c>
      <c r="Q121" s="79">
        <f>'Sectoral Plan 14'!$E139</f>
        <v>0</v>
      </c>
      <c r="R121" s="79">
        <f>'Sectoral Plan 15'!$E139</f>
        <v>0</v>
      </c>
      <c r="S121" s="79">
        <f>'Sectoral Plan 16'!$E139</f>
        <v>0</v>
      </c>
      <c r="T121" s="79">
        <f>'Sectoral Plan 17'!$E139</f>
        <v>0</v>
      </c>
      <c r="U121" s="79">
        <f>'Sectoral Plan 18'!$E139</f>
        <v>0</v>
      </c>
      <c r="V121" s="79">
        <f>'Sectoral Plan 19'!$E139</f>
        <v>0</v>
      </c>
      <c r="W121" s="79">
        <f>'Sectoral Plan 20'!$E139</f>
        <v>0</v>
      </c>
      <c r="X121" s="79">
        <f>'Sectoral Plan 21'!$E139</f>
        <v>0</v>
      </c>
      <c r="Y121" s="79">
        <f>'Sectoral Plan 22'!$E139</f>
        <v>0</v>
      </c>
      <c r="Z121" s="79">
        <f>'Sectoral Plan 23'!$E139</f>
        <v>0</v>
      </c>
      <c r="AA121" s="79">
        <f>'Sectoral Plan 24'!$E139</f>
        <v>0</v>
      </c>
      <c r="AB121" s="79">
        <f>'Sectoral Plan 25'!$E139</f>
        <v>0</v>
      </c>
      <c r="AC121" s="79">
        <f>'Sectoral Plan 26'!$E139</f>
        <v>0</v>
      </c>
      <c r="AD121" s="79">
        <f>'Sectoral Plan 27'!$E139</f>
        <v>0</v>
      </c>
      <c r="AE121" s="79">
        <f>'Sectoral Plan 28'!$E139</f>
        <v>0</v>
      </c>
      <c r="AF121" s="79">
        <f>'Sectoral Plan 29'!$E139</f>
        <v>0</v>
      </c>
      <c r="AG121" s="108">
        <f>'Sectoral Plan 30'!$E139</f>
        <v>0</v>
      </c>
      <c r="AH121" s="107">
        <f t="shared" si="1"/>
        <v>0</v>
      </c>
      <c r="AI121" s="79" t="str">
        <f>'Long Term Vision'!C139</f>
        <v>NO</v>
      </c>
      <c r="AJ121" s="79" t="str">
        <f>IF($AI121="NO",'developer sheet'!$D$9,IF(AND($AH121&gt;0,$AI121=0),1,0))</f>
        <v>N/A</v>
      </c>
      <c r="AK121" s="108" t="str">
        <f>IF($AI121="NO",'developer sheet'!$D$9,IF(AND($AH121=0,$AI121=0),1,0))</f>
        <v>N/A</v>
      </c>
      <c r="AL121" s="103"/>
    </row>
    <row r="122" spans="1:38" x14ac:dyDescent="0.25">
      <c r="A122" s="19">
        <v>17.14</v>
      </c>
      <c r="B122" s="107">
        <f>'Long Term Vision'!G140</f>
        <v>0</v>
      </c>
      <c r="C122" s="79">
        <f>'Mid-term Plan'!E140</f>
        <v>0</v>
      </c>
      <c r="D122" s="79">
        <f>'Sectoral Plan 1'!$E140</f>
        <v>0</v>
      </c>
      <c r="E122" s="79">
        <f>'Sectoral Plan 2'!$E140</f>
        <v>0</v>
      </c>
      <c r="F122" s="79">
        <f>'Sectoral Plan 3'!$E140</f>
        <v>0</v>
      </c>
      <c r="G122" s="79">
        <f>'Sectoral Plan 4'!$E140</f>
        <v>0</v>
      </c>
      <c r="H122" s="79">
        <f>'Sectoral Plan 5'!$E140</f>
        <v>0</v>
      </c>
      <c r="I122" s="79">
        <f>'Sectoral Plan 6'!$E140</f>
        <v>0</v>
      </c>
      <c r="J122" s="79">
        <f>'Sectoral Plan 7'!$E140</f>
        <v>0</v>
      </c>
      <c r="K122" s="79">
        <f>'Sectoral Plan 8'!$E140</f>
        <v>0</v>
      </c>
      <c r="L122" s="79">
        <f>'Sectoral Plan 9'!$E140</f>
        <v>0</v>
      </c>
      <c r="M122" s="79">
        <f>'Sectoral Plan 10'!$E140</f>
        <v>0</v>
      </c>
      <c r="N122" s="79">
        <f>'Sectoral Plan 11'!$E140</f>
        <v>0</v>
      </c>
      <c r="O122" s="79">
        <f>'Sectoral Plan 12'!$E140</f>
        <v>0</v>
      </c>
      <c r="P122" s="79">
        <f>'Sectoral Plan 13'!$E140</f>
        <v>0</v>
      </c>
      <c r="Q122" s="79">
        <f>'Sectoral Plan 14'!$E140</f>
        <v>0</v>
      </c>
      <c r="R122" s="79">
        <f>'Sectoral Plan 15'!$E140</f>
        <v>0</v>
      </c>
      <c r="S122" s="79">
        <f>'Sectoral Plan 16'!$E140</f>
        <v>0</v>
      </c>
      <c r="T122" s="79">
        <f>'Sectoral Plan 17'!$E140</f>
        <v>0</v>
      </c>
      <c r="U122" s="79">
        <f>'Sectoral Plan 18'!$E140</f>
        <v>0</v>
      </c>
      <c r="V122" s="79">
        <f>'Sectoral Plan 19'!$E140</f>
        <v>0</v>
      </c>
      <c r="W122" s="79">
        <f>'Sectoral Plan 20'!$E140</f>
        <v>0</v>
      </c>
      <c r="X122" s="79">
        <f>'Sectoral Plan 21'!$E140</f>
        <v>0</v>
      </c>
      <c r="Y122" s="79">
        <f>'Sectoral Plan 22'!$E140</f>
        <v>0</v>
      </c>
      <c r="Z122" s="79">
        <f>'Sectoral Plan 23'!$E140</f>
        <v>0</v>
      </c>
      <c r="AA122" s="79">
        <f>'Sectoral Plan 24'!$E140</f>
        <v>0</v>
      </c>
      <c r="AB122" s="79">
        <f>'Sectoral Plan 25'!$E140</f>
        <v>0</v>
      </c>
      <c r="AC122" s="79">
        <f>'Sectoral Plan 26'!$E140</f>
        <v>0</v>
      </c>
      <c r="AD122" s="79">
        <f>'Sectoral Plan 27'!$E140</f>
        <v>0</v>
      </c>
      <c r="AE122" s="79">
        <f>'Sectoral Plan 28'!$E140</f>
        <v>0</v>
      </c>
      <c r="AF122" s="79">
        <f>'Sectoral Plan 29'!$E140</f>
        <v>0</v>
      </c>
      <c r="AG122" s="108">
        <f>'Sectoral Plan 30'!$E140</f>
        <v>0</v>
      </c>
      <c r="AH122" s="107">
        <f t="shared" si="1"/>
        <v>0</v>
      </c>
      <c r="AI122" s="79">
        <f>'Long Term Vision'!C140</f>
        <v>0</v>
      </c>
      <c r="AJ122" s="79">
        <f>IF($AI122="NO",'developer sheet'!$D$9,IF(AND($AH122&gt;0,$AI122=0),1,0))</f>
        <v>0</v>
      </c>
      <c r="AK122" s="108">
        <f>IF($AI122="NO",'developer sheet'!$D$9,IF(AND($AH122=0,$AI122=0),1,0))</f>
        <v>1</v>
      </c>
      <c r="AL122" s="103"/>
    </row>
    <row r="123" spans="1:38" x14ac:dyDescent="0.25">
      <c r="A123" s="19">
        <v>17.149999999999999</v>
      </c>
      <c r="B123" s="107">
        <f>'Long Term Vision'!G141</f>
        <v>0</v>
      </c>
      <c r="C123" s="79">
        <f>'Mid-term Plan'!E141</f>
        <v>0</v>
      </c>
      <c r="D123" s="79">
        <f>'Sectoral Plan 1'!$E141</f>
        <v>0</v>
      </c>
      <c r="E123" s="79">
        <f>'Sectoral Plan 2'!$E141</f>
        <v>0</v>
      </c>
      <c r="F123" s="79">
        <f>'Sectoral Plan 3'!$E141</f>
        <v>0</v>
      </c>
      <c r="G123" s="79">
        <f>'Sectoral Plan 4'!$E141</f>
        <v>0</v>
      </c>
      <c r="H123" s="79">
        <f>'Sectoral Plan 5'!$E141</f>
        <v>0</v>
      </c>
      <c r="I123" s="79">
        <f>'Sectoral Plan 6'!$E141</f>
        <v>0</v>
      </c>
      <c r="J123" s="79">
        <f>'Sectoral Plan 7'!$E141</f>
        <v>0</v>
      </c>
      <c r="K123" s="79">
        <f>'Sectoral Plan 8'!$E141</f>
        <v>0</v>
      </c>
      <c r="L123" s="79">
        <f>'Sectoral Plan 9'!$E141</f>
        <v>0</v>
      </c>
      <c r="M123" s="79">
        <f>'Sectoral Plan 10'!$E141</f>
        <v>0</v>
      </c>
      <c r="N123" s="79">
        <f>'Sectoral Plan 11'!$E141</f>
        <v>0</v>
      </c>
      <c r="O123" s="79">
        <f>'Sectoral Plan 12'!$E141</f>
        <v>0</v>
      </c>
      <c r="P123" s="79">
        <f>'Sectoral Plan 13'!$E141</f>
        <v>0</v>
      </c>
      <c r="Q123" s="79">
        <f>'Sectoral Plan 14'!$E141</f>
        <v>0</v>
      </c>
      <c r="R123" s="79">
        <f>'Sectoral Plan 15'!$E141</f>
        <v>0</v>
      </c>
      <c r="S123" s="79">
        <f>'Sectoral Plan 16'!$E141</f>
        <v>0</v>
      </c>
      <c r="T123" s="79">
        <f>'Sectoral Plan 17'!$E141</f>
        <v>0</v>
      </c>
      <c r="U123" s="79">
        <f>'Sectoral Plan 18'!$E141</f>
        <v>0</v>
      </c>
      <c r="V123" s="79">
        <f>'Sectoral Plan 19'!$E141</f>
        <v>0</v>
      </c>
      <c r="W123" s="79">
        <f>'Sectoral Plan 20'!$E141</f>
        <v>0</v>
      </c>
      <c r="X123" s="79">
        <f>'Sectoral Plan 21'!$E141</f>
        <v>0</v>
      </c>
      <c r="Y123" s="79">
        <f>'Sectoral Plan 22'!$E141</f>
        <v>0</v>
      </c>
      <c r="Z123" s="79">
        <f>'Sectoral Plan 23'!$E141</f>
        <v>0</v>
      </c>
      <c r="AA123" s="79">
        <f>'Sectoral Plan 24'!$E141</f>
        <v>0</v>
      </c>
      <c r="AB123" s="79">
        <f>'Sectoral Plan 25'!$E141</f>
        <v>0</v>
      </c>
      <c r="AC123" s="79">
        <f>'Sectoral Plan 26'!$E141</f>
        <v>0</v>
      </c>
      <c r="AD123" s="79">
        <f>'Sectoral Plan 27'!$E141</f>
        <v>0</v>
      </c>
      <c r="AE123" s="79">
        <f>'Sectoral Plan 28'!$E141</f>
        <v>0</v>
      </c>
      <c r="AF123" s="79">
        <f>'Sectoral Plan 29'!$E141</f>
        <v>0</v>
      </c>
      <c r="AG123" s="108">
        <f>'Sectoral Plan 30'!$E141</f>
        <v>0</v>
      </c>
      <c r="AH123" s="107">
        <f t="shared" si="1"/>
        <v>0</v>
      </c>
      <c r="AI123" s="79">
        <f>'Long Term Vision'!C141</f>
        <v>0</v>
      </c>
      <c r="AJ123" s="79">
        <f>IF($AI123="NO",'developer sheet'!$D$9,IF(AND($AH123&gt;0,$AI123=0),1,0))</f>
        <v>0</v>
      </c>
      <c r="AK123" s="108">
        <f>IF($AI123="NO",'developer sheet'!$D$9,IF(AND($AH123=0,$AI123=0),1,0))</f>
        <v>1</v>
      </c>
      <c r="AL123" s="103"/>
    </row>
    <row r="124" spans="1:38" x14ac:dyDescent="0.25">
      <c r="A124" s="19">
        <v>17.16</v>
      </c>
      <c r="B124" s="107">
        <f>'Long Term Vision'!G142</f>
        <v>0</v>
      </c>
      <c r="C124" s="79">
        <f>'Mid-term Plan'!E142</f>
        <v>0</v>
      </c>
      <c r="D124" s="79">
        <f>'Sectoral Plan 1'!$E142</f>
        <v>0</v>
      </c>
      <c r="E124" s="79">
        <f>'Sectoral Plan 2'!$E142</f>
        <v>0</v>
      </c>
      <c r="F124" s="79">
        <f>'Sectoral Plan 3'!$E142</f>
        <v>0</v>
      </c>
      <c r="G124" s="79">
        <f>'Sectoral Plan 4'!$E142</f>
        <v>0</v>
      </c>
      <c r="H124" s="79">
        <f>'Sectoral Plan 5'!$E142</f>
        <v>0</v>
      </c>
      <c r="I124" s="79">
        <f>'Sectoral Plan 6'!$E142</f>
        <v>0</v>
      </c>
      <c r="J124" s="79">
        <f>'Sectoral Plan 7'!$E142</f>
        <v>0</v>
      </c>
      <c r="K124" s="79">
        <f>'Sectoral Plan 8'!$E142</f>
        <v>0</v>
      </c>
      <c r="L124" s="79" t="str">
        <f>'Sectoral Plan 9'!$E142</f>
        <v>i) Increased number of investors seeking ecotourism projects; 
ii) Increased opportunities for the generation of income for local communities; 
iii) Increased national revenue and net foreign exchange earnings; 
iv) Increased number of zones and sites for ecotourism development; and 
v) Increased utilization of local resources for ecotourism development.</v>
      </c>
      <c r="M124" s="79">
        <f>'Sectoral Plan 10'!$E142</f>
        <v>0</v>
      </c>
      <c r="N124" s="79">
        <f>'Sectoral Plan 11'!$E142</f>
        <v>0</v>
      </c>
      <c r="O124" s="79">
        <f>'Sectoral Plan 12'!$E142</f>
        <v>0</v>
      </c>
      <c r="P124" s="79">
        <f>'Sectoral Plan 13'!$E142</f>
        <v>0</v>
      </c>
      <c r="Q124" s="79">
        <f>'Sectoral Plan 14'!$E142</f>
        <v>0</v>
      </c>
      <c r="R124" s="79">
        <f>'Sectoral Plan 15'!$E142</f>
        <v>0</v>
      </c>
      <c r="S124" s="79">
        <f>'Sectoral Plan 16'!$E142</f>
        <v>0</v>
      </c>
      <c r="T124" s="79">
        <f>'Sectoral Plan 17'!$E142</f>
        <v>0</v>
      </c>
      <c r="U124" s="79">
        <f>'Sectoral Plan 18'!$E142</f>
        <v>0</v>
      </c>
      <c r="V124" s="79">
        <f>'Sectoral Plan 19'!$E142</f>
        <v>0</v>
      </c>
      <c r="W124" s="79">
        <f>'Sectoral Plan 20'!$E142</f>
        <v>0</v>
      </c>
      <c r="X124" s="79">
        <f>'Sectoral Plan 21'!$E142</f>
        <v>0</v>
      </c>
      <c r="Y124" s="79">
        <f>'Sectoral Plan 22'!$E142</f>
        <v>0</v>
      </c>
      <c r="Z124" s="79">
        <f>'Sectoral Plan 23'!$E142</f>
        <v>0</v>
      </c>
      <c r="AA124" s="79">
        <f>'Sectoral Plan 24'!$E142</f>
        <v>0</v>
      </c>
      <c r="AB124" s="79">
        <f>'Sectoral Plan 25'!$E142</f>
        <v>0</v>
      </c>
      <c r="AC124" s="79">
        <f>'Sectoral Plan 26'!$E142</f>
        <v>0</v>
      </c>
      <c r="AD124" s="79">
        <f>'Sectoral Plan 27'!$E142</f>
        <v>0</v>
      </c>
      <c r="AE124" s="79">
        <f>'Sectoral Plan 28'!$E142</f>
        <v>0</v>
      </c>
      <c r="AF124" s="79">
        <f>'Sectoral Plan 29'!$E142</f>
        <v>0</v>
      </c>
      <c r="AG124" s="108">
        <f>'Sectoral Plan 30'!$E142</f>
        <v>0</v>
      </c>
      <c r="AH124" s="107">
        <f t="shared" si="1"/>
        <v>1</v>
      </c>
      <c r="AI124" s="79">
        <f>'Long Term Vision'!C142</f>
        <v>0</v>
      </c>
      <c r="AJ124" s="79">
        <f>IF($AI124="NO",'developer sheet'!$D$9,IF(AND($AH124&gt;0,$AI124=0),1,0))</f>
        <v>1</v>
      </c>
      <c r="AK124" s="108">
        <f>IF($AI124="NO",'developer sheet'!$D$9,IF(AND($AH124=0,$AI124=0),1,0))</f>
        <v>0</v>
      </c>
      <c r="AL124" s="103"/>
    </row>
    <row r="125" spans="1:38" x14ac:dyDescent="0.25">
      <c r="A125" s="19">
        <v>17.170000000000002</v>
      </c>
      <c r="B125" s="107">
        <f>'Long Term Vision'!G143</f>
        <v>0</v>
      </c>
      <c r="C125" s="79">
        <f>'Mid-term Plan'!E143</f>
        <v>0</v>
      </c>
      <c r="D125" s="79">
        <f>'Sectoral Plan 1'!$E143</f>
        <v>0</v>
      </c>
      <c r="E125" s="79">
        <f>'Sectoral Plan 2'!$E143</f>
        <v>0</v>
      </c>
      <c r="F125" s="79">
        <f>'Sectoral Plan 3'!$E143</f>
        <v>0</v>
      </c>
      <c r="G125" s="79">
        <f>'Sectoral Plan 4'!$E143</f>
        <v>0</v>
      </c>
      <c r="H125" s="79">
        <f>'Sectoral Plan 5'!$E143</f>
        <v>0</v>
      </c>
      <c r="I125" s="79">
        <f>'Sectoral Plan 6'!$E143</f>
        <v>0</v>
      </c>
      <c r="J125" s="79">
        <f>'Sectoral Plan 7'!$E143</f>
        <v>0</v>
      </c>
      <c r="K125" s="79">
        <f>'Sectoral Plan 8'!$E143</f>
        <v>0</v>
      </c>
      <c r="L125" s="79" t="str">
        <f>'Sectoral Plan 9'!$E143</f>
        <v>1. Capital investments made in Tobago’s development (both human Capital and financial Capital) 
2. Number of partnerships established by area of interest</v>
      </c>
      <c r="M125" s="79">
        <f>'Sectoral Plan 10'!$E143</f>
        <v>0</v>
      </c>
      <c r="N125" s="79">
        <f>'Sectoral Plan 11'!$E143</f>
        <v>0</v>
      </c>
      <c r="O125" s="79">
        <f>'Sectoral Plan 12'!$E143</f>
        <v>0</v>
      </c>
      <c r="P125" s="79">
        <f>'Sectoral Plan 13'!$E143</f>
        <v>0</v>
      </c>
      <c r="Q125" s="79">
        <f>'Sectoral Plan 14'!$E143</f>
        <v>0</v>
      </c>
      <c r="R125" s="79">
        <f>'Sectoral Plan 15'!$E143</f>
        <v>0</v>
      </c>
      <c r="S125" s="79">
        <f>'Sectoral Plan 16'!$E143</f>
        <v>0</v>
      </c>
      <c r="T125" s="79">
        <f>'Sectoral Plan 17'!$E143</f>
        <v>0</v>
      </c>
      <c r="U125" s="79">
        <f>'Sectoral Plan 18'!$E143</f>
        <v>0</v>
      </c>
      <c r="V125" s="79">
        <f>'Sectoral Plan 19'!$E143</f>
        <v>0</v>
      </c>
      <c r="W125" s="79">
        <f>'Sectoral Plan 20'!$E143</f>
        <v>0</v>
      </c>
      <c r="X125" s="79">
        <f>'Sectoral Plan 21'!$E143</f>
        <v>0</v>
      </c>
      <c r="Y125" s="79">
        <f>'Sectoral Plan 22'!$E143</f>
        <v>0</v>
      </c>
      <c r="Z125" s="79">
        <f>'Sectoral Plan 23'!$E143</f>
        <v>0</v>
      </c>
      <c r="AA125" s="79">
        <f>'Sectoral Plan 24'!$E143</f>
        <v>0</v>
      </c>
      <c r="AB125" s="79">
        <f>'Sectoral Plan 25'!$E143</f>
        <v>0</v>
      </c>
      <c r="AC125" s="79">
        <f>'Sectoral Plan 26'!$E143</f>
        <v>0</v>
      </c>
      <c r="AD125" s="79">
        <f>'Sectoral Plan 27'!$E143</f>
        <v>0</v>
      </c>
      <c r="AE125" s="79">
        <f>'Sectoral Plan 28'!$E143</f>
        <v>0</v>
      </c>
      <c r="AF125" s="79">
        <f>'Sectoral Plan 29'!$E143</f>
        <v>0</v>
      </c>
      <c r="AG125" s="108">
        <f>'Sectoral Plan 30'!$E143</f>
        <v>0</v>
      </c>
      <c r="AH125" s="107">
        <f t="shared" si="1"/>
        <v>1</v>
      </c>
      <c r="AI125" s="79">
        <f>'Long Term Vision'!C143</f>
        <v>0</v>
      </c>
      <c r="AJ125" s="79">
        <f>IF($AI125="NO",'developer sheet'!$D$9,IF(AND($AH125&gt;0,$AI125=0),1,0))</f>
        <v>1</v>
      </c>
      <c r="AK125" s="108">
        <f>IF($AI125="NO",'developer sheet'!$D$9,IF(AND($AH125=0,$AI125=0),1,0))</f>
        <v>0</v>
      </c>
      <c r="AL125" s="103"/>
    </row>
    <row r="126" spans="1:38" x14ac:dyDescent="0.25">
      <c r="A126" s="19">
        <v>17.18</v>
      </c>
      <c r="B126" s="107">
        <f>'Long Term Vision'!G144</f>
        <v>0</v>
      </c>
      <c r="C126" s="79">
        <f>'Mid-term Plan'!E144</f>
        <v>0</v>
      </c>
      <c r="D126" s="79">
        <f>'Sectoral Plan 1'!$E144</f>
        <v>0</v>
      </c>
      <c r="E126" s="79">
        <f>'Sectoral Plan 2'!$E144</f>
        <v>0</v>
      </c>
      <c r="F126" s="79">
        <f>'Sectoral Plan 3'!$E144</f>
        <v>0</v>
      </c>
      <c r="G126" s="79">
        <f>'Sectoral Plan 4'!$E144</f>
        <v>0</v>
      </c>
      <c r="H126" s="79">
        <f>'Sectoral Plan 5'!$E144</f>
        <v>0</v>
      </c>
      <c r="I126" s="79">
        <f>'Sectoral Plan 6'!$E144</f>
        <v>0</v>
      </c>
      <c r="J126" s="79">
        <f>'Sectoral Plan 7'!$E144</f>
        <v>0</v>
      </c>
      <c r="K126" s="79">
        <f>'Sectoral Plan 8'!$E144</f>
        <v>0</v>
      </c>
      <c r="L126" s="79" t="str">
        <f>'Sectoral Plan 9'!$E144</f>
        <v>i) Reduction of negative impacts on the ecosystem and environment;
ii) Improved execution of maintenance plans for the sector;
iii) Improved planning and management of the sector; and
iv) Increased ability to meet set targets for the sector.</v>
      </c>
      <c r="M126" s="79">
        <f>'Sectoral Plan 10'!$E144</f>
        <v>0</v>
      </c>
      <c r="N126" s="79">
        <f>'Sectoral Plan 11'!$E144</f>
        <v>0</v>
      </c>
      <c r="O126" s="79">
        <f>'Sectoral Plan 12'!$E144</f>
        <v>0</v>
      </c>
      <c r="P126" s="79">
        <f>'Sectoral Plan 13'!$E144</f>
        <v>0</v>
      </c>
      <c r="Q126" s="79">
        <f>'Sectoral Plan 14'!$E144</f>
        <v>0</v>
      </c>
      <c r="R126" s="79">
        <f>'Sectoral Plan 15'!$E144</f>
        <v>0</v>
      </c>
      <c r="S126" s="79">
        <f>'Sectoral Plan 16'!$E144</f>
        <v>0</v>
      </c>
      <c r="T126" s="79">
        <f>'Sectoral Plan 17'!$E144</f>
        <v>0</v>
      </c>
      <c r="U126" s="79">
        <f>'Sectoral Plan 18'!$E144</f>
        <v>0</v>
      </c>
      <c r="V126" s="79">
        <f>'Sectoral Plan 19'!$E144</f>
        <v>0</v>
      </c>
      <c r="W126" s="79">
        <f>'Sectoral Plan 20'!$E144</f>
        <v>0</v>
      </c>
      <c r="X126" s="79">
        <f>'Sectoral Plan 21'!$E144</f>
        <v>0</v>
      </c>
      <c r="Y126" s="79">
        <f>'Sectoral Plan 22'!$E144</f>
        <v>0</v>
      </c>
      <c r="Z126" s="79">
        <f>'Sectoral Plan 23'!$E144</f>
        <v>0</v>
      </c>
      <c r="AA126" s="79">
        <f>'Sectoral Plan 24'!$E144</f>
        <v>0</v>
      </c>
      <c r="AB126" s="79">
        <f>'Sectoral Plan 25'!$E144</f>
        <v>0</v>
      </c>
      <c r="AC126" s="79">
        <f>'Sectoral Plan 26'!$E144</f>
        <v>0</v>
      </c>
      <c r="AD126" s="79">
        <f>'Sectoral Plan 27'!$E144</f>
        <v>0</v>
      </c>
      <c r="AE126" s="79">
        <f>'Sectoral Plan 28'!$E144</f>
        <v>0</v>
      </c>
      <c r="AF126" s="79">
        <f>'Sectoral Plan 29'!$E144</f>
        <v>0</v>
      </c>
      <c r="AG126" s="108">
        <f>'Sectoral Plan 30'!$E144</f>
        <v>0</v>
      </c>
      <c r="AH126" s="107">
        <f t="shared" si="1"/>
        <v>1</v>
      </c>
      <c r="AI126" s="79">
        <f>'Long Term Vision'!C144</f>
        <v>0</v>
      </c>
      <c r="AJ126" s="79">
        <f>IF($AI126="NO",'developer sheet'!$D$9,IF(AND($AH126&gt;0,$AI126=0),1,0))</f>
        <v>1</v>
      </c>
      <c r="AK126" s="108">
        <f>IF($AI126="NO",'developer sheet'!$D$9,IF(AND($AH126=0,$AI126=0),1,0))</f>
        <v>0</v>
      </c>
      <c r="AL126" s="103"/>
    </row>
    <row r="127" spans="1:38" ht="15.75" thickBot="1" x14ac:dyDescent="0.3">
      <c r="A127" s="19">
        <v>17.190000000000001</v>
      </c>
      <c r="B127" s="121">
        <f>'Long Term Vision'!G145</f>
        <v>0</v>
      </c>
      <c r="C127" s="112">
        <f>'Mid-term Plan'!E145</f>
        <v>0</v>
      </c>
      <c r="D127" s="112">
        <f>'Sectoral Plan 1'!$E145</f>
        <v>0</v>
      </c>
      <c r="E127" s="112">
        <f>'Sectoral Plan 2'!$E145</f>
        <v>0</v>
      </c>
      <c r="F127" s="112">
        <f>'Sectoral Plan 3'!$E145</f>
        <v>0</v>
      </c>
      <c r="G127" s="112" t="str">
        <f>'Sectoral Plan 4'!$E145</f>
        <v>¬ % accuracy of census data
¬ % on-time delivery of Census Data Inputs</v>
      </c>
      <c r="H127" s="112">
        <f>'Sectoral Plan 5'!$E145</f>
        <v>0</v>
      </c>
      <c r="I127" s="112">
        <f>'Sectoral Plan 6'!$E145</f>
        <v>0</v>
      </c>
      <c r="J127" s="112">
        <f>'Sectoral Plan 7'!$E145</f>
        <v>0</v>
      </c>
      <c r="K127" s="112">
        <f>'Sectoral Plan 8'!$E145</f>
        <v>0</v>
      </c>
      <c r="L127" s="112">
        <f>'Sectoral Plan 9'!$E145</f>
        <v>0</v>
      </c>
      <c r="M127" s="112">
        <f>'Sectoral Plan 10'!$E145</f>
        <v>0</v>
      </c>
      <c r="N127" s="112">
        <f>'Sectoral Plan 11'!$E145</f>
        <v>0</v>
      </c>
      <c r="O127" s="112">
        <f>'Sectoral Plan 12'!$E145</f>
        <v>0</v>
      </c>
      <c r="P127" s="112">
        <f>'Sectoral Plan 13'!$E145</f>
        <v>0</v>
      </c>
      <c r="Q127" s="112">
        <f>'Sectoral Plan 14'!$E145</f>
        <v>0</v>
      </c>
      <c r="R127" s="112">
        <f>'Sectoral Plan 15'!$E145</f>
        <v>0</v>
      </c>
      <c r="S127" s="112">
        <f>'Sectoral Plan 16'!$E145</f>
        <v>0</v>
      </c>
      <c r="T127" s="112">
        <f>'Sectoral Plan 17'!$E145</f>
        <v>0</v>
      </c>
      <c r="U127" s="112">
        <f>'Sectoral Plan 18'!$E145</f>
        <v>0</v>
      </c>
      <c r="V127" s="112">
        <f>'Sectoral Plan 19'!$E145</f>
        <v>0</v>
      </c>
      <c r="W127" s="112">
        <f>'Sectoral Plan 20'!$E145</f>
        <v>0</v>
      </c>
      <c r="X127" s="112">
        <f>'Sectoral Plan 21'!$E145</f>
        <v>0</v>
      </c>
      <c r="Y127" s="112">
        <f>'Sectoral Plan 22'!$E145</f>
        <v>0</v>
      </c>
      <c r="Z127" s="112">
        <f>'Sectoral Plan 23'!$E145</f>
        <v>0</v>
      </c>
      <c r="AA127" s="112">
        <f>'Sectoral Plan 24'!$E145</f>
        <v>0</v>
      </c>
      <c r="AB127" s="112">
        <f>'Sectoral Plan 25'!$E145</f>
        <v>0</v>
      </c>
      <c r="AC127" s="112">
        <f>'Sectoral Plan 26'!$E145</f>
        <v>0</v>
      </c>
      <c r="AD127" s="112">
        <f>'Sectoral Plan 27'!$E145</f>
        <v>0</v>
      </c>
      <c r="AE127" s="112">
        <f>'Sectoral Plan 28'!$E145</f>
        <v>0</v>
      </c>
      <c r="AF127" s="112">
        <f>'Sectoral Plan 29'!$E145</f>
        <v>0</v>
      </c>
      <c r="AG127" s="122">
        <f>'Sectoral Plan 30'!$E145</f>
        <v>0</v>
      </c>
      <c r="AH127" s="121">
        <f t="shared" si="1"/>
        <v>1</v>
      </c>
      <c r="AI127" s="112">
        <f>'Long Term Vision'!C145</f>
        <v>0</v>
      </c>
      <c r="AJ127" s="112">
        <f>IF($AI127="NO",'developer sheet'!$D$9,IF(AND($AH127&gt;0,$AI127=0),1,0))</f>
        <v>1</v>
      </c>
      <c r="AK127" s="122">
        <f>IF($AI127="NO",'developer sheet'!$D$9,IF(AND($AH127=0,$AI127=0),1,0))</f>
        <v>0</v>
      </c>
      <c r="AL127" s="103"/>
    </row>
    <row r="128" spans="1:38" x14ac:dyDescent="0.25">
      <c r="A128" s="19" t="s">
        <v>191</v>
      </c>
      <c r="B128" s="113">
        <f>COUNTIF(B2:B127,"*")</f>
        <v>0</v>
      </c>
      <c r="C128" s="114">
        <f t="shared" ref="C128:AG128" si="3">COUNTIF(C2:C127,"*")</f>
        <v>22</v>
      </c>
      <c r="D128" s="114">
        <f t="shared" si="3"/>
        <v>0</v>
      </c>
      <c r="E128" s="114">
        <f t="shared" si="3"/>
        <v>0</v>
      </c>
      <c r="F128" s="114">
        <f t="shared" si="3"/>
        <v>6</v>
      </c>
      <c r="G128" s="114">
        <f t="shared" si="3"/>
        <v>14</v>
      </c>
      <c r="H128" s="114">
        <f t="shared" si="3"/>
        <v>0</v>
      </c>
      <c r="I128" s="114">
        <f t="shared" si="3"/>
        <v>0</v>
      </c>
      <c r="J128" s="114">
        <f t="shared" si="3"/>
        <v>0</v>
      </c>
      <c r="K128" s="114">
        <f t="shared" si="3"/>
        <v>0</v>
      </c>
      <c r="L128" s="114">
        <f t="shared" si="3"/>
        <v>60</v>
      </c>
      <c r="M128" s="114">
        <f t="shared" si="3"/>
        <v>9</v>
      </c>
      <c r="N128" s="114">
        <f t="shared" si="3"/>
        <v>0</v>
      </c>
      <c r="O128" s="114">
        <f t="shared" si="3"/>
        <v>0</v>
      </c>
      <c r="P128" s="114">
        <f t="shared" si="3"/>
        <v>44</v>
      </c>
      <c r="Q128" s="114">
        <f t="shared" si="3"/>
        <v>12</v>
      </c>
      <c r="R128" s="114">
        <f t="shared" si="3"/>
        <v>0</v>
      </c>
      <c r="S128" s="114">
        <f t="shared" si="3"/>
        <v>0</v>
      </c>
      <c r="T128" s="114">
        <f t="shared" si="3"/>
        <v>0</v>
      </c>
      <c r="U128" s="114">
        <f t="shared" si="3"/>
        <v>0</v>
      </c>
      <c r="V128" s="114">
        <f t="shared" si="3"/>
        <v>0</v>
      </c>
      <c r="W128" s="114">
        <f t="shared" si="3"/>
        <v>0</v>
      </c>
      <c r="X128" s="114">
        <f t="shared" si="3"/>
        <v>0</v>
      </c>
      <c r="Y128" s="114">
        <f t="shared" si="3"/>
        <v>0</v>
      </c>
      <c r="Z128" s="114">
        <f t="shared" si="3"/>
        <v>0</v>
      </c>
      <c r="AA128" s="114">
        <f t="shared" si="3"/>
        <v>0</v>
      </c>
      <c r="AB128" s="114">
        <f t="shared" si="3"/>
        <v>0</v>
      </c>
      <c r="AC128" s="114">
        <f t="shared" si="3"/>
        <v>0</v>
      </c>
      <c r="AD128" s="114">
        <f t="shared" si="3"/>
        <v>0</v>
      </c>
      <c r="AE128" s="114">
        <f t="shared" si="3"/>
        <v>0</v>
      </c>
      <c r="AF128" s="114">
        <f t="shared" si="3"/>
        <v>0</v>
      </c>
      <c r="AG128" s="115">
        <f t="shared" si="3"/>
        <v>0</v>
      </c>
      <c r="AH128" s="71">
        <f>COUNTIF(B2:AG127,"*")</f>
        <v>167</v>
      </c>
      <c r="AI128" s="71">
        <f>COUNT($A$2:$A$127)-COUNTIF($AI$2:$AI$127,"NO")</f>
        <v>117</v>
      </c>
      <c r="AJ128" s="71">
        <f>SUM(AJ$2:AJ$127)</f>
        <v>87</v>
      </c>
      <c r="AK128" s="71">
        <f>SUM(AK$2:AK$127)</f>
        <v>30</v>
      </c>
      <c r="AL128" s="103"/>
    </row>
    <row r="129" spans="2:38" x14ac:dyDescent="0.25">
      <c r="B129" s="103"/>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c r="AA129" s="103"/>
      <c r="AB129" s="103"/>
      <c r="AC129" s="103"/>
      <c r="AD129" s="103"/>
      <c r="AE129" s="103"/>
      <c r="AF129" s="103"/>
      <c r="AG129" s="103"/>
      <c r="AH129" s="103"/>
      <c r="AI129" s="103"/>
      <c r="AJ129" s="103"/>
      <c r="AK129" s="133"/>
      <c r="AL129" s="103"/>
    </row>
  </sheetData>
  <conditionalFormatting sqref="B2:AG127">
    <cfRule type="expression" dxfId="145" priority="2">
      <formula>$AI2="NO"</formula>
    </cfRule>
  </conditionalFormatting>
  <conditionalFormatting sqref="B2:AG127">
    <cfRule type="expression" dxfId="144" priority="4">
      <formula>$AH2=0</formula>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1" id="{F9EAF8B4-8B35-4E60-9BA5-35DC066133A7}">
            <xm:f>'Alignment Overview'!B$130=0</xm:f>
            <x14:dxf>
              <fill>
                <patternFill>
                  <bgColor theme="3"/>
                </patternFill>
              </fill>
            </x14:dxf>
          </x14:cfRule>
          <xm:sqref>B2:AG127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01"/>
  <sheetViews>
    <sheetView zoomScale="85" zoomScaleNormal="85" workbookViewId="0">
      <pane xSplit="1" ySplit="1" topLeftCell="B2" activePane="bottomRight" state="frozen"/>
      <selection pane="topRight" activeCell="B1" sqref="B1"/>
      <selection pane="bottomLeft" activeCell="A2" sqref="A2"/>
      <selection pane="bottomRight" activeCell="B1" sqref="B1"/>
    </sheetView>
  </sheetViews>
  <sheetFormatPr defaultRowHeight="15" outlineLevelCol="1" x14ac:dyDescent="0.25"/>
  <cols>
    <col min="1" max="1" width="9" bestFit="1" customWidth="1"/>
    <col min="5" max="5" width="9.140625" hidden="1" customWidth="1" outlineLevel="1"/>
    <col min="6" max="6" width="9.140625" hidden="1" customWidth="1" outlineLevel="1" collapsed="1"/>
    <col min="7" max="12" width="9.140625" hidden="1" customWidth="1" outlineLevel="1"/>
    <col min="13" max="13" width="9.140625" collapsed="1"/>
    <col min="14" max="22" width="9.140625" hidden="1" customWidth="1" outlineLevel="1"/>
    <col min="23" max="23" width="9.140625" collapsed="1"/>
    <col min="24" max="32" width="9.140625" hidden="1" customWidth="1" outlineLevel="1"/>
    <col min="33" max="33" width="9.140625" collapsed="1"/>
    <col min="36" max="36" width="9.140625" style="19"/>
    <col min="38" max="38" width="9.85546875" bestFit="1" customWidth="1"/>
    <col min="39" max="39" width="10.5703125" style="19" bestFit="1" customWidth="1"/>
    <col min="40" max="40" width="12.5703125" style="19" bestFit="1" customWidth="1"/>
    <col min="41" max="41" width="15.140625" bestFit="1" customWidth="1"/>
    <col min="42" max="42" width="10.5703125" bestFit="1" customWidth="1"/>
  </cols>
  <sheetData>
    <row r="1" spans="1:43" ht="69" x14ac:dyDescent="0.25">
      <c r="B1" s="127" t="str">
        <f>IF('Long Term Vision'!$B$150="enter name here","Long Term Vision",'Long Term Vision'!$B$150)</f>
        <v>01_Vision 2030</v>
      </c>
      <c r="C1" s="123" t="str">
        <f>IF('Mid-term Plan'!$B$150="enter name here","Mid-term Plan",'Mid-term Plan'!$B$150)</f>
        <v>02_National Performance Fwork 2012-2015</v>
      </c>
      <c r="D1" s="124" t="str">
        <f>IF('Sectoral Plan 1'!$B$150="enter name here","Sectoral Plan 1",'Sectoral Plan 1'!$B$150)</f>
        <v>Sectoral Plan 1</v>
      </c>
      <c r="E1" s="124" t="str">
        <f>IF('Sectoral Plan 2'!$B$150="enter name here","Sectoral Plan 2",'Sectoral Plan 2'!$B$150)</f>
        <v>Sectoral Plan 2</v>
      </c>
      <c r="F1" s="124" t="str">
        <f>IF('Sectoral Plan 3'!$B$150="enter name here","Sectoral Plan 3",'Sectoral Plan 3'!$B$150)</f>
        <v>03_MoPublic Admin SP</v>
      </c>
      <c r="G1" s="124" t="str">
        <f>IF('Sectoral Plan 4'!$B$150="enter name here","Sectoral Plan 4",'Sectoral Plan 4'!$B$150)</f>
        <v>04_MoPlanning SP</v>
      </c>
      <c r="H1" s="124" t="str">
        <f>IF('Sectoral Plan 5'!$B$150="enter name here","Sectoral Plan 5",'Sectoral Plan 5'!$B$150)</f>
        <v>05_MoH SP</v>
      </c>
      <c r="I1" s="124" t="str">
        <f>IF('Sectoral Plan 6'!$B$150="enter name here","Sectoral Plan 6",'Sectoral Plan 6'!$B$150)</f>
        <v>06_Living Conditions</v>
      </c>
      <c r="J1" s="124" t="str">
        <f>IF('Sectoral Plan 7'!$B$150="enter name here","Sectoral Plan 7",'Sectoral Plan 7'!$B$150)</f>
        <v>07_MoE SP</v>
      </c>
      <c r="K1" s="124" t="str">
        <f>IF('Sectoral Plan 8'!$B$150="enter name here","Sectoral Plan 8",'Sectoral Plan 8'!$B$150)</f>
        <v>08_MoLabour SP</v>
      </c>
      <c r="L1" s="124" t="str">
        <f>IF('Sectoral Plan 9'!$B$150="enter name here","Sectoral Plan 9",'Sectoral Plan 9'!$B$150)</f>
        <v>09_Economy</v>
      </c>
      <c r="M1" s="124" t="str">
        <f>IF('Sectoral Plan 10'!$B$150="enter name here","Sectoral Plan 10",'Sectoral Plan 10'!$B$150)</f>
        <v>10_MoEnergy SP</v>
      </c>
      <c r="N1" s="124" t="str">
        <f>IF('Sectoral Plan 11'!$B$150="enter name here","Sectoral Plan 11",'Sectoral Plan 11'!$B$150)</f>
        <v>11_Climate Change</v>
      </c>
      <c r="O1" s="124" t="str">
        <f>IF('Sectoral Plan 12'!$B$150="enter name here","Sectoral Plan 12",'Sectoral Plan 12'!$B$150)</f>
        <v>12_Hazardous Waste Rules</v>
      </c>
      <c r="P1" s="124" t="str">
        <f>IF('Sectoral Plan 13'!$B$150="enter name here","Sectoral Plan 13",'Sectoral Plan 13'!$B$150)</f>
        <v>13_Environment</v>
      </c>
      <c r="Q1" s="124" t="str">
        <f>IF('Sectoral Plan 14'!$B$150="enter name here","Sectoral Plan 14",'Sectoral Plan 14'!$B$150)</f>
        <v>14_Oceans</v>
      </c>
      <c r="R1" s="124" t="str">
        <f>IF('Sectoral Plan 15'!$B$150="enter name here","Sectoral Plan 15",'Sectoral Plan 15'!$B$150)</f>
        <v>Sectoral Plan 15</v>
      </c>
      <c r="S1" s="124" t="str">
        <f>IF('Sectoral Plan 16'!$B$150="enter name here","Sectoral Plan 16",'Sectoral Plan 16'!$B$150)</f>
        <v>Sectoral Plan 16</v>
      </c>
      <c r="T1" s="124" t="str">
        <f>IF('Sectoral Plan 17'!$B$150="enter name here","Sectoral Plan 17",'Sectoral Plan 17'!$B$150)</f>
        <v>Sectoral Plan 17</v>
      </c>
      <c r="U1" s="124" t="str">
        <f>IF('Sectoral Plan 18'!$B$150="enter name here","Sectoral Plan 18",'Sectoral Plan 18'!$B$150)</f>
        <v>Sectoral Plan 18</v>
      </c>
      <c r="V1" s="124" t="str">
        <f>IF('Sectoral Plan 19'!$B$150="enter name here","Sectoral Plan 19",'Sectoral Plan 19'!$B$150)</f>
        <v>Sectoral Plan 19</v>
      </c>
      <c r="W1" s="124" t="str">
        <f>IF('Sectoral Plan 20'!$B$150="enter name here","Sectoral Plan 20",'Sectoral Plan 20'!$B$150)</f>
        <v>Sectoral Plan 20</v>
      </c>
      <c r="X1" s="124" t="str">
        <f>IF('Sectoral Plan 21'!$B$150="enter name here","Sectoral Plan 21",'Sectoral Plan 21'!$B$150)</f>
        <v>Sectoral Plan 21</v>
      </c>
      <c r="Y1" s="124" t="str">
        <f>IF('Sectoral Plan 22'!$B$150="enter name here","Sectoral Plan 22",'Sectoral Plan 22'!$B$150)</f>
        <v>Sectoral Plan 22</v>
      </c>
      <c r="Z1" s="124" t="str">
        <f>IF('Sectoral Plan 23'!$B$150="enter name here","Sectoral Plan 23",'Sectoral Plan 23'!$B$150)</f>
        <v>Sectoral Plan 23</v>
      </c>
      <c r="AA1" s="124" t="str">
        <f>IF('Sectoral Plan 24'!$B$150="enter name here","Sectoral Plan 24",'Sectoral Plan 24'!$B$150)</f>
        <v>Sectoral Plan 24</v>
      </c>
      <c r="AB1" s="124" t="str">
        <f>IF('Sectoral Plan 25'!$B$150="enter name here","Sectoral Plan 25",'Sectoral Plan 25'!$B$150)</f>
        <v>Sectoral Plan 25</v>
      </c>
      <c r="AC1" s="124" t="str">
        <f>IF('Sectoral Plan 26'!$B$150="enter name here","Sectoral Plan 26",'Sectoral Plan 26'!$B$150)</f>
        <v>Sectoral Plan 26</v>
      </c>
      <c r="AD1" s="124" t="str">
        <f>IF('Sectoral Plan 27'!$B$150="enter name here","Sectoral Plan 27",'Sectoral Plan 27'!$B$150)</f>
        <v>Sectoral Plan 27</v>
      </c>
      <c r="AE1" s="124" t="str">
        <f>IF('Sectoral Plan 28'!$B$150="enter name here","Sectoral Plan 28",'Sectoral Plan 28'!$B$150)</f>
        <v>Sectoral Plan 28</v>
      </c>
      <c r="AF1" s="124" t="str">
        <f>IF('Sectoral Plan 29'!$B$150="enter name here","Sectoral Plan 29",'Sectoral Plan 29'!$B$150)</f>
        <v>Sectoral Plan 29</v>
      </c>
      <c r="AG1" s="128" t="str">
        <f>IF('Sectoral Plan 30'!$B$150="enter name here","Sectoral Plan 30",'Sectoral Plan 30'!$B$150)</f>
        <v>Sectoral Plan 30</v>
      </c>
      <c r="AH1" s="132" t="s">
        <v>187</v>
      </c>
      <c r="AI1" s="130" t="s">
        <v>188</v>
      </c>
      <c r="AJ1" s="130" t="s">
        <v>199</v>
      </c>
      <c r="AK1" s="130" t="s">
        <v>189</v>
      </c>
      <c r="AL1" s="130" t="s">
        <v>190</v>
      </c>
      <c r="AM1" s="130" t="s">
        <v>197</v>
      </c>
      <c r="AN1" s="130" t="s">
        <v>195</v>
      </c>
      <c r="AO1" s="130" t="s">
        <v>194</v>
      </c>
      <c r="AP1" s="131" t="s">
        <v>203</v>
      </c>
      <c r="AQ1" s="103"/>
    </row>
    <row r="2" spans="1:43" x14ac:dyDescent="0.25">
      <c r="A2">
        <v>1.1000000000000001</v>
      </c>
      <c r="B2" s="104">
        <f>'Long Term Vision'!J4</f>
        <v>0</v>
      </c>
      <c r="C2" s="105">
        <f>'Mid-term Plan'!H4</f>
        <v>0</v>
      </c>
      <c r="D2" s="105">
        <f>'Sectoral Plan 1'!$H4</f>
        <v>0</v>
      </c>
      <c r="E2" s="105">
        <f>'Sectoral Plan 2'!$H4</f>
        <v>0</v>
      </c>
      <c r="F2" s="105">
        <f>'Sectoral Plan 3'!$H4</f>
        <v>0</v>
      </c>
      <c r="G2" s="105">
        <f>'Sectoral Plan 4'!$H4</f>
        <v>0</v>
      </c>
      <c r="H2" s="105">
        <f>'Sectoral Plan 5'!$H4</f>
        <v>0</v>
      </c>
      <c r="I2" s="105">
        <f>'Sectoral Plan 6'!$H4</f>
        <v>0</v>
      </c>
      <c r="J2" s="105">
        <f>'Sectoral Plan 7'!$H4</f>
        <v>0</v>
      </c>
      <c r="K2" s="105">
        <f>'Sectoral Plan 8'!$H4</f>
        <v>0</v>
      </c>
      <c r="L2" s="105">
        <f>'Sectoral Plan 9'!$H4</f>
        <v>0</v>
      </c>
      <c r="M2" s="105">
        <f>'Sectoral Plan 10'!$H4</f>
        <v>0</v>
      </c>
      <c r="N2" s="105">
        <f>'Sectoral Plan 11'!$H4</f>
        <v>0</v>
      </c>
      <c r="O2" s="105">
        <f>'Sectoral Plan 12'!$H4</f>
        <v>0</v>
      </c>
      <c r="P2" s="105">
        <f>'Sectoral Plan 13'!$H4</f>
        <v>0</v>
      </c>
      <c r="Q2" s="105">
        <f>'Sectoral Plan 14'!$H4</f>
        <v>0</v>
      </c>
      <c r="R2" s="105">
        <f>'Sectoral Plan 15'!$H4</f>
        <v>0</v>
      </c>
      <c r="S2" s="105">
        <f>'Sectoral Plan 16'!$H4</f>
        <v>0</v>
      </c>
      <c r="T2" s="105">
        <f>'Sectoral Plan 17'!$H4</f>
        <v>0</v>
      </c>
      <c r="U2" s="105">
        <f>'Sectoral Plan 18'!$H4</f>
        <v>0</v>
      </c>
      <c r="V2" s="105">
        <f>'Sectoral Plan 19'!$H4</f>
        <v>0</v>
      </c>
      <c r="W2" s="105">
        <f>'Sectoral Plan 20'!$H4</f>
        <v>0</v>
      </c>
      <c r="X2" s="105">
        <f>'Sectoral Plan 21'!$H4</f>
        <v>0</v>
      </c>
      <c r="Y2" s="105">
        <f>'Sectoral Plan 22'!$H4</f>
        <v>0</v>
      </c>
      <c r="Z2" s="105">
        <f>'Sectoral Plan 23'!$H4</f>
        <v>0</v>
      </c>
      <c r="AA2" s="105">
        <f>'Sectoral Plan 24'!$H4</f>
        <v>0</v>
      </c>
      <c r="AB2" s="105">
        <f>'Sectoral Plan 25'!$H4</f>
        <v>0</v>
      </c>
      <c r="AC2" s="105">
        <f>'Sectoral Plan 26'!$H4</f>
        <v>0</v>
      </c>
      <c r="AD2" s="105">
        <f>'Sectoral Plan 27'!$H4</f>
        <v>0</v>
      </c>
      <c r="AE2" s="105">
        <f>'Sectoral Plan 28'!$H4</f>
        <v>0</v>
      </c>
      <c r="AF2" s="105">
        <f>'Sectoral Plan 29'!$H4</f>
        <v>0</v>
      </c>
      <c r="AG2" s="106">
        <f>'Sectoral Plan 30'!$H4</f>
        <v>0</v>
      </c>
      <c r="AH2" s="104">
        <f>COUNTIF(B2:AG2,"T")</f>
        <v>0</v>
      </c>
      <c r="AI2" s="105">
        <f>COUNTIF(B2:AG2,"P")</f>
        <v>0</v>
      </c>
      <c r="AJ2" s="105" t="str">
        <f>IF(AND($AK2=0,$AL2=0),SUM($AH2:$AI2),'developer sheet'!$D$9)</f>
        <v>N/A</v>
      </c>
      <c r="AK2" s="105">
        <f>'Long Term Vision'!C4</f>
        <v>0</v>
      </c>
      <c r="AL2" s="105" t="str">
        <f>'Long Term Vision'!D4</f>
        <v>NO</v>
      </c>
      <c r="AM2" s="105">
        <f>IF(AND($AK2=0,$AL2=0),1,0)</f>
        <v>0</v>
      </c>
      <c r="AN2" s="105">
        <f>IF(AND($AH2+$AI2&gt;0,$AK2=0,$AL2=0),1,0)</f>
        <v>0</v>
      </c>
      <c r="AO2" s="105">
        <f>IF(AND($AH2=0,$AI2=0,$AK2=0,$AL2=0),1,0)</f>
        <v>0</v>
      </c>
      <c r="AP2" s="88" t="str">
        <f>IF($AK2="NO",'developer sheet'!$D$9,IF(AND($AJ2&lt;&gt;'developer sheet'!$D$9,$AJ2&lt;&gt;0),IF($AH2&gt;0,"T",IF($AI2&gt;0,"P")),'developer sheet'!$D$10))</f>
        <v>none</v>
      </c>
      <c r="AQ2" s="103"/>
    </row>
    <row r="3" spans="1:43" x14ac:dyDescent="0.25">
      <c r="A3">
        <v>1.2</v>
      </c>
      <c r="B3" s="107">
        <f>'Long Term Vision'!J5</f>
        <v>0</v>
      </c>
      <c r="C3" s="79">
        <f>'Mid-term Plan'!H5</f>
        <v>0</v>
      </c>
      <c r="D3" s="79">
        <f>'Sectoral Plan 1'!$H5</f>
        <v>0</v>
      </c>
      <c r="E3" s="79">
        <f>'Sectoral Plan 2'!$H5</f>
        <v>0</v>
      </c>
      <c r="F3" s="79">
        <f>'Sectoral Plan 3'!$H5</f>
        <v>0</v>
      </c>
      <c r="G3" s="79">
        <f>'Sectoral Plan 4'!$H5</f>
        <v>0</v>
      </c>
      <c r="H3" s="79">
        <f>'Sectoral Plan 5'!$H5</f>
        <v>0</v>
      </c>
      <c r="I3" s="79">
        <f>'Sectoral Plan 6'!$H5</f>
        <v>0</v>
      </c>
      <c r="J3" s="79">
        <f>'Sectoral Plan 7'!$H5</f>
        <v>0</v>
      </c>
      <c r="K3" s="79">
        <f>'Sectoral Plan 8'!$H5</f>
        <v>0</v>
      </c>
      <c r="L3" s="79">
        <f>'Sectoral Plan 9'!$H5</f>
        <v>0</v>
      </c>
      <c r="M3" s="79">
        <f>'Sectoral Plan 10'!$H5</f>
        <v>0</v>
      </c>
      <c r="N3" s="79">
        <f>'Sectoral Plan 11'!$H5</f>
        <v>0</v>
      </c>
      <c r="O3" s="79">
        <f>'Sectoral Plan 12'!$H5</f>
        <v>0</v>
      </c>
      <c r="P3" s="79">
        <f>'Sectoral Plan 13'!$H5</f>
        <v>0</v>
      </c>
      <c r="Q3" s="79">
        <f>'Sectoral Plan 14'!$H5</f>
        <v>0</v>
      </c>
      <c r="R3" s="79">
        <f>'Sectoral Plan 15'!$H5</f>
        <v>0</v>
      </c>
      <c r="S3" s="79">
        <f>'Sectoral Plan 16'!$H5</f>
        <v>0</v>
      </c>
      <c r="T3" s="79">
        <f>'Sectoral Plan 17'!$H5</f>
        <v>0</v>
      </c>
      <c r="U3" s="79">
        <f>'Sectoral Plan 18'!$H5</f>
        <v>0</v>
      </c>
      <c r="V3" s="79">
        <f>'Sectoral Plan 19'!$H5</f>
        <v>0</v>
      </c>
      <c r="W3" s="79">
        <f>'Sectoral Plan 20'!$H5</f>
        <v>0</v>
      </c>
      <c r="X3" s="79">
        <f>'Sectoral Plan 21'!$H5</f>
        <v>0</v>
      </c>
      <c r="Y3" s="79">
        <f>'Sectoral Plan 22'!$H5</f>
        <v>0</v>
      </c>
      <c r="Z3" s="79">
        <f>'Sectoral Plan 23'!$H5</f>
        <v>0</v>
      </c>
      <c r="AA3" s="79">
        <f>'Sectoral Plan 24'!$H5</f>
        <v>0</v>
      </c>
      <c r="AB3" s="79">
        <f>'Sectoral Plan 25'!$H5</f>
        <v>0</v>
      </c>
      <c r="AC3" s="79">
        <f>'Sectoral Plan 26'!$H5</f>
        <v>0</v>
      </c>
      <c r="AD3" s="79">
        <f>'Sectoral Plan 27'!$H5</f>
        <v>0</v>
      </c>
      <c r="AE3" s="79">
        <f>'Sectoral Plan 28'!$H5</f>
        <v>0</v>
      </c>
      <c r="AF3" s="79">
        <f>'Sectoral Plan 29'!$H5</f>
        <v>0</v>
      </c>
      <c r="AG3" s="108">
        <f>'Sectoral Plan 30'!$H5</f>
        <v>0</v>
      </c>
      <c r="AH3" s="107">
        <f t="shared" ref="AH3:AH66" si="0">COUNTIF(B3:AG3,"T")</f>
        <v>0</v>
      </c>
      <c r="AI3" s="79">
        <f t="shared" ref="AI3:AI66" si="1">COUNTIF(B3:AG3,"P")</f>
        <v>0</v>
      </c>
      <c r="AJ3" s="79">
        <f>IF(AND($AK3=0,$AL3=0),SUM($AH3:$AI3),'developer sheet'!$D$9)</f>
        <v>0</v>
      </c>
      <c r="AK3" s="79">
        <f>'Long Term Vision'!C5</f>
        <v>0</v>
      </c>
      <c r="AL3" s="79">
        <f>'Long Term Vision'!D5</f>
        <v>0</v>
      </c>
      <c r="AM3" s="79">
        <f t="shared" ref="AM3:AM66" si="2">IF(AND($AK3=0,$AL3=0),1,0)</f>
        <v>1</v>
      </c>
      <c r="AN3" s="79">
        <f t="shared" ref="AN3:AN66" si="3">IF(AND($AH3+$AI3&gt;0,$AK3=0,$AL3=0),1,0)</f>
        <v>0</v>
      </c>
      <c r="AO3" s="79">
        <f t="shared" ref="AO3:AO66" si="4">IF(AND($AH3=0,$AI3=0,$AK3=0,$AL3=0),1,0)</f>
        <v>1</v>
      </c>
      <c r="AP3" s="88" t="str">
        <f>IF(OR($AK3="NO",$AL3="NO"),'developer sheet'!$D$9,IF(AND($AJ3&lt;&gt;'developer sheet'!$D$9,$AJ3&lt;&gt;0),IF($AH3&gt;0,"T",IF($AI3&gt;0,"P")),'developer sheet'!$D$10))</f>
        <v>none</v>
      </c>
      <c r="AQ3" s="103"/>
    </row>
    <row r="4" spans="1:43" x14ac:dyDescent="0.25">
      <c r="A4">
        <v>1.3</v>
      </c>
      <c r="B4" s="107">
        <f>'Long Term Vision'!J6</f>
        <v>0</v>
      </c>
      <c r="C4" s="79">
        <f>'Mid-term Plan'!H6</f>
        <v>0</v>
      </c>
      <c r="D4" s="79">
        <f>'Sectoral Plan 1'!$H6</f>
        <v>0</v>
      </c>
      <c r="E4" s="79">
        <f>'Sectoral Plan 2'!$H6</f>
        <v>0</v>
      </c>
      <c r="F4" s="79">
        <f>'Sectoral Plan 3'!$H6</f>
        <v>0</v>
      </c>
      <c r="G4" s="79">
        <f>'Sectoral Plan 4'!$H6</f>
        <v>0</v>
      </c>
      <c r="H4" s="79">
        <f>'Sectoral Plan 5'!$H6</f>
        <v>0</v>
      </c>
      <c r="I4" s="79">
        <f>'Sectoral Plan 6'!$H6</f>
        <v>0</v>
      </c>
      <c r="J4" s="79">
        <f>'Sectoral Plan 7'!$H6</f>
        <v>0</v>
      </c>
      <c r="K4" s="79">
        <f>'Sectoral Plan 8'!$H6</f>
        <v>0</v>
      </c>
      <c r="L4" s="79">
        <f>'Sectoral Plan 9'!$H6</f>
        <v>0</v>
      </c>
      <c r="M4" s="79">
        <f>'Sectoral Plan 10'!$H6</f>
        <v>0</v>
      </c>
      <c r="N4" s="79">
        <f>'Sectoral Plan 11'!$H6</f>
        <v>0</v>
      </c>
      <c r="O4" s="79">
        <f>'Sectoral Plan 12'!$H6</f>
        <v>0</v>
      </c>
      <c r="P4" s="79">
        <f>'Sectoral Plan 13'!$H6</f>
        <v>0</v>
      </c>
      <c r="Q4" s="79">
        <f>'Sectoral Plan 14'!$H6</f>
        <v>0</v>
      </c>
      <c r="R4" s="79">
        <f>'Sectoral Plan 15'!$H6</f>
        <v>0</v>
      </c>
      <c r="S4" s="79">
        <f>'Sectoral Plan 16'!$H6</f>
        <v>0</v>
      </c>
      <c r="T4" s="79">
        <f>'Sectoral Plan 17'!$H6</f>
        <v>0</v>
      </c>
      <c r="U4" s="79">
        <f>'Sectoral Plan 18'!$H6</f>
        <v>0</v>
      </c>
      <c r="V4" s="79">
        <f>'Sectoral Plan 19'!$H6</f>
        <v>0</v>
      </c>
      <c r="W4" s="79">
        <f>'Sectoral Plan 20'!$H6</f>
        <v>0</v>
      </c>
      <c r="X4" s="79">
        <f>'Sectoral Plan 21'!$H6</f>
        <v>0</v>
      </c>
      <c r="Y4" s="79">
        <f>'Sectoral Plan 22'!$H6</f>
        <v>0</v>
      </c>
      <c r="Z4" s="79">
        <f>'Sectoral Plan 23'!$H6</f>
        <v>0</v>
      </c>
      <c r="AA4" s="79">
        <f>'Sectoral Plan 24'!$H6</f>
        <v>0</v>
      </c>
      <c r="AB4" s="79">
        <f>'Sectoral Plan 25'!$H6</f>
        <v>0</v>
      </c>
      <c r="AC4" s="79">
        <f>'Sectoral Plan 26'!$H6</f>
        <v>0</v>
      </c>
      <c r="AD4" s="79">
        <f>'Sectoral Plan 27'!$H6</f>
        <v>0</v>
      </c>
      <c r="AE4" s="79">
        <f>'Sectoral Plan 28'!$H6</f>
        <v>0</v>
      </c>
      <c r="AF4" s="79">
        <f>'Sectoral Plan 29'!$H6</f>
        <v>0</v>
      </c>
      <c r="AG4" s="108">
        <f>'Sectoral Plan 30'!$H6</f>
        <v>0</v>
      </c>
      <c r="AH4" s="107">
        <f t="shared" si="0"/>
        <v>0</v>
      </c>
      <c r="AI4" s="79">
        <f t="shared" si="1"/>
        <v>0</v>
      </c>
      <c r="AJ4" s="79" t="str">
        <f>IF(AND($AK4=0,$AL4=0),SUM($AH4:$AI4),'developer sheet'!$D$9)</f>
        <v>N/A</v>
      </c>
      <c r="AK4" s="79">
        <f>'Long Term Vision'!C6</f>
        <v>0</v>
      </c>
      <c r="AL4" s="79" t="str">
        <f>'Long Term Vision'!D6</f>
        <v>NO</v>
      </c>
      <c r="AM4" s="79">
        <f t="shared" si="2"/>
        <v>0</v>
      </c>
      <c r="AN4" s="79">
        <f t="shared" si="3"/>
        <v>0</v>
      </c>
      <c r="AO4" s="79">
        <f t="shared" si="4"/>
        <v>0</v>
      </c>
      <c r="AP4" s="88" t="str">
        <f>IF(OR($AK4="NO",$AL4="NO"),'developer sheet'!$D$9,IF(AND($AJ4&lt;&gt;'developer sheet'!$D$9,$AJ4&lt;&gt;0),IF($AH4&gt;0,"T",IF($AI4&gt;0,"P")),'developer sheet'!$D$10))</f>
        <v>N/A</v>
      </c>
      <c r="AQ4" s="103"/>
    </row>
    <row r="5" spans="1:43" x14ac:dyDescent="0.25">
      <c r="A5" s="19">
        <v>1.4</v>
      </c>
      <c r="B5" s="107">
        <f>'Long Term Vision'!J7</f>
        <v>0</v>
      </c>
      <c r="C5" s="79">
        <f>'Mid-term Plan'!H7</f>
        <v>0</v>
      </c>
      <c r="D5" s="79">
        <f>'Sectoral Plan 1'!$H7</f>
        <v>0</v>
      </c>
      <c r="E5" s="79">
        <f>'Sectoral Plan 2'!$H7</f>
        <v>0</v>
      </c>
      <c r="F5" s="79">
        <f>'Sectoral Plan 3'!$H7</f>
        <v>0</v>
      </c>
      <c r="G5" s="79">
        <f>'Sectoral Plan 4'!$H7</f>
        <v>0</v>
      </c>
      <c r="H5" s="79">
        <f>'Sectoral Plan 5'!$H7</f>
        <v>0</v>
      </c>
      <c r="I5" s="79">
        <f>'Sectoral Plan 6'!$H7</f>
        <v>0</v>
      </c>
      <c r="J5" s="79">
        <f>'Sectoral Plan 7'!$H7</f>
        <v>0</v>
      </c>
      <c r="K5" s="79">
        <f>'Sectoral Plan 8'!$H7</f>
        <v>0</v>
      </c>
      <c r="L5" s="79" t="str">
        <f>'Sectoral Plan 9'!$H7</f>
        <v>P</v>
      </c>
      <c r="M5" s="79">
        <f>'Sectoral Plan 10'!$H7</f>
        <v>0</v>
      </c>
      <c r="N5" s="79">
        <f>'Sectoral Plan 11'!$H7</f>
        <v>0</v>
      </c>
      <c r="O5" s="79">
        <f>'Sectoral Plan 12'!$H7</f>
        <v>0</v>
      </c>
      <c r="P5" s="79">
        <f>'Sectoral Plan 13'!$H7</f>
        <v>0</v>
      </c>
      <c r="Q5" s="79">
        <f>'Sectoral Plan 14'!$H7</f>
        <v>0</v>
      </c>
      <c r="R5" s="79">
        <f>'Sectoral Plan 15'!$H7</f>
        <v>0</v>
      </c>
      <c r="S5" s="79">
        <f>'Sectoral Plan 16'!$H7</f>
        <v>0</v>
      </c>
      <c r="T5" s="79">
        <f>'Sectoral Plan 17'!$H7</f>
        <v>0</v>
      </c>
      <c r="U5" s="79">
        <f>'Sectoral Plan 18'!$H7</f>
        <v>0</v>
      </c>
      <c r="V5" s="79">
        <f>'Sectoral Plan 19'!$H7</f>
        <v>0</v>
      </c>
      <c r="W5" s="79">
        <f>'Sectoral Plan 20'!$H7</f>
        <v>0</v>
      </c>
      <c r="X5" s="79">
        <f>'Sectoral Plan 21'!$H7</f>
        <v>0</v>
      </c>
      <c r="Y5" s="79">
        <f>'Sectoral Plan 22'!$H7</f>
        <v>0</v>
      </c>
      <c r="Z5" s="79">
        <f>'Sectoral Plan 23'!$H7</f>
        <v>0</v>
      </c>
      <c r="AA5" s="79">
        <f>'Sectoral Plan 24'!$H7</f>
        <v>0</v>
      </c>
      <c r="AB5" s="79">
        <f>'Sectoral Plan 25'!$H7</f>
        <v>0</v>
      </c>
      <c r="AC5" s="79">
        <f>'Sectoral Plan 26'!$H7</f>
        <v>0</v>
      </c>
      <c r="AD5" s="79">
        <f>'Sectoral Plan 27'!$H7</f>
        <v>0</v>
      </c>
      <c r="AE5" s="79">
        <f>'Sectoral Plan 28'!$H7</f>
        <v>0</v>
      </c>
      <c r="AF5" s="79">
        <f>'Sectoral Plan 29'!$H7</f>
        <v>0</v>
      </c>
      <c r="AG5" s="108">
        <f>'Sectoral Plan 30'!$H7</f>
        <v>0</v>
      </c>
      <c r="AH5" s="107">
        <f t="shared" si="0"/>
        <v>0</v>
      </c>
      <c r="AI5" s="79">
        <f t="shared" si="1"/>
        <v>1</v>
      </c>
      <c r="AJ5" s="79">
        <f>IF(AND($AK5=0,$AL5=0),SUM($AH5:$AI5),'developer sheet'!$D$9)</f>
        <v>1</v>
      </c>
      <c r="AK5" s="79">
        <f>'Long Term Vision'!C7</f>
        <v>0</v>
      </c>
      <c r="AL5" s="79">
        <f>'Long Term Vision'!D7</f>
        <v>0</v>
      </c>
      <c r="AM5" s="79">
        <f t="shared" si="2"/>
        <v>1</v>
      </c>
      <c r="AN5" s="79">
        <f t="shared" si="3"/>
        <v>1</v>
      </c>
      <c r="AO5" s="79">
        <f t="shared" si="4"/>
        <v>0</v>
      </c>
      <c r="AP5" s="88" t="str">
        <f>IF(OR($AK5="NO",$AL5="NO"),'developer sheet'!$D$9,IF(AND($AJ5&lt;&gt;'developer sheet'!$D$9,$AJ5&lt;&gt;0),IF($AH5&gt;0,"T",IF($AI5&gt;0,"P")),'developer sheet'!$D$10))</f>
        <v>P</v>
      </c>
      <c r="AQ5" s="103"/>
    </row>
    <row r="6" spans="1:43" x14ac:dyDescent="0.25">
      <c r="A6" s="19">
        <v>1.5</v>
      </c>
      <c r="B6" s="107">
        <f>'Long Term Vision'!J8</f>
        <v>0</v>
      </c>
      <c r="C6" s="79">
        <f>'Mid-term Plan'!H8</f>
        <v>0</v>
      </c>
      <c r="D6" s="79">
        <f>'Sectoral Plan 1'!$H8</f>
        <v>0</v>
      </c>
      <c r="E6" s="79">
        <f>'Sectoral Plan 2'!$H8</f>
        <v>0</v>
      </c>
      <c r="F6" s="79">
        <f>'Sectoral Plan 3'!$H8</f>
        <v>0</v>
      </c>
      <c r="G6" s="79">
        <f>'Sectoral Plan 4'!$H8</f>
        <v>0</v>
      </c>
      <c r="H6" s="79">
        <f>'Sectoral Plan 5'!$H8</f>
        <v>0</v>
      </c>
      <c r="I6" s="79">
        <f>'Sectoral Plan 6'!$H8</f>
        <v>0</v>
      </c>
      <c r="J6" s="79">
        <f>'Sectoral Plan 7'!$H8</f>
        <v>0</v>
      </c>
      <c r="K6" s="79">
        <f>'Sectoral Plan 8'!$H8</f>
        <v>0</v>
      </c>
      <c r="L6" s="79">
        <f>'Sectoral Plan 9'!$H8</f>
        <v>0</v>
      </c>
      <c r="M6" s="79">
        <f>'Sectoral Plan 10'!$H8</f>
        <v>0</v>
      </c>
      <c r="N6" s="79">
        <f>'Sectoral Plan 11'!$H8</f>
        <v>0</v>
      </c>
      <c r="O6" s="79">
        <f>'Sectoral Plan 12'!$H8</f>
        <v>0</v>
      </c>
      <c r="P6" s="79">
        <f>'Sectoral Plan 13'!$H8</f>
        <v>0</v>
      </c>
      <c r="Q6" s="79">
        <f>'Sectoral Plan 14'!$H8</f>
        <v>0</v>
      </c>
      <c r="R6" s="79">
        <f>'Sectoral Plan 15'!$H8</f>
        <v>0</v>
      </c>
      <c r="S6" s="79">
        <f>'Sectoral Plan 16'!$H8</f>
        <v>0</v>
      </c>
      <c r="T6" s="79">
        <f>'Sectoral Plan 17'!$H8</f>
        <v>0</v>
      </c>
      <c r="U6" s="79">
        <f>'Sectoral Plan 18'!$H8</f>
        <v>0</v>
      </c>
      <c r="V6" s="79">
        <f>'Sectoral Plan 19'!$H8</f>
        <v>0</v>
      </c>
      <c r="W6" s="79">
        <f>'Sectoral Plan 20'!$H8</f>
        <v>0</v>
      </c>
      <c r="X6" s="79">
        <f>'Sectoral Plan 21'!$H8</f>
        <v>0</v>
      </c>
      <c r="Y6" s="79">
        <f>'Sectoral Plan 22'!$H8</f>
        <v>0</v>
      </c>
      <c r="Z6" s="79">
        <f>'Sectoral Plan 23'!$H8</f>
        <v>0</v>
      </c>
      <c r="AA6" s="79">
        <f>'Sectoral Plan 24'!$H8</f>
        <v>0</v>
      </c>
      <c r="AB6" s="79">
        <f>'Sectoral Plan 25'!$H8</f>
        <v>0</v>
      </c>
      <c r="AC6" s="79">
        <f>'Sectoral Plan 26'!$H8</f>
        <v>0</v>
      </c>
      <c r="AD6" s="79">
        <f>'Sectoral Plan 27'!$H8</f>
        <v>0</v>
      </c>
      <c r="AE6" s="79">
        <f>'Sectoral Plan 28'!$H8</f>
        <v>0</v>
      </c>
      <c r="AF6" s="79">
        <f>'Sectoral Plan 29'!$H8</f>
        <v>0</v>
      </c>
      <c r="AG6" s="108">
        <f>'Sectoral Plan 30'!$H8</f>
        <v>0</v>
      </c>
      <c r="AH6" s="107">
        <f t="shared" si="0"/>
        <v>0</v>
      </c>
      <c r="AI6" s="79">
        <f t="shared" si="1"/>
        <v>0</v>
      </c>
      <c r="AJ6" s="79" t="str">
        <f>IF(AND($AK6=0,$AL6=0),SUM($AH6:$AI6),'developer sheet'!$D$9)</f>
        <v>N/A</v>
      </c>
      <c r="AK6" s="79">
        <f>'Long Term Vision'!C8</f>
        <v>0</v>
      </c>
      <c r="AL6" s="79" t="str">
        <f>'Long Term Vision'!D8</f>
        <v>NO</v>
      </c>
      <c r="AM6" s="79">
        <f t="shared" si="2"/>
        <v>0</v>
      </c>
      <c r="AN6" s="79">
        <f t="shared" si="3"/>
        <v>0</v>
      </c>
      <c r="AO6" s="79">
        <f t="shared" si="4"/>
        <v>0</v>
      </c>
      <c r="AP6" s="88" t="str">
        <f>IF(OR($AK6="NO",$AL6="NO"),'developer sheet'!$D$9,IF(AND($AJ6&lt;&gt;'developer sheet'!$D$9,$AJ6&lt;&gt;0),IF($AH6&gt;0,"T",IF($AI6&gt;0,"P")),'developer sheet'!$D$10))</f>
        <v>N/A</v>
      </c>
      <c r="AQ6" s="103"/>
    </row>
    <row r="7" spans="1:43" x14ac:dyDescent="0.25">
      <c r="A7">
        <v>2.1</v>
      </c>
      <c r="B7" s="107">
        <f>'Long Term Vision'!J10</f>
        <v>0</v>
      </c>
      <c r="C7" s="79">
        <f>'Mid-term Plan'!H10</f>
        <v>0</v>
      </c>
      <c r="D7" s="79">
        <f>'Sectoral Plan 1'!$H10</f>
        <v>0</v>
      </c>
      <c r="E7" s="79">
        <f>'Sectoral Plan 2'!$H10</f>
        <v>0</v>
      </c>
      <c r="F7" s="79">
        <f>'Sectoral Plan 3'!$H10</f>
        <v>0</v>
      </c>
      <c r="G7" s="79">
        <f>'Sectoral Plan 4'!$H10</f>
        <v>0</v>
      </c>
      <c r="H7" s="79">
        <f>'Sectoral Plan 5'!$H10</f>
        <v>0</v>
      </c>
      <c r="I7" s="79">
        <f>'Sectoral Plan 6'!$H10</f>
        <v>0</v>
      </c>
      <c r="J7" s="79">
        <f>'Sectoral Plan 7'!$H10</f>
        <v>0</v>
      </c>
      <c r="K7" s="79">
        <f>'Sectoral Plan 8'!$H10</f>
        <v>0</v>
      </c>
      <c r="L7" s="79">
        <f>'Sectoral Plan 9'!$H10</f>
        <v>0</v>
      </c>
      <c r="M7" s="79">
        <f>'Sectoral Plan 10'!$H10</f>
        <v>0</v>
      </c>
      <c r="N7" s="79">
        <f>'Sectoral Plan 11'!$H10</f>
        <v>0</v>
      </c>
      <c r="O7" s="79">
        <f>'Sectoral Plan 12'!$H10</f>
        <v>0</v>
      </c>
      <c r="P7" s="79">
        <f>'Sectoral Plan 13'!$H10</f>
        <v>0</v>
      </c>
      <c r="Q7" s="79">
        <f>'Sectoral Plan 14'!$H10</f>
        <v>0</v>
      </c>
      <c r="R7" s="79">
        <f>'Sectoral Plan 15'!$H10</f>
        <v>0</v>
      </c>
      <c r="S7" s="79">
        <f>'Sectoral Plan 16'!$H10</f>
        <v>0</v>
      </c>
      <c r="T7" s="79">
        <f>'Sectoral Plan 17'!$H10</f>
        <v>0</v>
      </c>
      <c r="U7" s="79">
        <f>'Sectoral Plan 18'!$H10</f>
        <v>0</v>
      </c>
      <c r="V7" s="79">
        <f>'Sectoral Plan 19'!$H10</f>
        <v>0</v>
      </c>
      <c r="W7" s="79">
        <f>'Sectoral Plan 20'!$H10</f>
        <v>0</v>
      </c>
      <c r="X7" s="79">
        <f>'Sectoral Plan 21'!$H10</f>
        <v>0</v>
      </c>
      <c r="Y7" s="79">
        <f>'Sectoral Plan 22'!$H10</f>
        <v>0</v>
      </c>
      <c r="Z7" s="79">
        <f>'Sectoral Plan 23'!$H10</f>
        <v>0</v>
      </c>
      <c r="AA7" s="79">
        <f>'Sectoral Plan 24'!$H10</f>
        <v>0</v>
      </c>
      <c r="AB7" s="79">
        <f>'Sectoral Plan 25'!$H10</f>
        <v>0</v>
      </c>
      <c r="AC7" s="79">
        <f>'Sectoral Plan 26'!$H10</f>
        <v>0</v>
      </c>
      <c r="AD7" s="79">
        <f>'Sectoral Plan 27'!$H10</f>
        <v>0</v>
      </c>
      <c r="AE7" s="79">
        <f>'Sectoral Plan 28'!$H10</f>
        <v>0</v>
      </c>
      <c r="AF7" s="79">
        <f>'Sectoral Plan 29'!$H10</f>
        <v>0</v>
      </c>
      <c r="AG7" s="108">
        <f>'Sectoral Plan 30'!$H10</f>
        <v>0</v>
      </c>
      <c r="AH7" s="107">
        <f t="shared" si="0"/>
        <v>0</v>
      </c>
      <c r="AI7" s="79">
        <f t="shared" si="1"/>
        <v>0</v>
      </c>
      <c r="AJ7" s="79" t="str">
        <f>IF(AND($AK7=0,$AL7=0),SUM($AH7:$AI7),'developer sheet'!$D$9)</f>
        <v>N/A</v>
      </c>
      <c r="AK7" s="79">
        <f>'Long Term Vision'!C10</f>
        <v>0</v>
      </c>
      <c r="AL7" s="79" t="str">
        <f>'Long Term Vision'!D10</f>
        <v>NO</v>
      </c>
      <c r="AM7" s="79">
        <f t="shared" si="2"/>
        <v>0</v>
      </c>
      <c r="AN7" s="79">
        <f t="shared" si="3"/>
        <v>0</v>
      </c>
      <c r="AO7" s="79">
        <f t="shared" si="4"/>
        <v>0</v>
      </c>
      <c r="AP7" s="88" t="str">
        <f>IF(OR($AK7="NO",$AL7="NO"),'developer sheet'!$D$9,IF(AND($AJ7&lt;&gt;'developer sheet'!$D$9,$AJ7&lt;&gt;0),IF($AH7&gt;0,"T",IF($AI7&gt;0,"P")),'developer sheet'!$D$10))</f>
        <v>N/A</v>
      </c>
      <c r="AQ7" s="103"/>
    </row>
    <row r="8" spans="1:43" x14ac:dyDescent="0.25">
      <c r="A8">
        <v>2.2000000000000002</v>
      </c>
      <c r="B8" s="107">
        <f>'Long Term Vision'!J11</f>
        <v>0</v>
      </c>
      <c r="C8" s="79">
        <f>'Mid-term Plan'!H11</f>
        <v>0</v>
      </c>
      <c r="D8" s="79">
        <f>'Sectoral Plan 1'!$H11</f>
        <v>0</v>
      </c>
      <c r="E8" s="79">
        <f>'Sectoral Plan 2'!$H11</f>
        <v>0</v>
      </c>
      <c r="F8" s="79">
        <f>'Sectoral Plan 3'!$H11</f>
        <v>0</v>
      </c>
      <c r="G8" s="79">
        <f>'Sectoral Plan 4'!$H11</f>
        <v>0</v>
      </c>
      <c r="H8" s="79">
        <f>'Sectoral Plan 5'!$H11</f>
        <v>0</v>
      </c>
      <c r="I8" s="79">
        <f>'Sectoral Plan 6'!$H11</f>
        <v>0</v>
      </c>
      <c r="J8" s="79">
        <f>'Sectoral Plan 7'!$H11</f>
        <v>0</v>
      </c>
      <c r="K8" s="79">
        <f>'Sectoral Plan 8'!$H11</f>
        <v>0</v>
      </c>
      <c r="L8" s="79">
        <f>'Sectoral Plan 9'!$H11</f>
        <v>0</v>
      </c>
      <c r="M8" s="79">
        <f>'Sectoral Plan 10'!$H11</f>
        <v>0</v>
      </c>
      <c r="N8" s="79">
        <f>'Sectoral Plan 11'!$H11</f>
        <v>0</v>
      </c>
      <c r="O8" s="79">
        <f>'Sectoral Plan 12'!$H11</f>
        <v>0</v>
      </c>
      <c r="P8" s="79">
        <f>'Sectoral Plan 13'!$H11</f>
        <v>0</v>
      </c>
      <c r="Q8" s="79">
        <f>'Sectoral Plan 14'!$H11</f>
        <v>0</v>
      </c>
      <c r="R8" s="79">
        <f>'Sectoral Plan 15'!$H11</f>
        <v>0</v>
      </c>
      <c r="S8" s="79">
        <f>'Sectoral Plan 16'!$H11</f>
        <v>0</v>
      </c>
      <c r="T8" s="79">
        <f>'Sectoral Plan 17'!$H11</f>
        <v>0</v>
      </c>
      <c r="U8" s="79">
        <f>'Sectoral Plan 18'!$H11</f>
        <v>0</v>
      </c>
      <c r="V8" s="79">
        <f>'Sectoral Plan 19'!$H11</f>
        <v>0</v>
      </c>
      <c r="W8" s="79">
        <f>'Sectoral Plan 20'!$H11</f>
        <v>0</v>
      </c>
      <c r="X8" s="79">
        <f>'Sectoral Plan 21'!$H11</f>
        <v>0</v>
      </c>
      <c r="Y8" s="79">
        <f>'Sectoral Plan 22'!$H11</f>
        <v>0</v>
      </c>
      <c r="Z8" s="79">
        <f>'Sectoral Plan 23'!$H11</f>
        <v>0</v>
      </c>
      <c r="AA8" s="79">
        <f>'Sectoral Plan 24'!$H11</f>
        <v>0</v>
      </c>
      <c r="AB8" s="79">
        <f>'Sectoral Plan 25'!$H11</f>
        <v>0</v>
      </c>
      <c r="AC8" s="79">
        <f>'Sectoral Plan 26'!$H11</f>
        <v>0</v>
      </c>
      <c r="AD8" s="79">
        <f>'Sectoral Plan 27'!$H11</f>
        <v>0</v>
      </c>
      <c r="AE8" s="79">
        <f>'Sectoral Plan 28'!$H11</f>
        <v>0</v>
      </c>
      <c r="AF8" s="79">
        <f>'Sectoral Plan 29'!$H11</f>
        <v>0</v>
      </c>
      <c r="AG8" s="108">
        <f>'Sectoral Plan 30'!$H11</f>
        <v>0</v>
      </c>
      <c r="AH8" s="107">
        <f t="shared" si="0"/>
        <v>0</v>
      </c>
      <c r="AI8" s="79">
        <f t="shared" si="1"/>
        <v>0</v>
      </c>
      <c r="AJ8" s="79">
        <f>IF(AND($AK8=0,$AL8=0),SUM($AH8:$AI8),'developer sheet'!$D$9)</f>
        <v>0</v>
      </c>
      <c r="AK8" s="79">
        <f>'Long Term Vision'!C11</f>
        <v>0</v>
      </c>
      <c r="AL8" s="79">
        <f>'Long Term Vision'!D11</f>
        <v>0</v>
      </c>
      <c r="AM8" s="79">
        <f t="shared" si="2"/>
        <v>1</v>
      </c>
      <c r="AN8" s="79">
        <f t="shared" si="3"/>
        <v>0</v>
      </c>
      <c r="AO8" s="79">
        <f t="shared" si="4"/>
        <v>1</v>
      </c>
      <c r="AP8" s="88" t="str">
        <f>IF(OR($AK8="NO",$AL8="NO"),'developer sheet'!$D$9,IF(AND($AJ8&lt;&gt;'developer sheet'!$D$9,$AJ8&lt;&gt;0),IF($AH8&gt;0,"T",IF($AI8&gt;0,"P")),'developer sheet'!$D$10))</f>
        <v>none</v>
      </c>
      <c r="AQ8" s="103"/>
    </row>
    <row r="9" spans="1:43" x14ac:dyDescent="0.25">
      <c r="A9" s="19">
        <v>2.2999999999999998</v>
      </c>
      <c r="B9" s="107">
        <f>'Long Term Vision'!J12</f>
        <v>0</v>
      </c>
      <c r="C9" s="79">
        <f>'Mid-term Plan'!H12</f>
        <v>0</v>
      </c>
      <c r="D9" s="79">
        <f>'Sectoral Plan 1'!$H12</f>
        <v>0</v>
      </c>
      <c r="E9" s="79">
        <f>'Sectoral Plan 2'!$H12</f>
        <v>0</v>
      </c>
      <c r="F9" s="79">
        <f>'Sectoral Plan 3'!$H12</f>
        <v>0</v>
      </c>
      <c r="G9" s="79">
        <f>'Sectoral Plan 4'!$H12</f>
        <v>0</v>
      </c>
      <c r="H9" s="79">
        <f>'Sectoral Plan 5'!$H12</f>
        <v>0</v>
      </c>
      <c r="I9" s="79">
        <f>'Sectoral Plan 6'!$H12</f>
        <v>0</v>
      </c>
      <c r="J9" s="79">
        <f>'Sectoral Plan 7'!$H12</f>
        <v>0</v>
      </c>
      <c r="K9" s="79">
        <f>'Sectoral Plan 8'!$H12</f>
        <v>0</v>
      </c>
      <c r="L9" s="79" t="str">
        <f>'Sectoral Plan 9'!$H12</f>
        <v>P</v>
      </c>
      <c r="M9" s="79">
        <f>'Sectoral Plan 10'!$H12</f>
        <v>0</v>
      </c>
      <c r="N9" s="79">
        <f>'Sectoral Plan 11'!$H12</f>
        <v>0</v>
      </c>
      <c r="O9" s="79">
        <f>'Sectoral Plan 12'!$H12</f>
        <v>0</v>
      </c>
      <c r="P9" s="79">
        <f>'Sectoral Plan 13'!$H12</f>
        <v>0</v>
      </c>
      <c r="Q9" s="79">
        <f>'Sectoral Plan 14'!$H12</f>
        <v>0</v>
      </c>
      <c r="R9" s="79">
        <f>'Sectoral Plan 15'!$H12</f>
        <v>0</v>
      </c>
      <c r="S9" s="79">
        <f>'Sectoral Plan 16'!$H12</f>
        <v>0</v>
      </c>
      <c r="T9" s="79">
        <f>'Sectoral Plan 17'!$H12</f>
        <v>0</v>
      </c>
      <c r="U9" s="79">
        <f>'Sectoral Plan 18'!$H12</f>
        <v>0</v>
      </c>
      <c r="V9" s="79">
        <f>'Sectoral Plan 19'!$H12</f>
        <v>0</v>
      </c>
      <c r="W9" s="79">
        <f>'Sectoral Plan 20'!$H12</f>
        <v>0</v>
      </c>
      <c r="X9" s="79">
        <f>'Sectoral Plan 21'!$H12</f>
        <v>0</v>
      </c>
      <c r="Y9" s="79">
        <f>'Sectoral Plan 22'!$H12</f>
        <v>0</v>
      </c>
      <c r="Z9" s="79">
        <f>'Sectoral Plan 23'!$H12</f>
        <v>0</v>
      </c>
      <c r="AA9" s="79">
        <f>'Sectoral Plan 24'!$H12</f>
        <v>0</v>
      </c>
      <c r="AB9" s="79">
        <f>'Sectoral Plan 25'!$H12</f>
        <v>0</v>
      </c>
      <c r="AC9" s="79">
        <f>'Sectoral Plan 26'!$H12</f>
        <v>0</v>
      </c>
      <c r="AD9" s="79">
        <f>'Sectoral Plan 27'!$H12</f>
        <v>0</v>
      </c>
      <c r="AE9" s="79">
        <f>'Sectoral Plan 28'!$H12</f>
        <v>0</v>
      </c>
      <c r="AF9" s="79">
        <f>'Sectoral Plan 29'!$H12</f>
        <v>0</v>
      </c>
      <c r="AG9" s="108">
        <f>'Sectoral Plan 30'!$H12</f>
        <v>0</v>
      </c>
      <c r="AH9" s="107">
        <f t="shared" si="0"/>
        <v>0</v>
      </c>
      <c r="AI9" s="79">
        <f t="shared" si="1"/>
        <v>1</v>
      </c>
      <c r="AJ9" s="79">
        <f>IF(AND($AK9=0,$AL9=0),SUM($AH9:$AI9),'developer sheet'!$D$9)</f>
        <v>1</v>
      </c>
      <c r="AK9" s="79">
        <f>'Long Term Vision'!C12</f>
        <v>0</v>
      </c>
      <c r="AL9" s="79">
        <f>'Long Term Vision'!D12</f>
        <v>0</v>
      </c>
      <c r="AM9" s="79">
        <f t="shared" si="2"/>
        <v>1</v>
      </c>
      <c r="AN9" s="79">
        <f t="shared" si="3"/>
        <v>1</v>
      </c>
      <c r="AO9" s="79">
        <f t="shared" si="4"/>
        <v>0</v>
      </c>
      <c r="AP9" s="88" t="str">
        <f>IF(OR($AK9="NO",$AL9="NO"),'developer sheet'!$D$9,IF(AND($AJ9&lt;&gt;'developer sheet'!$D$9,$AJ9&lt;&gt;0),IF($AH9&gt;0,"T",IF($AI9&gt;0,"P")),'developer sheet'!$D$10))</f>
        <v>P</v>
      </c>
      <c r="AQ9" s="103"/>
    </row>
    <row r="10" spans="1:43" x14ac:dyDescent="0.25">
      <c r="A10" s="19">
        <v>2.4</v>
      </c>
      <c r="B10" s="107">
        <f>'Long Term Vision'!J13</f>
        <v>0</v>
      </c>
      <c r="C10" s="79">
        <f>'Mid-term Plan'!H13</f>
        <v>0</v>
      </c>
      <c r="D10" s="79">
        <f>'Sectoral Plan 1'!$H13</f>
        <v>0</v>
      </c>
      <c r="E10" s="79">
        <f>'Sectoral Plan 2'!$H13</f>
        <v>0</v>
      </c>
      <c r="F10" s="79">
        <f>'Sectoral Plan 3'!$H13</f>
        <v>0</v>
      </c>
      <c r="G10" s="79">
        <f>'Sectoral Plan 4'!$H13</f>
        <v>0</v>
      </c>
      <c r="H10" s="79">
        <f>'Sectoral Plan 5'!$H13</f>
        <v>0</v>
      </c>
      <c r="I10" s="79">
        <f>'Sectoral Plan 6'!$H13</f>
        <v>0</v>
      </c>
      <c r="J10" s="79">
        <f>'Sectoral Plan 7'!$H13</f>
        <v>0</v>
      </c>
      <c r="K10" s="79">
        <f>'Sectoral Plan 8'!$H13</f>
        <v>0</v>
      </c>
      <c r="L10" s="79">
        <f>'Sectoral Plan 9'!$H13</f>
        <v>0</v>
      </c>
      <c r="M10" s="79">
        <f>'Sectoral Plan 10'!$H13</f>
        <v>0</v>
      </c>
      <c r="N10" s="79">
        <f>'Sectoral Plan 11'!$H13</f>
        <v>0</v>
      </c>
      <c r="O10" s="79">
        <f>'Sectoral Plan 12'!$H13</f>
        <v>0</v>
      </c>
      <c r="P10" s="79">
        <f>'Sectoral Plan 13'!$H13</f>
        <v>0</v>
      </c>
      <c r="Q10" s="79">
        <f>'Sectoral Plan 14'!$H13</f>
        <v>0</v>
      </c>
      <c r="R10" s="79">
        <f>'Sectoral Plan 15'!$H13</f>
        <v>0</v>
      </c>
      <c r="S10" s="79">
        <f>'Sectoral Plan 16'!$H13</f>
        <v>0</v>
      </c>
      <c r="T10" s="79">
        <f>'Sectoral Plan 17'!$H13</f>
        <v>0</v>
      </c>
      <c r="U10" s="79">
        <f>'Sectoral Plan 18'!$H13</f>
        <v>0</v>
      </c>
      <c r="V10" s="79">
        <f>'Sectoral Plan 19'!$H13</f>
        <v>0</v>
      </c>
      <c r="W10" s="79">
        <f>'Sectoral Plan 20'!$H13</f>
        <v>0</v>
      </c>
      <c r="X10" s="79">
        <f>'Sectoral Plan 21'!$H13</f>
        <v>0</v>
      </c>
      <c r="Y10" s="79">
        <f>'Sectoral Plan 22'!$H13</f>
        <v>0</v>
      </c>
      <c r="Z10" s="79">
        <f>'Sectoral Plan 23'!$H13</f>
        <v>0</v>
      </c>
      <c r="AA10" s="79">
        <f>'Sectoral Plan 24'!$H13</f>
        <v>0</v>
      </c>
      <c r="AB10" s="79">
        <f>'Sectoral Plan 25'!$H13</f>
        <v>0</v>
      </c>
      <c r="AC10" s="79">
        <f>'Sectoral Plan 26'!$H13</f>
        <v>0</v>
      </c>
      <c r="AD10" s="79">
        <f>'Sectoral Plan 27'!$H13</f>
        <v>0</v>
      </c>
      <c r="AE10" s="79">
        <f>'Sectoral Plan 28'!$H13</f>
        <v>0</v>
      </c>
      <c r="AF10" s="79">
        <f>'Sectoral Plan 29'!$H13</f>
        <v>0</v>
      </c>
      <c r="AG10" s="108">
        <f>'Sectoral Plan 30'!$H13</f>
        <v>0</v>
      </c>
      <c r="AH10" s="107">
        <f t="shared" si="0"/>
        <v>0</v>
      </c>
      <c r="AI10" s="79">
        <f t="shared" si="1"/>
        <v>0</v>
      </c>
      <c r="AJ10" s="79" t="str">
        <f>IF(AND($AK10=0,$AL10=0),SUM($AH10:$AI10),'developer sheet'!$D$9)</f>
        <v>N/A</v>
      </c>
      <c r="AK10" s="79">
        <f>'Long Term Vision'!C13</f>
        <v>0</v>
      </c>
      <c r="AL10" s="79" t="str">
        <f>'Long Term Vision'!D13</f>
        <v>NO</v>
      </c>
      <c r="AM10" s="79">
        <f t="shared" si="2"/>
        <v>0</v>
      </c>
      <c r="AN10" s="79">
        <f t="shared" si="3"/>
        <v>0</v>
      </c>
      <c r="AO10" s="79">
        <f t="shared" si="4"/>
        <v>0</v>
      </c>
      <c r="AP10" s="88" t="str">
        <f>IF(OR($AK10="NO",$AL10="NO"),'developer sheet'!$D$9,IF(AND($AJ10&lt;&gt;'developer sheet'!$D$9,$AJ10&lt;&gt;0),IF($AH10&gt;0,"T",IF($AI10&gt;0,"P")),'developer sheet'!$D$10))</f>
        <v>N/A</v>
      </c>
      <c r="AQ10" s="103"/>
    </row>
    <row r="11" spans="1:43" x14ac:dyDescent="0.25">
      <c r="A11" s="19">
        <v>2.5</v>
      </c>
      <c r="B11" s="107">
        <f>'Long Term Vision'!J14</f>
        <v>0</v>
      </c>
      <c r="C11" s="79">
        <f>'Mid-term Plan'!H14</f>
        <v>0</v>
      </c>
      <c r="D11" s="79">
        <f>'Sectoral Plan 1'!$H14</f>
        <v>0</v>
      </c>
      <c r="E11" s="79">
        <f>'Sectoral Plan 2'!$H14</f>
        <v>0</v>
      </c>
      <c r="F11" s="79">
        <f>'Sectoral Plan 3'!$H14</f>
        <v>0</v>
      </c>
      <c r="G11" s="79">
        <f>'Sectoral Plan 4'!$H14</f>
        <v>0</v>
      </c>
      <c r="H11" s="79">
        <f>'Sectoral Plan 5'!$H14</f>
        <v>0</v>
      </c>
      <c r="I11" s="79">
        <f>'Sectoral Plan 6'!$H14</f>
        <v>0</v>
      </c>
      <c r="J11" s="79">
        <f>'Sectoral Plan 7'!$H14</f>
        <v>0</v>
      </c>
      <c r="K11" s="79">
        <f>'Sectoral Plan 8'!$H14</f>
        <v>0</v>
      </c>
      <c r="L11" s="79">
        <f>'Sectoral Plan 9'!$H14</f>
        <v>0</v>
      </c>
      <c r="M11" s="79">
        <f>'Sectoral Plan 10'!$H14</f>
        <v>0</v>
      </c>
      <c r="N11" s="79">
        <f>'Sectoral Plan 11'!$H14</f>
        <v>0</v>
      </c>
      <c r="O11" s="79">
        <f>'Sectoral Plan 12'!$H14</f>
        <v>0</v>
      </c>
      <c r="P11" s="79">
        <f>'Sectoral Plan 13'!$H14</f>
        <v>0</v>
      </c>
      <c r="Q11" s="79">
        <f>'Sectoral Plan 14'!$H14</f>
        <v>0</v>
      </c>
      <c r="R11" s="79">
        <f>'Sectoral Plan 15'!$H14</f>
        <v>0</v>
      </c>
      <c r="S11" s="79">
        <f>'Sectoral Plan 16'!$H14</f>
        <v>0</v>
      </c>
      <c r="T11" s="79">
        <f>'Sectoral Plan 17'!$H14</f>
        <v>0</v>
      </c>
      <c r="U11" s="79">
        <f>'Sectoral Plan 18'!$H14</f>
        <v>0</v>
      </c>
      <c r="V11" s="79">
        <f>'Sectoral Plan 19'!$H14</f>
        <v>0</v>
      </c>
      <c r="W11" s="79">
        <f>'Sectoral Plan 20'!$H14</f>
        <v>0</v>
      </c>
      <c r="X11" s="79">
        <f>'Sectoral Plan 21'!$H14</f>
        <v>0</v>
      </c>
      <c r="Y11" s="79">
        <f>'Sectoral Plan 22'!$H14</f>
        <v>0</v>
      </c>
      <c r="Z11" s="79">
        <f>'Sectoral Plan 23'!$H14</f>
        <v>0</v>
      </c>
      <c r="AA11" s="79">
        <f>'Sectoral Plan 24'!$H14</f>
        <v>0</v>
      </c>
      <c r="AB11" s="79">
        <f>'Sectoral Plan 25'!$H14</f>
        <v>0</v>
      </c>
      <c r="AC11" s="79">
        <f>'Sectoral Plan 26'!$H14</f>
        <v>0</v>
      </c>
      <c r="AD11" s="79">
        <f>'Sectoral Plan 27'!$H14</f>
        <v>0</v>
      </c>
      <c r="AE11" s="79">
        <f>'Sectoral Plan 28'!$H14</f>
        <v>0</v>
      </c>
      <c r="AF11" s="79">
        <f>'Sectoral Plan 29'!$H14</f>
        <v>0</v>
      </c>
      <c r="AG11" s="108">
        <f>'Sectoral Plan 30'!$H14</f>
        <v>0</v>
      </c>
      <c r="AH11" s="107">
        <f t="shared" si="0"/>
        <v>0</v>
      </c>
      <c r="AI11" s="79">
        <f t="shared" si="1"/>
        <v>0</v>
      </c>
      <c r="AJ11" s="79" t="str">
        <f>IF(AND($AK11=0,$AL11=0),SUM($AH11:$AI11),'developer sheet'!$D$9)</f>
        <v>N/A</v>
      </c>
      <c r="AK11" s="79">
        <f>'Long Term Vision'!C14</f>
        <v>0</v>
      </c>
      <c r="AL11" s="79" t="str">
        <f>'Long Term Vision'!D14</f>
        <v>NO</v>
      </c>
      <c r="AM11" s="79">
        <f t="shared" si="2"/>
        <v>0</v>
      </c>
      <c r="AN11" s="79">
        <f t="shared" si="3"/>
        <v>0</v>
      </c>
      <c r="AO11" s="79">
        <f t="shared" si="4"/>
        <v>0</v>
      </c>
      <c r="AP11" s="88" t="str">
        <f>IF(OR($AK11="NO",$AL11="NO"),'developer sheet'!$D$9,IF(AND($AJ11&lt;&gt;'developer sheet'!$D$9,$AJ11&lt;&gt;0),IF($AH11&gt;0,"T",IF($AI11&gt;0,"P")),'developer sheet'!$D$10))</f>
        <v>N/A</v>
      </c>
      <c r="AQ11" s="103"/>
    </row>
    <row r="12" spans="1:43" x14ac:dyDescent="0.25">
      <c r="A12">
        <v>3.1</v>
      </c>
      <c r="B12" s="107">
        <f>'Long Term Vision'!J16</f>
        <v>0</v>
      </c>
      <c r="C12" s="79">
        <f>'Mid-term Plan'!H16</f>
        <v>0</v>
      </c>
      <c r="D12" s="79">
        <f>'Sectoral Plan 1'!$H16</f>
        <v>0</v>
      </c>
      <c r="E12" s="79">
        <f>'Sectoral Plan 2'!$H16</f>
        <v>0</v>
      </c>
      <c r="F12" s="79">
        <f>'Sectoral Plan 3'!$H16</f>
        <v>0</v>
      </c>
      <c r="G12" s="79">
        <f>'Sectoral Plan 4'!$H16</f>
        <v>0</v>
      </c>
      <c r="H12" s="79">
        <f>'Sectoral Plan 5'!$H16</f>
        <v>0</v>
      </c>
      <c r="I12" s="79">
        <f>'Sectoral Plan 6'!$H16</f>
        <v>0</v>
      </c>
      <c r="J12" s="79">
        <f>'Sectoral Plan 7'!$H16</f>
        <v>0</v>
      </c>
      <c r="K12" s="79">
        <f>'Sectoral Plan 8'!$H16</f>
        <v>0</v>
      </c>
      <c r="L12" s="79">
        <f>'Sectoral Plan 9'!$H16</f>
        <v>0</v>
      </c>
      <c r="M12" s="79">
        <f>'Sectoral Plan 10'!$H16</f>
        <v>0</v>
      </c>
      <c r="N12" s="79">
        <f>'Sectoral Plan 11'!$H16</f>
        <v>0</v>
      </c>
      <c r="O12" s="79">
        <f>'Sectoral Plan 12'!$H16</f>
        <v>0</v>
      </c>
      <c r="P12" s="79">
        <f>'Sectoral Plan 13'!$H16</f>
        <v>0</v>
      </c>
      <c r="Q12" s="79">
        <f>'Sectoral Plan 14'!$H16</f>
        <v>0</v>
      </c>
      <c r="R12" s="79">
        <f>'Sectoral Plan 15'!$H16</f>
        <v>0</v>
      </c>
      <c r="S12" s="79">
        <f>'Sectoral Plan 16'!$H16</f>
        <v>0</v>
      </c>
      <c r="T12" s="79">
        <f>'Sectoral Plan 17'!$H16</f>
        <v>0</v>
      </c>
      <c r="U12" s="79">
        <f>'Sectoral Plan 18'!$H16</f>
        <v>0</v>
      </c>
      <c r="V12" s="79">
        <f>'Sectoral Plan 19'!$H16</f>
        <v>0</v>
      </c>
      <c r="W12" s="79">
        <f>'Sectoral Plan 20'!$H16</f>
        <v>0</v>
      </c>
      <c r="X12" s="79">
        <f>'Sectoral Plan 21'!$H16</f>
        <v>0</v>
      </c>
      <c r="Y12" s="79">
        <f>'Sectoral Plan 22'!$H16</f>
        <v>0</v>
      </c>
      <c r="Z12" s="79">
        <f>'Sectoral Plan 23'!$H16</f>
        <v>0</v>
      </c>
      <c r="AA12" s="79">
        <f>'Sectoral Plan 24'!$H16</f>
        <v>0</v>
      </c>
      <c r="AB12" s="79">
        <f>'Sectoral Plan 25'!$H16</f>
        <v>0</v>
      </c>
      <c r="AC12" s="79">
        <f>'Sectoral Plan 26'!$H16</f>
        <v>0</v>
      </c>
      <c r="AD12" s="79">
        <f>'Sectoral Plan 27'!$H16</f>
        <v>0</v>
      </c>
      <c r="AE12" s="79">
        <f>'Sectoral Plan 28'!$H16</f>
        <v>0</v>
      </c>
      <c r="AF12" s="79">
        <f>'Sectoral Plan 29'!$H16</f>
        <v>0</v>
      </c>
      <c r="AG12" s="108">
        <f>'Sectoral Plan 30'!$H16</f>
        <v>0</v>
      </c>
      <c r="AH12" s="107">
        <f t="shared" si="0"/>
        <v>0</v>
      </c>
      <c r="AI12" s="79">
        <f t="shared" si="1"/>
        <v>0</v>
      </c>
      <c r="AJ12" s="79">
        <f>IF(AND($AK12=0,$AL12=0),SUM($AH12:$AI12),'developer sheet'!$D$9)</f>
        <v>0</v>
      </c>
      <c r="AK12" s="79">
        <f>'Long Term Vision'!C16</f>
        <v>0</v>
      </c>
      <c r="AL12" s="79">
        <f>'Long Term Vision'!D16</f>
        <v>0</v>
      </c>
      <c r="AM12" s="79">
        <f t="shared" si="2"/>
        <v>1</v>
      </c>
      <c r="AN12" s="79">
        <f t="shared" si="3"/>
        <v>0</v>
      </c>
      <c r="AO12" s="79">
        <f t="shared" si="4"/>
        <v>1</v>
      </c>
      <c r="AP12" s="88" t="str">
        <f>IF(OR($AK12="NO",$AL12="NO"),'developer sheet'!$D$9,IF(AND($AJ12&lt;&gt;'developer sheet'!$D$9,$AJ12&lt;&gt;0),IF($AH12&gt;0,"T",IF($AI12&gt;0,"P")),'developer sheet'!$D$10))</f>
        <v>none</v>
      </c>
      <c r="AQ12" s="103"/>
    </row>
    <row r="13" spans="1:43" x14ac:dyDescent="0.25">
      <c r="A13">
        <v>3.2</v>
      </c>
      <c r="B13" s="107">
        <f>'Long Term Vision'!J17</f>
        <v>0</v>
      </c>
      <c r="C13" s="79">
        <f>'Mid-term Plan'!H17</f>
        <v>0</v>
      </c>
      <c r="D13" s="79">
        <f>'Sectoral Plan 1'!$H17</f>
        <v>0</v>
      </c>
      <c r="E13" s="79">
        <f>'Sectoral Plan 2'!$H17</f>
        <v>0</v>
      </c>
      <c r="F13" s="79">
        <f>'Sectoral Plan 3'!$H17</f>
        <v>0</v>
      </c>
      <c r="G13" s="79">
        <f>'Sectoral Plan 4'!$H17</f>
        <v>0</v>
      </c>
      <c r="H13" s="79">
        <f>'Sectoral Plan 5'!$H17</f>
        <v>0</v>
      </c>
      <c r="I13" s="79">
        <f>'Sectoral Plan 6'!$H17</f>
        <v>0</v>
      </c>
      <c r="J13" s="79">
        <f>'Sectoral Plan 7'!$H17</f>
        <v>0</v>
      </c>
      <c r="K13" s="79">
        <f>'Sectoral Plan 8'!$H17</f>
        <v>0</v>
      </c>
      <c r="L13" s="79">
        <f>'Sectoral Plan 9'!$H17</f>
        <v>0</v>
      </c>
      <c r="M13" s="79">
        <f>'Sectoral Plan 10'!$H17</f>
        <v>0</v>
      </c>
      <c r="N13" s="79">
        <f>'Sectoral Plan 11'!$H17</f>
        <v>0</v>
      </c>
      <c r="O13" s="79">
        <f>'Sectoral Plan 12'!$H17</f>
        <v>0</v>
      </c>
      <c r="P13" s="79">
        <f>'Sectoral Plan 13'!$H17</f>
        <v>0</v>
      </c>
      <c r="Q13" s="79">
        <f>'Sectoral Plan 14'!$H17</f>
        <v>0</v>
      </c>
      <c r="R13" s="79">
        <f>'Sectoral Plan 15'!$H17</f>
        <v>0</v>
      </c>
      <c r="S13" s="79">
        <f>'Sectoral Plan 16'!$H17</f>
        <v>0</v>
      </c>
      <c r="T13" s="79">
        <f>'Sectoral Plan 17'!$H17</f>
        <v>0</v>
      </c>
      <c r="U13" s="79">
        <f>'Sectoral Plan 18'!$H17</f>
        <v>0</v>
      </c>
      <c r="V13" s="79">
        <f>'Sectoral Plan 19'!$H17</f>
        <v>0</v>
      </c>
      <c r="W13" s="79">
        <f>'Sectoral Plan 20'!$H17</f>
        <v>0</v>
      </c>
      <c r="X13" s="79">
        <f>'Sectoral Plan 21'!$H17</f>
        <v>0</v>
      </c>
      <c r="Y13" s="79">
        <f>'Sectoral Plan 22'!$H17</f>
        <v>0</v>
      </c>
      <c r="Z13" s="79">
        <f>'Sectoral Plan 23'!$H17</f>
        <v>0</v>
      </c>
      <c r="AA13" s="79">
        <f>'Sectoral Plan 24'!$H17</f>
        <v>0</v>
      </c>
      <c r="AB13" s="79">
        <f>'Sectoral Plan 25'!$H17</f>
        <v>0</v>
      </c>
      <c r="AC13" s="79">
        <f>'Sectoral Plan 26'!$H17</f>
        <v>0</v>
      </c>
      <c r="AD13" s="79">
        <f>'Sectoral Plan 27'!$H17</f>
        <v>0</v>
      </c>
      <c r="AE13" s="79">
        <f>'Sectoral Plan 28'!$H17</f>
        <v>0</v>
      </c>
      <c r="AF13" s="79">
        <f>'Sectoral Plan 29'!$H17</f>
        <v>0</v>
      </c>
      <c r="AG13" s="108">
        <f>'Sectoral Plan 30'!$H17</f>
        <v>0</v>
      </c>
      <c r="AH13" s="107">
        <f t="shared" si="0"/>
        <v>0</v>
      </c>
      <c r="AI13" s="79">
        <f t="shared" si="1"/>
        <v>0</v>
      </c>
      <c r="AJ13" s="79" t="str">
        <f>IF(AND($AK13=0,$AL13=0),SUM($AH13:$AI13),'developer sheet'!$D$9)</f>
        <v>N/A</v>
      </c>
      <c r="AK13" s="79">
        <f>'Long Term Vision'!C17</f>
        <v>0</v>
      </c>
      <c r="AL13" s="79" t="str">
        <f>'Long Term Vision'!D17</f>
        <v>NO</v>
      </c>
      <c r="AM13" s="79">
        <f t="shared" si="2"/>
        <v>0</v>
      </c>
      <c r="AN13" s="79">
        <f t="shared" si="3"/>
        <v>0</v>
      </c>
      <c r="AO13" s="79">
        <f t="shared" si="4"/>
        <v>0</v>
      </c>
      <c r="AP13" s="88" t="str">
        <f>IF(OR($AK13="NO",$AL13="NO"),'developer sheet'!$D$9,IF(AND($AJ13&lt;&gt;'developer sheet'!$D$9,$AJ13&lt;&gt;0),IF($AH13&gt;0,"T",IF($AI13&gt;0,"P")),'developer sheet'!$D$10))</f>
        <v>N/A</v>
      </c>
      <c r="AQ13" s="103"/>
    </row>
    <row r="14" spans="1:43" x14ac:dyDescent="0.25">
      <c r="A14" s="19">
        <v>3.3</v>
      </c>
      <c r="B14" s="107">
        <f>'Long Term Vision'!J18</f>
        <v>0</v>
      </c>
      <c r="C14" s="79">
        <f>'Mid-term Plan'!H18</f>
        <v>0</v>
      </c>
      <c r="D14" s="79">
        <f>'Sectoral Plan 1'!$H18</f>
        <v>0</v>
      </c>
      <c r="E14" s="79">
        <f>'Sectoral Plan 2'!$H18</f>
        <v>0</v>
      </c>
      <c r="F14" s="79">
        <f>'Sectoral Plan 3'!$H18</f>
        <v>0</v>
      </c>
      <c r="G14" s="79">
        <f>'Sectoral Plan 4'!$H18</f>
        <v>0</v>
      </c>
      <c r="H14" s="79">
        <f>'Sectoral Plan 5'!$H18</f>
        <v>0</v>
      </c>
      <c r="I14" s="79">
        <f>'Sectoral Plan 6'!$H18</f>
        <v>0</v>
      </c>
      <c r="J14" s="79">
        <f>'Sectoral Plan 7'!$H18</f>
        <v>0</v>
      </c>
      <c r="K14" s="79">
        <f>'Sectoral Plan 8'!$H18</f>
        <v>0</v>
      </c>
      <c r="L14" s="79">
        <f>'Sectoral Plan 9'!$H18</f>
        <v>0</v>
      </c>
      <c r="M14" s="79">
        <f>'Sectoral Plan 10'!$H18</f>
        <v>0</v>
      </c>
      <c r="N14" s="79">
        <f>'Sectoral Plan 11'!$H18</f>
        <v>0</v>
      </c>
      <c r="O14" s="79">
        <f>'Sectoral Plan 12'!$H18</f>
        <v>0</v>
      </c>
      <c r="P14" s="79">
        <f>'Sectoral Plan 13'!$H18</f>
        <v>0</v>
      </c>
      <c r="Q14" s="79">
        <f>'Sectoral Plan 14'!$H18</f>
        <v>0</v>
      </c>
      <c r="R14" s="79">
        <f>'Sectoral Plan 15'!$H18</f>
        <v>0</v>
      </c>
      <c r="S14" s="79">
        <f>'Sectoral Plan 16'!$H18</f>
        <v>0</v>
      </c>
      <c r="T14" s="79">
        <f>'Sectoral Plan 17'!$H18</f>
        <v>0</v>
      </c>
      <c r="U14" s="79">
        <f>'Sectoral Plan 18'!$H18</f>
        <v>0</v>
      </c>
      <c r="V14" s="79">
        <f>'Sectoral Plan 19'!$H18</f>
        <v>0</v>
      </c>
      <c r="W14" s="79">
        <f>'Sectoral Plan 20'!$H18</f>
        <v>0</v>
      </c>
      <c r="X14" s="79">
        <f>'Sectoral Plan 21'!$H18</f>
        <v>0</v>
      </c>
      <c r="Y14" s="79">
        <f>'Sectoral Plan 22'!$H18</f>
        <v>0</v>
      </c>
      <c r="Z14" s="79">
        <f>'Sectoral Plan 23'!$H18</f>
        <v>0</v>
      </c>
      <c r="AA14" s="79">
        <f>'Sectoral Plan 24'!$H18</f>
        <v>0</v>
      </c>
      <c r="AB14" s="79">
        <f>'Sectoral Plan 25'!$H18</f>
        <v>0</v>
      </c>
      <c r="AC14" s="79">
        <f>'Sectoral Plan 26'!$H18</f>
        <v>0</v>
      </c>
      <c r="AD14" s="79">
        <f>'Sectoral Plan 27'!$H18</f>
        <v>0</v>
      </c>
      <c r="AE14" s="79">
        <f>'Sectoral Plan 28'!$H18</f>
        <v>0</v>
      </c>
      <c r="AF14" s="79">
        <f>'Sectoral Plan 29'!$H18</f>
        <v>0</v>
      </c>
      <c r="AG14" s="108">
        <f>'Sectoral Plan 30'!$H18</f>
        <v>0</v>
      </c>
      <c r="AH14" s="107">
        <f t="shared" si="0"/>
        <v>0</v>
      </c>
      <c r="AI14" s="79">
        <f t="shared" si="1"/>
        <v>0</v>
      </c>
      <c r="AJ14" s="79" t="str">
        <f>IF(AND($AK14=0,$AL14=0),SUM($AH14:$AI14),'developer sheet'!$D$9)</f>
        <v>N/A</v>
      </c>
      <c r="AK14" s="79">
        <f>'Long Term Vision'!C18</f>
        <v>0</v>
      </c>
      <c r="AL14" s="79" t="str">
        <f>'Long Term Vision'!D18</f>
        <v>NO</v>
      </c>
      <c r="AM14" s="79">
        <f t="shared" si="2"/>
        <v>0</v>
      </c>
      <c r="AN14" s="79">
        <f t="shared" si="3"/>
        <v>0</v>
      </c>
      <c r="AO14" s="79">
        <f t="shared" si="4"/>
        <v>0</v>
      </c>
      <c r="AP14" s="88" t="str">
        <f>IF(OR($AK14="NO",$AL14="NO"),'developer sheet'!$D$9,IF(AND($AJ14&lt;&gt;'developer sheet'!$D$9,$AJ14&lt;&gt;0),IF($AH14&gt;0,"T",IF($AI14&gt;0,"P")),'developer sheet'!$D$10))</f>
        <v>N/A</v>
      </c>
      <c r="AQ14" s="103"/>
    </row>
    <row r="15" spans="1:43" x14ac:dyDescent="0.25">
      <c r="A15" s="19">
        <v>3.4</v>
      </c>
      <c r="B15" s="107">
        <f>'Long Term Vision'!J19</f>
        <v>0</v>
      </c>
      <c r="C15" s="79">
        <f>'Mid-term Plan'!H19</f>
        <v>0</v>
      </c>
      <c r="D15" s="79">
        <f>'Sectoral Plan 1'!$H19</f>
        <v>0</v>
      </c>
      <c r="E15" s="79">
        <f>'Sectoral Plan 2'!$H19</f>
        <v>0</v>
      </c>
      <c r="F15" s="79">
        <f>'Sectoral Plan 3'!$H19</f>
        <v>0</v>
      </c>
      <c r="G15" s="79">
        <f>'Sectoral Plan 4'!$H19</f>
        <v>0</v>
      </c>
      <c r="H15" s="79">
        <f>'Sectoral Plan 5'!$H19</f>
        <v>0</v>
      </c>
      <c r="I15" s="79">
        <f>'Sectoral Plan 6'!$H19</f>
        <v>0</v>
      </c>
      <c r="J15" s="79">
        <f>'Sectoral Plan 7'!$H19</f>
        <v>0</v>
      </c>
      <c r="K15" s="79">
        <f>'Sectoral Plan 8'!$H19</f>
        <v>0</v>
      </c>
      <c r="L15" s="79">
        <f>'Sectoral Plan 9'!$H19</f>
        <v>0</v>
      </c>
      <c r="M15" s="79">
        <f>'Sectoral Plan 10'!$H19</f>
        <v>0</v>
      </c>
      <c r="N15" s="79">
        <f>'Sectoral Plan 11'!$H19</f>
        <v>0</v>
      </c>
      <c r="O15" s="79">
        <f>'Sectoral Plan 12'!$H19</f>
        <v>0</v>
      </c>
      <c r="P15" s="79">
        <f>'Sectoral Plan 13'!$H19</f>
        <v>0</v>
      </c>
      <c r="Q15" s="79">
        <f>'Sectoral Plan 14'!$H19</f>
        <v>0</v>
      </c>
      <c r="R15" s="79">
        <f>'Sectoral Plan 15'!$H19</f>
        <v>0</v>
      </c>
      <c r="S15" s="79">
        <f>'Sectoral Plan 16'!$H19</f>
        <v>0</v>
      </c>
      <c r="T15" s="79">
        <f>'Sectoral Plan 17'!$H19</f>
        <v>0</v>
      </c>
      <c r="U15" s="79">
        <f>'Sectoral Plan 18'!$H19</f>
        <v>0</v>
      </c>
      <c r="V15" s="79">
        <f>'Sectoral Plan 19'!$H19</f>
        <v>0</v>
      </c>
      <c r="W15" s="79">
        <f>'Sectoral Plan 20'!$H19</f>
        <v>0</v>
      </c>
      <c r="X15" s="79">
        <f>'Sectoral Plan 21'!$H19</f>
        <v>0</v>
      </c>
      <c r="Y15" s="79">
        <f>'Sectoral Plan 22'!$H19</f>
        <v>0</v>
      </c>
      <c r="Z15" s="79">
        <f>'Sectoral Plan 23'!$H19</f>
        <v>0</v>
      </c>
      <c r="AA15" s="79">
        <f>'Sectoral Plan 24'!$H19</f>
        <v>0</v>
      </c>
      <c r="AB15" s="79">
        <f>'Sectoral Plan 25'!$H19</f>
        <v>0</v>
      </c>
      <c r="AC15" s="79">
        <f>'Sectoral Plan 26'!$H19</f>
        <v>0</v>
      </c>
      <c r="AD15" s="79">
        <f>'Sectoral Plan 27'!$H19</f>
        <v>0</v>
      </c>
      <c r="AE15" s="79">
        <f>'Sectoral Plan 28'!$H19</f>
        <v>0</v>
      </c>
      <c r="AF15" s="79">
        <f>'Sectoral Plan 29'!$H19</f>
        <v>0</v>
      </c>
      <c r="AG15" s="108">
        <f>'Sectoral Plan 30'!$H19</f>
        <v>0</v>
      </c>
      <c r="AH15" s="107">
        <f t="shared" si="0"/>
        <v>0</v>
      </c>
      <c r="AI15" s="79">
        <f t="shared" si="1"/>
        <v>0</v>
      </c>
      <c r="AJ15" s="79" t="str">
        <f>IF(AND($AK15=0,$AL15=0),SUM($AH15:$AI15),'developer sheet'!$D$9)</f>
        <v>N/A</v>
      </c>
      <c r="AK15" s="79">
        <f>'Long Term Vision'!C19</f>
        <v>0</v>
      </c>
      <c r="AL15" s="79" t="str">
        <f>'Long Term Vision'!D19</f>
        <v>NO</v>
      </c>
      <c r="AM15" s="79">
        <f t="shared" si="2"/>
        <v>0</v>
      </c>
      <c r="AN15" s="79">
        <f t="shared" si="3"/>
        <v>0</v>
      </c>
      <c r="AO15" s="79">
        <f t="shared" si="4"/>
        <v>0</v>
      </c>
      <c r="AP15" s="88" t="str">
        <f>IF(OR($AK15="NO",$AL15="NO"),'developer sheet'!$D$9,IF(AND($AJ15&lt;&gt;'developer sheet'!$D$9,$AJ15&lt;&gt;0),IF($AH15&gt;0,"T",IF($AI15&gt;0,"P")),'developer sheet'!$D$10))</f>
        <v>N/A</v>
      </c>
      <c r="AQ15" s="103"/>
    </row>
    <row r="16" spans="1:43" x14ac:dyDescent="0.25">
      <c r="A16" s="19">
        <v>3.5</v>
      </c>
      <c r="B16" s="107">
        <f>'Long Term Vision'!J20</f>
        <v>0</v>
      </c>
      <c r="C16" s="79">
        <f>'Mid-term Plan'!H20</f>
        <v>0</v>
      </c>
      <c r="D16" s="79">
        <f>'Sectoral Plan 1'!$H20</f>
        <v>0</v>
      </c>
      <c r="E16" s="79">
        <f>'Sectoral Plan 2'!$H20</f>
        <v>0</v>
      </c>
      <c r="F16" s="79">
        <f>'Sectoral Plan 3'!$H20</f>
        <v>0</v>
      </c>
      <c r="G16" s="79">
        <f>'Sectoral Plan 4'!$H20</f>
        <v>0</v>
      </c>
      <c r="H16" s="79">
        <f>'Sectoral Plan 5'!$H20</f>
        <v>0</v>
      </c>
      <c r="I16" s="79">
        <f>'Sectoral Plan 6'!$H20</f>
        <v>0</v>
      </c>
      <c r="J16" s="79">
        <f>'Sectoral Plan 7'!$H20</f>
        <v>0</v>
      </c>
      <c r="K16" s="79">
        <f>'Sectoral Plan 8'!$H20</f>
        <v>0</v>
      </c>
      <c r="L16" s="79">
        <f>'Sectoral Plan 9'!$H20</f>
        <v>0</v>
      </c>
      <c r="M16" s="79">
        <f>'Sectoral Plan 10'!$H20</f>
        <v>0</v>
      </c>
      <c r="N16" s="79">
        <f>'Sectoral Plan 11'!$H20</f>
        <v>0</v>
      </c>
      <c r="O16" s="79">
        <f>'Sectoral Plan 12'!$H20</f>
        <v>0</v>
      </c>
      <c r="P16" s="79">
        <f>'Sectoral Plan 13'!$H20</f>
        <v>0</v>
      </c>
      <c r="Q16" s="79">
        <f>'Sectoral Plan 14'!$H20</f>
        <v>0</v>
      </c>
      <c r="R16" s="79">
        <f>'Sectoral Plan 15'!$H20</f>
        <v>0</v>
      </c>
      <c r="S16" s="79">
        <f>'Sectoral Plan 16'!$H20</f>
        <v>0</v>
      </c>
      <c r="T16" s="79">
        <f>'Sectoral Plan 17'!$H20</f>
        <v>0</v>
      </c>
      <c r="U16" s="79">
        <f>'Sectoral Plan 18'!$H20</f>
        <v>0</v>
      </c>
      <c r="V16" s="79">
        <f>'Sectoral Plan 19'!$H20</f>
        <v>0</v>
      </c>
      <c r="W16" s="79">
        <f>'Sectoral Plan 20'!$H20</f>
        <v>0</v>
      </c>
      <c r="X16" s="79">
        <f>'Sectoral Plan 21'!$H20</f>
        <v>0</v>
      </c>
      <c r="Y16" s="79">
        <f>'Sectoral Plan 22'!$H20</f>
        <v>0</v>
      </c>
      <c r="Z16" s="79">
        <f>'Sectoral Plan 23'!$H20</f>
        <v>0</v>
      </c>
      <c r="AA16" s="79">
        <f>'Sectoral Plan 24'!$H20</f>
        <v>0</v>
      </c>
      <c r="AB16" s="79">
        <f>'Sectoral Plan 25'!$H20</f>
        <v>0</v>
      </c>
      <c r="AC16" s="79">
        <f>'Sectoral Plan 26'!$H20</f>
        <v>0</v>
      </c>
      <c r="AD16" s="79">
        <f>'Sectoral Plan 27'!$H20</f>
        <v>0</v>
      </c>
      <c r="AE16" s="79">
        <f>'Sectoral Plan 28'!$H20</f>
        <v>0</v>
      </c>
      <c r="AF16" s="79">
        <f>'Sectoral Plan 29'!$H20</f>
        <v>0</v>
      </c>
      <c r="AG16" s="108">
        <f>'Sectoral Plan 30'!$H20</f>
        <v>0</v>
      </c>
      <c r="AH16" s="107">
        <f t="shared" si="0"/>
        <v>0</v>
      </c>
      <c r="AI16" s="79">
        <f t="shared" si="1"/>
        <v>0</v>
      </c>
      <c r="AJ16" s="79" t="str">
        <f>IF(AND($AK16=0,$AL16=0),SUM($AH16:$AI16),'developer sheet'!$D$9)</f>
        <v>N/A</v>
      </c>
      <c r="AK16" s="79">
        <f>'Long Term Vision'!C20</f>
        <v>0</v>
      </c>
      <c r="AL16" s="79" t="str">
        <f>'Long Term Vision'!D20</f>
        <v>NO</v>
      </c>
      <c r="AM16" s="79">
        <f t="shared" si="2"/>
        <v>0</v>
      </c>
      <c r="AN16" s="79">
        <f t="shared" si="3"/>
        <v>0</v>
      </c>
      <c r="AO16" s="79">
        <f t="shared" si="4"/>
        <v>0</v>
      </c>
      <c r="AP16" s="88" t="str">
        <f>IF(OR($AK16="NO",$AL16="NO"),'developer sheet'!$D$9,IF(AND($AJ16&lt;&gt;'developer sheet'!$D$9,$AJ16&lt;&gt;0),IF($AH16&gt;0,"T",IF($AI16&gt;0,"P")),'developer sheet'!$D$10))</f>
        <v>N/A</v>
      </c>
      <c r="AQ16" s="103"/>
    </row>
    <row r="17" spans="1:47" x14ac:dyDescent="0.25">
      <c r="A17" s="19">
        <v>3.6</v>
      </c>
      <c r="B17" s="107">
        <f>'Long Term Vision'!J21</f>
        <v>0</v>
      </c>
      <c r="C17" s="79">
        <f>'Mid-term Plan'!H21</f>
        <v>0</v>
      </c>
      <c r="D17" s="79">
        <f>'Sectoral Plan 1'!$H21</f>
        <v>0</v>
      </c>
      <c r="E17" s="79">
        <f>'Sectoral Plan 2'!$H21</f>
        <v>0</v>
      </c>
      <c r="F17" s="79">
        <f>'Sectoral Plan 3'!$H21</f>
        <v>0</v>
      </c>
      <c r="G17" s="79">
        <f>'Sectoral Plan 4'!$H21</f>
        <v>0</v>
      </c>
      <c r="H17" s="79">
        <f>'Sectoral Plan 5'!$H21</f>
        <v>0</v>
      </c>
      <c r="I17" s="79">
        <f>'Sectoral Plan 6'!$H21</f>
        <v>0</v>
      </c>
      <c r="J17" s="79">
        <f>'Sectoral Plan 7'!$H21</f>
        <v>0</v>
      </c>
      <c r="K17" s="79">
        <f>'Sectoral Plan 8'!$H21</f>
        <v>0</v>
      </c>
      <c r="L17" s="79">
        <f>'Sectoral Plan 9'!$H21</f>
        <v>0</v>
      </c>
      <c r="M17" s="79">
        <f>'Sectoral Plan 10'!$H21</f>
        <v>0</v>
      </c>
      <c r="N17" s="79">
        <f>'Sectoral Plan 11'!$H21</f>
        <v>0</v>
      </c>
      <c r="O17" s="79">
        <f>'Sectoral Plan 12'!$H21</f>
        <v>0</v>
      </c>
      <c r="P17" s="79">
        <f>'Sectoral Plan 13'!$H21</f>
        <v>0</v>
      </c>
      <c r="Q17" s="79">
        <f>'Sectoral Plan 14'!$H21</f>
        <v>0</v>
      </c>
      <c r="R17" s="79">
        <f>'Sectoral Plan 15'!$H21</f>
        <v>0</v>
      </c>
      <c r="S17" s="79">
        <f>'Sectoral Plan 16'!$H21</f>
        <v>0</v>
      </c>
      <c r="T17" s="79">
        <f>'Sectoral Plan 17'!$H21</f>
        <v>0</v>
      </c>
      <c r="U17" s="79">
        <f>'Sectoral Plan 18'!$H21</f>
        <v>0</v>
      </c>
      <c r="V17" s="79">
        <f>'Sectoral Plan 19'!$H21</f>
        <v>0</v>
      </c>
      <c r="W17" s="79">
        <f>'Sectoral Plan 20'!$H21</f>
        <v>0</v>
      </c>
      <c r="X17" s="79">
        <f>'Sectoral Plan 21'!$H21</f>
        <v>0</v>
      </c>
      <c r="Y17" s="79">
        <f>'Sectoral Plan 22'!$H21</f>
        <v>0</v>
      </c>
      <c r="Z17" s="79">
        <f>'Sectoral Plan 23'!$H21</f>
        <v>0</v>
      </c>
      <c r="AA17" s="79">
        <f>'Sectoral Plan 24'!$H21</f>
        <v>0</v>
      </c>
      <c r="AB17" s="79">
        <f>'Sectoral Plan 25'!$H21</f>
        <v>0</v>
      </c>
      <c r="AC17" s="79">
        <f>'Sectoral Plan 26'!$H21</f>
        <v>0</v>
      </c>
      <c r="AD17" s="79">
        <f>'Sectoral Plan 27'!$H21</f>
        <v>0</v>
      </c>
      <c r="AE17" s="79">
        <f>'Sectoral Plan 28'!$H21</f>
        <v>0</v>
      </c>
      <c r="AF17" s="79">
        <f>'Sectoral Plan 29'!$H21</f>
        <v>0</v>
      </c>
      <c r="AG17" s="108">
        <f>'Sectoral Plan 30'!$H21</f>
        <v>0</v>
      </c>
      <c r="AH17" s="107">
        <f t="shared" si="0"/>
        <v>0</v>
      </c>
      <c r="AI17" s="79">
        <f t="shared" si="1"/>
        <v>0</v>
      </c>
      <c r="AJ17" s="79" t="str">
        <f>IF(AND($AK17=0,$AL17=0),SUM($AH17:$AI17),'developer sheet'!$D$9)</f>
        <v>N/A</v>
      </c>
      <c r="AK17" s="79">
        <f>'Long Term Vision'!C21</f>
        <v>0</v>
      </c>
      <c r="AL17" s="79" t="str">
        <f>'Long Term Vision'!D21</f>
        <v>NO</v>
      </c>
      <c r="AM17" s="79">
        <f t="shared" si="2"/>
        <v>0</v>
      </c>
      <c r="AN17" s="79">
        <f t="shared" si="3"/>
        <v>0</v>
      </c>
      <c r="AO17" s="79">
        <f t="shared" si="4"/>
        <v>0</v>
      </c>
      <c r="AP17" s="88" t="str">
        <f>IF(OR($AK17="NO",$AL17="NO"),'developer sheet'!$D$9,IF(AND($AJ17&lt;&gt;'developer sheet'!$D$9,$AJ17&lt;&gt;0),IF($AH17&gt;0,"T",IF($AI17&gt;0,"P")),'developer sheet'!$D$10))</f>
        <v>N/A</v>
      </c>
      <c r="AQ17" s="103"/>
    </row>
    <row r="18" spans="1:47" x14ac:dyDescent="0.25">
      <c r="A18" s="19">
        <v>3.7</v>
      </c>
      <c r="B18" s="107">
        <f>'Long Term Vision'!J22</f>
        <v>0</v>
      </c>
      <c r="C18" s="79">
        <f>'Mid-term Plan'!H22</f>
        <v>0</v>
      </c>
      <c r="D18" s="79">
        <f>'Sectoral Plan 1'!$H22</f>
        <v>0</v>
      </c>
      <c r="E18" s="79">
        <f>'Sectoral Plan 2'!$H22</f>
        <v>0</v>
      </c>
      <c r="F18" s="79">
        <f>'Sectoral Plan 3'!$H22</f>
        <v>0</v>
      </c>
      <c r="G18" s="79">
        <f>'Sectoral Plan 4'!$H22</f>
        <v>0</v>
      </c>
      <c r="H18" s="79">
        <f>'Sectoral Plan 5'!$H22</f>
        <v>0</v>
      </c>
      <c r="I18" s="79">
        <f>'Sectoral Plan 6'!$H22</f>
        <v>0</v>
      </c>
      <c r="J18" s="79">
        <f>'Sectoral Plan 7'!$H22</f>
        <v>0</v>
      </c>
      <c r="K18" s="79">
        <f>'Sectoral Plan 8'!$H22</f>
        <v>0</v>
      </c>
      <c r="L18" s="79" t="str">
        <f>'Sectoral Plan 9'!$H22</f>
        <v>P</v>
      </c>
      <c r="M18" s="79">
        <f>'Sectoral Plan 10'!$H22</f>
        <v>0</v>
      </c>
      <c r="N18" s="79">
        <f>'Sectoral Plan 11'!$H22</f>
        <v>0</v>
      </c>
      <c r="O18" s="79">
        <f>'Sectoral Plan 12'!$H22</f>
        <v>0</v>
      </c>
      <c r="P18" s="79">
        <f>'Sectoral Plan 13'!$H22</f>
        <v>0</v>
      </c>
      <c r="Q18" s="79">
        <f>'Sectoral Plan 14'!$H22</f>
        <v>0</v>
      </c>
      <c r="R18" s="79">
        <f>'Sectoral Plan 15'!$H22</f>
        <v>0</v>
      </c>
      <c r="S18" s="79">
        <f>'Sectoral Plan 16'!$H22</f>
        <v>0</v>
      </c>
      <c r="T18" s="79">
        <f>'Sectoral Plan 17'!$H22</f>
        <v>0</v>
      </c>
      <c r="U18" s="79">
        <f>'Sectoral Plan 18'!$H22</f>
        <v>0</v>
      </c>
      <c r="V18" s="79">
        <f>'Sectoral Plan 19'!$H22</f>
        <v>0</v>
      </c>
      <c r="W18" s="79">
        <f>'Sectoral Plan 20'!$H22</f>
        <v>0</v>
      </c>
      <c r="X18" s="79">
        <f>'Sectoral Plan 21'!$H22</f>
        <v>0</v>
      </c>
      <c r="Y18" s="79">
        <f>'Sectoral Plan 22'!$H22</f>
        <v>0</v>
      </c>
      <c r="Z18" s="79">
        <f>'Sectoral Plan 23'!$H22</f>
        <v>0</v>
      </c>
      <c r="AA18" s="79">
        <f>'Sectoral Plan 24'!$H22</f>
        <v>0</v>
      </c>
      <c r="AB18" s="79">
        <f>'Sectoral Plan 25'!$H22</f>
        <v>0</v>
      </c>
      <c r="AC18" s="79">
        <f>'Sectoral Plan 26'!$H22</f>
        <v>0</v>
      </c>
      <c r="AD18" s="79">
        <f>'Sectoral Plan 27'!$H22</f>
        <v>0</v>
      </c>
      <c r="AE18" s="79">
        <f>'Sectoral Plan 28'!$H22</f>
        <v>0</v>
      </c>
      <c r="AF18" s="79">
        <f>'Sectoral Plan 29'!$H22</f>
        <v>0</v>
      </c>
      <c r="AG18" s="108">
        <f>'Sectoral Plan 30'!$H22</f>
        <v>0</v>
      </c>
      <c r="AH18" s="107">
        <f t="shared" si="0"/>
        <v>0</v>
      </c>
      <c r="AI18" s="79">
        <f t="shared" si="1"/>
        <v>1</v>
      </c>
      <c r="AJ18" s="79">
        <f>IF(AND($AK18=0,$AL18=0),SUM($AH18:$AI18),'developer sheet'!$D$9)</f>
        <v>1</v>
      </c>
      <c r="AK18" s="79">
        <f>'Long Term Vision'!C22</f>
        <v>0</v>
      </c>
      <c r="AL18" s="79">
        <f>'Long Term Vision'!D22</f>
        <v>0</v>
      </c>
      <c r="AM18" s="79">
        <f t="shared" si="2"/>
        <v>1</v>
      </c>
      <c r="AN18" s="79">
        <f t="shared" si="3"/>
        <v>1</v>
      </c>
      <c r="AO18" s="79">
        <f t="shared" si="4"/>
        <v>0</v>
      </c>
      <c r="AP18" s="88" t="str">
        <f>IF(OR($AK18="NO",$AL18="NO"),'developer sheet'!$D$9,IF(AND($AJ18&lt;&gt;'developer sheet'!$D$9,$AJ18&lt;&gt;0),IF($AH18&gt;0,"T",IF($AI18&gt;0,"P")),'developer sheet'!$D$10))</f>
        <v>P</v>
      </c>
      <c r="AQ18" s="103"/>
    </row>
    <row r="19" spans="1:47" x14ac:dyDescent="0.25">
      <c r="A19" s="19">
        <v>3.8</v>
      </c>
      <c r="B19" s="107" t="str">
        <f>'Long Term Vision'!J23</f>
        <v>P</v>
      </c>
      <c r="C19" s="79">
        <f>'Mid-term Plan'!H23</f>
        <v>0</v>
      </c>
      <c r="D19" s="79">
        <f>'Sectoral Plan 1'!$H23</f>
        <v>0</v>
      </c>
      <c r="E19" s="79">
        <f>'Sectoral Plan 2'!$H23</f>
        <v>0</v>
      </c>
      <c r="F19" s="79">
        <f>'Sectoral Plan 3'!$H23</f>
        <v>0</v>
      </c>
      <c r="G19" s="79">
        <f>'Sectoral Plan 4'!$H23</f>
        <v>0</v>
      </c>
      <c r="H19" s="79">
        <f>'Sectoral Plan 5'!$H23</f>
        <v>0</v>
      </c>
      <c r="I19" s="79">
        <f>'Sectoral Plan 6'!$H23</f>
        <v>0</v>
      </c>
      <c r="J19" s="79">
        <f>'Sectoral Plan 7'!$H23</f>
        <v>0</v>
      </c>
      <c r="K19" s="79">
        <f>'Sectoral Plan 8'!$H23</f>
        <v>0</v>
      </c>
      <c r="L19" s="79">
        <f>'Sectoral Plan 9'!$H23</f>
        <v>0</v>
      </c>
      <c r="M19" s="79">
        <f>'Sectoral Plan 10'!$H23</f>
        <v>0</v>
      </c>
      <c r="N19" s="79">
        <f>'Sectoral Plan 11'!$H23</f>
        <v>0</v>
      </c>
      <c r="O19" s="79">
        <f>'Sectoral Plan 12'!$H23</f>
        <v>0</v>
      </c>
      <c r="P19" s="79">
        <f>'Sectoral Plan 13'!$H23</f>
        <v>0</v>
      </c>
      <c r="Q19" s="79">
        <f>'Sectoral Plan 14'!$H23</f>
        <v>0</v>
      </c>
      <c r="R19" s="79">
        <f>'Sectoral Plan 15'!$H23</f>
        <v>0</v>
      </c>
      <c r="S19" s="79">
        <f>'Sectoral Plan 16'!$H23</f>
        <v>0</v>
      </c>
      <c r="T19" s="79">
        <f>'Sectoral Plan 17'!$H23</f>
        <v>0</v>
      </c>
      <c r="U19" s="79">
        <f>'Sectoral Plan 18'!$H23</f>
        <v>0</v>
      </c>
      <c r="V19" s="79">
        <f>'Sectoral Plan 19'!$H23</f>
        <v>0</v>
      </c>
      <c r="W19" s="79">
        <f>'Sectoral Plan 20'!$H23</f>
        <v>0</v>
      </c>
      <c r="X19" s="79">
        <f>'Sectoral Plan 21'!$H23</f>
        <v>0</v>
      </c>
      <c r="Y19" s="79">
        <f>'Sectoral Plan 22'!$H23</f>
        <v>0</v>
      </c>
      <c r="Z19" s="79">
        <f>'Sectoral Plan 23'!$H23</f>
        <v>0</v>
      </c>
      <c r="AA19" s="79">
        <f>'Sectoral Plan 24'!$H23</f>
        <v>0</v>
      </c>
      <c r="AB19" s="79">
        <f>'Sectoral Plan 25'!$H23</f>
        <v>0</v>
      </c>
      <c r="AC19" s="79">
        <f>'Sectoral Plan 26'!$H23</f>
        <v>0</v>
      </c>
      <c r="AD19" s="79">
        <f>'Sectoral Plan 27'!$H23</f>
        <v>0</v>
      </c>
      <c r="AE19" s="79">
        <f>'Sectoral Plan 28'!$H23</f>
        <v>0</v>
      </c>
      <c r="AF19" s="79">
        <f>'Sectoral Plan 29'!$H23</f>
        <v>0</v>
      </c>
      <c r="AG19" s="108">
        <f>'Sectoral Plan 30'!$H23</f>
        <v>0</v>
      </c>
      <c r="AH19" s="107">
        <f t="shared" si="0"/>
        <v>0</v>
      </c>
      <c r="AI19" s="79">
        <f t="shared" si="1"/>
        <v>1</v>
      </c>
      <c r="AJ19" s="79">
        <f>IF(AND($AK19=0,$AL19=0),SUM($AH19:$AI19),'developer sheet'!$D$9)</f>
        <v>1</v>
      </c>
      <c r="AK19" s="79">
        <f>'Long Term Vision'!C23</f>
        <v>0</v>
      </c>
      <c r="AL19" s="79">
        <f>'Long Term Vision'!D23</f>
        <v>0</v>
      </c>
      <c r="AM19" s="79">
        <f t="shared" si="2"/>
        <v>1</v>
      </c>
      <c r="AN19" s="79">
        <f t="shared" si="3"/>
        <v>1</v>
      </c>
      <c r="AO19" s="79">
        <f t="shared" si="4"/>
        <v>0</v>
      </c>
      <c r="AP19" s="88" t="str">
        <f>IF(OR($AK19="NO",$AL19="NO"),'developer sheet'!$D$9,IF(AND($AJ19&lt;&gt;'developer sheet'!$D$9,$AJ19&lt;&gt;0),IF($AH19&gt;0,"T",IF($AI19&gt;0,"P")),'developer sheet'!$D$10))</f>
        <v>P</v>
      </c>
      <c r="AQ19" s="103"/>
    </row>
    <row r="20" spans="1:47" x14ac:dyDescent="0.25">
      <c r="A20" s="19">
        <v>3.9</v>
      </c>
      <c r="B20" s="107">
        <f>'Long Term Vision'!J24</f>
        <v>0</v>
      </c>
      <c r="C20" s="79">
        <f>'Mid-term Plan'!H24</f>
        <v>0</v>
      </c>
      <c r="D20" s="79">
        <f>'Sectoral Plan 1'!$H24</f>
        <v>0</v>
      </c>
      <c r="E20" s="79">
        <f>'Sectoral Plan 2'!$H24</f>
        <v>0</v>
      </c>
      <c r="F20" s="79">
        <f>'Sectoral Plan 3'!$H24</f>
        <v>0</v>
      </c>
      <c r="G20" s="79">
        <f>'Sectoral Plan 4'!$H24</f>
        <v>0</v>
      </c>
      <c r="H20" s="79">
        <f>'Sectoral Plan 5'!$H24</f>
        <v>0</v>
      </c>
      <c r="I20" s="79">
        <f>'Sectoral Plan 6'!$H24</f>
        <v>0</v>
      </c>
      <c r="J20" s="79">
        <f>'Sectoral Plan 7'!$H24</f>
        <v>0</v>
      </c>
      <c r="K20" s="79">
        <f>'Sectoral Plan 8'!$H24</f>
        <v>0</v>
      </c>
      <c r="L20" s="79">
        <f>'Sectoral Plan 9'!$H24</f>
        <v>0</v>
      </c>
      <c r="M20" s="79">
        <f>'Sectoral Plan 10'!$H24</f>
        <v>0</v>
      </c>
      <c r="N20" s="79">
        <f>'Sectoral Plan 11'!$H24</f>
        <v>0</v>
      </c>
      <c r="O20" s="79">
        <f>'Sectoral Plan 12'!$H24</f>
        <v>0</v>
      </c>
      <c r="P20" s="79">
        <f>'Sectoral Plan 13'!$H24</f>
        <v>0</v>
      </c>
      <c r="Q20" s="79">
        <f>'Sectoral Plan 14'!$H24</f>
        <v>0</v>
      </c>
      <c r="R20" s="79">
        <f>'Sectoral Plan 15'!$H24</f>
        <v>0</v>
      </c>
      <c r="S20" s="79">
        <f>'Sectoral Plan 16'!$H24</f>
        <v>0</v>
      </c>
      <c r="T20" s="79">
        <f>'Sectoral Plan 17'!$H24</f>
        <v>0</v>
      </c>
      <c r="U20" s="79">
        <f>'Sectoral Plan 18'!$H24</f>
        <v>0</v>
      </c>
      <c r="V20" s="79">
        <f>'Sectoral Plan 19'!$H24</f>
        <v>0</v>
      </c>
      <c r="W20" s="79">
        <f>'Sectoral Plan 20'!$H24</f>
        <v>0</v>
      </c>
      <c r="X20" s="79">
        <f>'Sectoral Plan 21'!$H24</f>
        <v>0</v>
      </c>
      <c r="Y20" s="79">
        <f>'Sectoral Plan 22'!$H24</f>
        <v>0</v>
      </c>
      <c r="Z20" s="79">
        <f>'Sectoral Plan 23'!$H24</f>
        <v>0</v>
      </c>
      <c r="AA20" s="79">
        <f>'Sectoral Plan 24'!$H24</f>
        <v>0</v>
      </c>
      <c r="AB20" s="79">
        <f>'Sectoral Plan 25'!$H24</f>
        <v>0</v>
      </c>
      <c r="AC20" s="79">
        <f>'Sectoral Plan 26'!$H24</f>
        <v>0</v>
      </c>
      <c r="AD20" s="79">
        <f>'Sectoral Plan 27'!$H24</f>
        <v>0</v>
      </c>
      <c r="AE20" s="79">
        <f>'Sectoral Plan 28'!$H24</f>
        <v>0</v>
      </c>
      <c r="AF20" s="79">
        <f>'Sectoral Plan 29'!$H24</f>
        <v>0</v>
      </c>
      <c r="AG20" s="108">
        <f>'Sectoral Plan 30'!$H24</f>
        <v>0</v>
      </c>
      <c r="AH20" s="107">
        <f t="shared" si="0"/>
        <v>0</v>
      </c>
      <c r="AI20" s="79">
        <f t="shared" si="1"/>
        <v>0</v>
      </c>
      <c r="AJ20" s="79" t="str">
        <f>IF(AND($AK20=0,$AL20=0),SUM($AH20:$AI20),'developer sheet'!$D$9)</f>
        <v>N/A</v>
      </c>
      <c r="AK20" s="79">
        <f>'Long Term Vision'!C24</f>
        <v>0</v>
      </c>
      <c r="AL20" s="79" t="str">
        <f>'Long Term Vision'!D24</f>
        <v>NO</v>
      </c>
      <c r="AM20" s="79">
        <f t="shared" si="2"/>
        <v>0</v>
      </c>
      <c r="AN20" s="79">
        <f t="shared" si="3"/>
        <v>0</v>
      </c>
      <c r="AO20" s="79">
        <f t="shared" si="4"/>
        <v>0</v>
      </c>
      <c r="AP20" s="88" t="str">
        <f>IF(OR($AK20="NO",$AL20="NO"),'developer sheet'!$D$9,IF(AND($AJ20&lt;&gt;'developer sheet'!$D$9,$AJ20&lt;&gt;0),IF($AH20&gt;0,"T",IF($AI20&gt;0,"P")),'developer sheet'!$D$10))</f>
        <v>N/A</v>
      </c>
      <c r="AQ20" s="103"/>
      <c r="AU20" t="s">
        <v>204</v>
      </c>
    </row>
    <row r="21" spans="1:47" x14ac:dyDescent="0.25">
      <c r="A21">
        <v>4.0999999999999996</v>
      </c>
      <c r="B21" s="107">
        <f>'Long Term Vision'!J26</f>
        <v>0</v>
      </c>
      <c r="C21" s="79" t="str">
        <f>'Mid-term Plan'!H26</f>
        <v>T</v>
      </c>
      <c r="D21" s="79">
        <f>'Sectoral Plan 1'!$H26</f>
        <v>0</v>
      </c>
      <c r="E21" s="79">
        <f>'Sectoral Plan 2'!$H26</f>
        <v>0</v>
      </c>
      <c r="F21" s="79">
        <f>'Sectoral Plan 3'!$H26</f>
        <v>0</v>
      </c>
      <c r="G21" s="79">
        <f>'Sectoral Plan 4'!$H26</f>
        <v>0</v>
      </c>
      <c r="H21" s="79">
        <f>'Sectoral Plan 5'!$H26</f>
        <v>0</v>
      </c>
      <c r="I21" s="79">
        <f>'Sectoral Plan 6'!$H26</f>
        <v>0</v>
      </c>
      <c r="J21" s="79">
        <f>'Sectoral Plan 7'!$H26</f>
        <v>0</v>
      </c>
      <c r="K21" s="79">
        <f>'Sectoral Plan 8'!$H26</f>
        <v>0</v>
      </c>
      <c r="L21" s="79" t="str">
        <f>'Sectoral Plan 9'!$H26</f>
        <v>T</v>
      </c>
      <c r="M21" s="79">
        <f>'Sectoral Plan 10'!$H26</f>
        <v>0</v>
      </c>
      <c r="N21" s="79">
        <f>'Sectoral Plan 11'!$H26</f>
        <v>0</v>
      </c>
      <c r="O21" s="79">
        <f>'Sectoral Plan 12'!$H26</f>
        <v>0</v>
      </c>
      <c r="P21" s="79">
        <f>'Sectoral Plan 13'!$H26</f>
        <v>0</v>
      </c>
      <c r="Q21" s="79">
        <f>'Sectoral Plan 14'!$H26</f>
        <v>0</v>
      </c>
      <c r="R21" s="79">
        <f>'Sectoral Plan 15'!$H26</f>
        <v>0</v>
      </c>
      <c r="S21" s="79">
        <f>'Sectoral Plan 16'!$H26</f>
        <v>0</v>
      </c>
      <c r="T21" s="79">
        <f>'Sectoral Plan 17'!$H26</f>
        <v>0</v>
      </c>
      <c r="U21" s="79">
        <f>'Sectoral Plan 18'!$H26</f>
        <v>0</v>
      </c>
      <c r="V21" s="79">
        <f>'Sectoral Plan 19'!$H26</f>
        <v>0</v>
      </c>
      <c r="W21" s="79">
        <f>'Sectoral Plan 20'!$H26</f>
        <v>0</v>
      </c>
      <c r="X21" s="79">
        <f>'Sectoral Plan 21'!$H26</f>
        <v>0</v>
      </c>
      <c r="Y21" s="79">
        <f>'Sectoral Plan 22'!$H26</f>
        <v>0</v>
      </c>
      <c r="Z21" s="79">
        <f>'Sectoral Plan 23'!$H26</f>
        <v>0</v>
      </c>
      <c r="AA21" s="79">
        <f>'Sectoral Plan 24'!$H26</f>
        <v>0</v>
      </c>
      <c r="AB21" s="79">
        <f>'Sectoral Plan 25'!$H26</f>
        <v>0</v>
      </c>
      <c r="AC21" s="79">
        <f>'Sectoral Plan 26'!$H26</f>
        <v>0</v>
      </c>
      <c r="AD21" s="79">
        <f>'Sectoral Plan 27'!$H26</f>
        <v>0</v>
      </c>
      <c r="AE21" s="79">
        <f>'Sectoral Plan 28'!$H26</f>
        <v>0</v>
      </c>
      <c r="AF21" s="79">
        <f>'Sectoral Plan 29'!$H26</f>
        <v>0</v>
      </c>
      <c r="AG21" s="108">
        <f>'Sectoral Plan 30'!$H26</f>
        <v>0</v>
      </c>
      <c r="AH21" s="107">
        <f t="shared" si="0"/>
        <v>2</v>
      </c>
      <c r="AI21" s="79">
        <f t="shared" si="1"/>
        <v>0</v>
      </c>
      <c r="AJ21" s="79">
        <f>IF(AND($AK21=0,$AL21=0),SUM($AH21:$AI21),'developer sheet'!$D$9)</f>
        <v>2</v>
      </c>
      <c r="AK21" s="79">
        <f>'Long Term Vision'!C26</f>
        <v>0</v>
      </c>
      <c r="AL21" s="79">
        <f>'Long Term Vision'!D26</f>
        <v>0</v>
      </c>
      <c r="AM21" s="79">
        <f t="shared" si="2"/>
        <v>1</v>
      </c>
      <c r="AN21" s="79">
        <f t="shared" si="3"/>
        <v>1</v>
      </c>
      <c r="AO21" s="79">
        <f t="shared" si="4"/>
        <v>0</v>
      </c>
      <c r="AP21" s="88" t="str">
        <f>IF(OR($AK21="NO",$AL21="NO"),'developer sheet'!$D$9,IF(AND($AJ21&lt;&gt;'developer sheet'!$D$9,$AJ21&lt;&gt;0),IF($AH21&gt;0,"T",IF($AI21&gt;0,"P")),'developer sheet'!$D$10))</f>
        <v>T</v>
      </c>
      <c r="AQ21" s="103"/>
    </row>
    <row r="22" spans="1:47" x14ac:dyDescent="0.25">
      <c r="A22">
        <v>4.2</v>
      </c>
      <c r="B22" s="107">
        <f>'Long Term Vision'!J27</f>
        <v>0</v>
      </c>
      <c r="C22" s="79" t="str">
        <f>'Mid-term Plan'!H27</f>
        <v>T</v>
      </c>
      <c r="D22" s="79">
        <f>'Sectoral Plan 1'!$H27</f>
        <v>0</v>
      </c>
      <c r="E22" s="79">
        <f>'Sectoral Plan 2'!$H27</f>
        <v>0</v>
      </c>
      <c r="F22" s="79">
        <f>'Sectoral Plan 3'!$H27</f>
        <v>0</v>
      </c>
      <c r="G22" s="79">
        <f>'Sectoral Plan 4'!$H27</f>
        <v>0</v>
      </c>
      <c r="H22" s="79">
        <f>'Sectoral Plan 5'!$H27</f>
        <v>0</v>
      </c>
      <c r="I22" s="79">
        <f>'Sectoral Plan 6'!$H27</f>
        <v>0</v>
      </c>
      <c r="J22" s="79">
        <f>'Sectoral Plan 7'!$H27</f>
        <v>0</v>
      </c>
      <c r="K22" s="79">
        <f>'Sectoral Plan 8'!$H27</f>
        <v>0</v>
      </c>
      <c r="L22" s="79" t="str">
        <f>'Sectoral Plan 9'!$H27</f>
        <v>P</v>
      </c>
      <c r="M22" s="79">
        <f>'Sectoral Plan 10'!$H27</f>
        <v>0</v>
      </c>
      <c r="N22" s="79">
        <f>'Sectoral Plan 11'!$H27</f>
        <v>0</v>
      </c>
      <c r="O22" s="79">
        <f>'Sectoral Plan 12'!$H27</f>
        <v>0</v>
      </c>
      <c r="P22" s="79">
        <f>'Sectoral Plan 13'!$H27</f>
        <v>0</v>
      </c>
      <c r="Q22" s="79">
        <f>'Sectoral Plan 14'!$H27</f>
        <v>0</v>
      </c>
      <c r="R22" s="79">
        <f>'Sectoral Plan 15'!$H27</f>
        <v>0</v>
      </c>
      <c r="S22" s="79">
        <f>'Sectoral Plan 16'!$H27</f>
        <v>0</v>
      </c>
      <c r="T22" s="79">
        <f>'Sectoral Plan 17'!$H27</f>
        <v>0</v>
      </c>
      <c r="U22" s="79">
        <f>'Sectoral Plan 18'!$H27</f>
        <v>0</v>
      </c>
      <c r="V22" s="79">
        <f>'Sectoral Plan 19'!$H27</f>
        <v>0</v>
      </c>
      <c r="W22" s="79">
        <f>'Sectoral Plan 20'!$H27</f>
        <v>0</v>
      </c>
      <c r="X22" s="79">
        <f>'Sectoral Plan 21'!$H27</f>
        <v>0</v>
      </c>
      <c r="Y22" s="79">
        <f>'Sectoral Plan 22'!$H27</f>
        <v>0</v>
      </c>
      <c r="Z22" s="79">
        <f>'Sectoral Plan 23'!$H27</f>
        <v>0</v>
      </c>
      <c r="AA22" s="79">
        <f>'Sectoral Plan 24'!$H27</f>
        <v>0</v>
      </c>
      <c r="AB22" s="79">
        <f>'Sectoral Plan 25'!$H27</f>
        <v>0</v>
      </c>
      <c r="AC22" s="79">
        <f>'Sectoral Plan 26'!$H27</f>
        <v>0</v>
      </c>
      <c r="AD22" s="79">
        <f>'Sectoral Plan 27'!$H27</f>
        <v>0</v>
      </c>
      <c r="AE22" s="79">
        <f>'Sectoral Plan 28'!$H27</f>
        <v>0</v>
      </c>
      <c r="AF22" s="79">
        <f>'Sectoral Plan 29'!$H27</f>
        <v>0</v>
      </c>
      <c r="AG22" s="108">
        <f>'Sectoral Plan 30'!$H27</f>
        <v>0</v>
      </c>
      <c r="AH22" s="107">
        <f t="shared" si="0"/>
        <v>1</v>
      </c>
      <c r="AI22" s="79">
        <f t="shared" si="1"/>
        <v>1</v>
      </c>
      <c r="AJ22" s="79">
        <f>IF(AND($AK22=0,$AL22=0),SUM($AH22:$AI22),'developer sheet'!$D$9)</f>
        <v>2</v>
      </c>
      <c r="AK22" s="79">
        <f>'Long Term Vision'!C27</f>
        <v>0</v>
      </c>
      <c r="AL22" s="79">
        <f>'Long Term Vision'!D27</f>
        <v>0</v>
      </c>
      <c r="AM22" s="79">
        <f t="shared" si="2"/>
        <v>1</v>
      </c>
      <c r="AN22" s="79">
        <f t="shared" si="3"/>
        <v>1</v>
      </c>
      <c r="AO22" s="79">
        <f t="shared" si="4"/>
        <v>0</v>
      </c>
      <c r="AP22" s="88" t="str">
        <f>IF(OR($AK22="NO",$AL22="NO"),'developer sheet'!$D$9,IF(AND($AJ22&lt;&gt;'developer sheet'!$D$9,$AJ22&lt;&gt;0),IF($AH22&gt;0,"T",IF($AI22&gt;0,"P")),'developer sheet'!$D$10))</f>
        <v>T</v>
      </c>
      <c r="AQ22" s="103"/>
    </row>
    <row r="23" spans="1:47" x14ac:dyDescent="0.25">
      <c r="A23" s="19">
        <v>4.3</v>
      </c>
      <c r="B23" s="107">
        <f>'Long Term Vision'!J28</f>
        <v>0</v>
      </c>
      <c r="C23" s="79" t="str">
        <f>'Mid-term Plan'!H28</f>
        <v>T</v>
      </c>
      <c r="D23" s="79">
        <f>'Sectoral Plan 1'!$H28</f>
        <v>0</v>
      </c>
      <c r="E23" s="79">
        <f>'Sectoral Plan 2'!$H28</f>
        <v>0</v>
      </c>
      <c r="F23" s="79">
        <f>'Sectoral Plan 3'!$H28</f>
        <v>0</v>
      </c>
      <c r="G23" s="79">
        <f>'Sectoral Plan 4'!$H28</f>
        <v>0</v>
      </c>
      <c r="H23" s="79">
        <f>'Sectoral Plan 5'!$H28</f>
        <v>0</v>
      </c>
      <c r="I23" s="79">
        <f>'Sectoral Plan 6'!$H28</f>
        <v>0</v>
      </c>
      <c r="J23" s="79">
        <f>'Sectoral Plan 7'!$H28</f>
        <v>0</v>
      </c>
      <c r="K23" s="79">
        <f>'Sectoral Plan 8'!$H28</f>
        <v>0</v>
      </c>
      <c r="L23" s="79" t="str">
        <f>'Sectoral Plan 9'!$H28</f>
        <v>P</v>
      </c>
      <c r="M23" s="79">
        <f>'Sectoral Plan 10'!$H28</f>
        <v>0</v>
      </c>
      <c r="N23" s="79">
        <f>'Sectoral Plan 11'!$H28</f>
        <v>0</v>
      </c>
      <c r="O23" s="79">
        <f>'Sectoral Plan 12'!$H28</f>
        <v>0</v>
      </c>
      <c r="P23" s="79">
        <f>'Sectoral Plan 13'!$H28</f>
        <v>0</v>
      </c>
      <c r="Q23" s="79">
        <f>'Sectoral Plan 14'!$H28</f>
        <v>0</v>
      </c>
      <c r="R23" s="79">
        <f>'Sectoral Plan 15'!$H28</f>
        <v>0</v>
      </c>
      <c r="S23" s="79">
        <f>'Sectoral Plan 16'!$H28</f>
        <v>0</v>
      </c>
      <c r="T23" s="79">
        <f>'Sectoral Plan 17'!$H28</f>
        <v>0</v>
      </c>
      <c r="U23" s="79">
        <f>'Sectoral Plan 18'!$H28</f>
        <v>0</v>
      </c>
      <c r="V23" s="79">
        <f>'Sectoral Plan 19'!$H28</f>
        <v>0</v>
      </c>
      <c r="W23" s="79">
        <f>'Sectoral Plan 20'!$H28</f>
        <v>0</v>
      </c>
      <c r="X23" s="79">
        <f>'Sectoral Plan 21'!$H28</f>
        <v>0</v>
      </c>
      <c r="Y23" s="79">
        <f>'Sectoral Plan 22'!$H28</f>
        <v>0</v>
      </c>
      <c r="Z23" s="79">
        <f>'Sectoral Plan 23'!$H28</f>
        <v>0</v>
      </c>
      <c r="AA23" s="79">
        <f>'Sectoral Plan 24'!$H28</f>
        <v>0</v>
      </c>
      <c r="AB23" s="79">
        <f>'Sectoral Plan 25'!$H28</f>
        <v>0</v>
      </c>
      <c r="AC23" s="79">
        <f>'Sectoral Plan 26'!$H28</f>
        <v>0</v>
      </c>
      <c r="AD23" s="79">
        <f>'Sectoral Plan 27'!$H28</f>
        <v>0</v>
      </c>
      <c r="AE23" s="79">
        <f>'Sectoral Plan 28'!$H28</f>
        <v>0</v>
      </c>
      <c r="AF23" s="79">
        <f>'Sectoral Plan 29'!$H28</f>
        <v>0</v>
      </c>
      <c r="AG23" s="108">
        <f>'Sectoral Plan 30'!$H28</f>
        <v>0</v>
      </c>
      <c r="AH23" s="107">
        <f t="shared" si="0"/>
        <v>1</v>
      </c>
      <c r="AI23" s="79">
        <f t="shared" si="1"/>
        <v>1</v>
      </c>
      <c r="AJ23" s="79">
        <f>IF(AND($AK23=0,$AL23=0),SUM($AH23:$AI23),'developer sheet'!$D$9)</f>
        <v>2</v>
      </c>
      <c r="AK23" s="79">
        <f>'Long Term Vision'!C28</f>
        <v>0</v>
      </c>
      <c r="AL23" s="79">
        <f>'Long Term Vision'!D28</f>
        <v>0</v>
      </c>
      <c r="AM23" s="79">
        <f t="shared" si="2"/>
        <v>1</v>
      </c>
      <c r="AN23" s="79">
        <f t="shared" si="3"/>
        <v>1</v>
      </c>
      <c r="AO23" s="79">
        <f t="shared" si="4"/>
        <v>0</v>
      </c>
      <c r="AP23" s="88" t="str">
        <f>IF(OR($AK23="NO",$AL23="NO"),'developer sheet'!$D$9,IF(AND($AJ23&lt;&gt;'developer sheet'!$D$9,$AJ23&lt;&gt;0),IF($AH23&gt;0,"T",IF($AI23&gt;0,"P")),'developer sheet'!$D$10))</f>
        <v>T</v>
      </c>
      <c r="AQ23" s="103"/>
    </row>
    <row r="24" spans="1:47" x14ac:dyDescent="0.25">
      <c r="A24" s="19">
        <v>4.4000000000000004</v>
      </c>
      <c r="B24" s="107">
        <f>'Long Term Vision'!J29</f>
        <v>0</v>
      </c>
      <c r="C24" s="79" t="str">
        <f>'Mid-term Plan'!H29</f>
        <v>P</v>
      </c>
      <c r="D24" s="79">
        <f>'Sectoral Plan 1'!$H29</f>
        <v>0</v>
      </c>
      <c r="E24" s="79">
        <f>'Sectoral Plan 2'!$H29</f>
        <v>0</v>
      </c>
      <c r="F24" s="79">
        <f>'Sectoral Plan 3'!$H29</f>
        <v>0</v>
      </c>
      <c r="G24" s="79">
        <f>'Sectoral Plan 4'!$H29</f>
        <v>0</v>
      </c>
      <c r="H24" s="79">
        <f>'Sectoral Plan 5'!$H29</f>
        <v>0</v>
      </c>
      <c r="I24" s="79">
        <f>'Sectoral Plan 6'!$H29</f>
        <v>0</v>
      </c>
      <c r="J24" s="79">
        <f>'Sectoral Plan 7'!$H29</f>
        <v>0</v>
      </c>
      <c r="K24" s="79">
        <f>'Sectoral Plan 8'!$H29</f>
        <v>0</v>
      </c>
      <c r="L24" s="79">
        <f>'Sectoral Plan 9'!$H29</f>
        <v>0</v>
      </c>
      <c r="M24" s="79">
        <f>'Sectoral Plan 10'!$H29</f>
        <v>0</v>
      </c>
      <c r="N24" s="79">
        <f>'Sectoral Plan 11'!$H29</f>
        <v>0</v>
      </c>
      <c r="O24" s="79">
        <f>'Sectoral Plan 12'!$H29</f>
        <v>0</v>
      </c>
      <c r="P24" s="79">
        <f>'Sectoral Plan 13'!$H29</f>
        <v>0</v>
      </c>
      <c r="Q24" s="79">
        <f>'Sectoral Plan 14'!$H29</f>
        <v>0</v>
      </c>
      <c r="R24" s="79">
        <f>'Sectoral Plan 15'!$H29</f>
        <v>0</v>
      </c>
      <c r="S24" s="79">
        <f>'Sectoral Plan 16'!$H29</f>
        <v>0</v>
      </c>
      <c r="T24" s="79">
        <f>'Sectoral Plan 17'!$H29</f>
        <v>0</v>
      </c>
      <c r="U24" s="79">
        <f>'Sectoral Plan 18'!$H29</f>
        <v>0</v>
      </c>
      <c r="V24" s="79">
        <f>'Sectoral Plan 19'!$H29</f>
        <v>0</v>
      </c>
      <c r="W24" s="79">
        <f>'Sectoral Plan 20'!$H29</f>
        <v>0</v>
      </c>
      <c r="X24" s="79">
        <f>'Sectoral Plan 21'!$H29</f>
        <v>0</v>
      </c>
      <c r="Y24" s="79">
        <f>'Sectoral Plan 22'!$H29</f>
        <v>0</v>
      </c>
      <c r="Z24" s="79">
        <f>'Sectoral Plan 23'!$H29</f>
        <v>0</v>
      </c>
      <c r="AA24" s="79">
        <f>'Sectoral Plan 24'!$H29</f>
        <v>0</v>
      </c>
      <c r="AB24" s="79">
        <f>'Sectoral Plan 25'!$H29</f>
        <v>0</v>
      </c>
      <c r="AC24" s="79">
        <f>'Sectoral Plan 26'!$H29</f>
        <v>0</v>
      </c>
      <c r="AD24" s="79">
        <f>'Sectoral Plan 27'!$H29</f>
        <v>0</v>
      </c>
      <c r="AE24" s="79">
        <f>'Sectoral Plan 28'!$H29</f>
        <v>0</v>
      </c>
      <c r="AF24" s="79">
        <f>'Sectoral Plan 29'!$H29</f>
        <v>0</v>
      </c>
      <c r="AG24" s="108">
        <f>'Sectoral Plan 30'!$H29</f>
        <v>0</v>
      </c>
      <c r="AH24" s="107">
        <f t="shared" si="0"/>
        <v>0</v>
      </c>
      <c r="AI24" s="79">
        <f t="shared" si="1"/>
        <v>1</v>
      </c>
      <c r="AJ24" s="79">
        <f>IF(AND($AK24=0,$AL24=0),SUM($AH24:$AI24),'developer sheet'!$D$9)</f>
        <v>1</v>
      </c>
      <c r="AK24" s="79">
        <f>'Long Term Vision'!C29</f>
        <v>0</v>
      </c>
      <c r="AL24" s="79">
        <f>'Long Term Vision'!D29</f>
        <v>0</v>
      </c>
      <c r="AM24" s="79">
        <f t="shared" si="2"/>
        <v>1</v>
      </c>
      <c r="AN24" s="79">
        <f t="shared" si="3"/>
        <v>1</v>
      </c>
      <c r="AO24" s="79">
        <f t="shared" si="4"/>
        <v>0</v>
      </c>
      <c r="AP24" s="88" t="str">
        <f>IF(OR($AK24="NO",$AL24="NO"),'developer sheet'!$D$9,IF(AND($AJ24&lt;&gt;'developer sheet'!$D$9,$AJ24&lt;&gt;0),IF($AH24&gt;0,"T",IF($AI24&gt;0,"P")),'developer sheet'!$D$10))</f>
        <v>P</v>
      </c>
      <c r="AQ24" s="103"/>
    </row>
    <row r="25" spans="1:47" x14ac:dyDescent="0.25">
      <c r="A25" s="19">
        <v>4.5</v>
      </c>
      <c r="B25" s="107">
        <f>'Long Term Vision'!J30</f>
        <v>0</v>
      </c>
      <c r="C25" s="79" t="str">
        <f>'Mid-term Plan'!H30</f>
        <v>P</v>
      </c>
      <c r="D25" s="79">
        <f>'Sectoral Plan 1'!$H30</f>
        <v>0</v>
      </c>
      <c r="E25" s="79">
        <f>'Sectoral Plan 2'!$H30</f>
        <v>0</v>
      </c>
      <c r="F25" s="79">
        <f>'Sectoral Plan 3'!$H30</f>
        <v>0</v>
      </c>
      <c r="G25" s="79">
        <f>'Sectoral Plan 4'!$H30</f>
        <v>0</v>
      </c>
      <c r="H25" s="79">
        <f>'Sectoral Plan 5'!$H30</f>
        <v>0</v>
      </c>
      <c r="I25" s="79">
        <f>'Sectoral Plan 6'!$H30</f>
        <v>0</v>
      </c>
      <c r="J25" s="79">
        <f>'Sectoral Plan 7'!$H30</f>
        <v>0</v>
      </c>
      <c r="K25" s="79">
        <f>'Sectoral Plan 8'!$H30</f>
        <v>0</v>
      </c>
      <c r="L25" s="79">
        <f>'Sectoral Plan 9'!$H30</f>
        <v>0</v>
      </c>
      <c r="M25" s="79">
        <f>'Sectoral Plan 10'!$H30</f>
        <v>0</v>
      </c>
      <c r="N25" s="79">
        <f>'Sectoral Plan 11'!$H30</f>
        <v>0</v>
      </c>
      <c r="O25" s="79">
        <f>'Sectoral Plan 12'!$H30</f>
        <v>0</v>
      </c>
      <c r="P25" s="79">
        <f>'Sectoral Plan 13'!$H30</f>
        <v>0</v>
      </c>
      <c r="Q25" s="79">
        <f>'Sectoral Plan 14'!$H30</f>
        <v>0</v>
      </c>
      <c r="R25" s="79">
        <f>'Sectoral Plan 15'!$H30</f>
        <v>0</v>
      </c>
      <c r="S25" s="79">
        <f>'Sectoral Plan 16'!$H30</f>
        <v>0</v>
      </c>
      <c r="T25" s="79">
        <f>'Sectoral Plan 17'!$H30</f>
        <v>0</v>
      </c>
      <c r="U25" s="79">
        <f>'Sectoral Plan 18'!$H30</f>
        <v>0</v>
      </c>
      <c r="V25" s="79">
        <f>'Sectoral Plan 19'!$H30</f>
        <v>0</v>
      </c>
      <c r="W25" s="79">
        <f>'Sectoral Plan 20'!$H30</f>
        <v>0</v>
      </c>
      <c r="X25" s="79">
        <f>'Sectoral Plan 21'!$H30</f>
        <v>0</v>
      </c>
      <c r="Y25" s="79">
        <f>'Sectoral Plan 22'!$H30</f>
        <v>0</v>
      </c>
      <c r="Z25" s="79">
        <f>'Sectoral Plan 23'!$H30</f>
        <v>0</v>
      </c>
      <c r="AA25" s="79">
        <f>'Sectoral Plan 24'!$H30</f>
        <v>0</v>
      </c>
      <c r="AB25" s="79">
        <f>'Sectoral Plan 25'!$H30</f>
        <v>0</v>
      </c>
      <c r="AC25" s="79">
        <f>'Sectoral Plan 26'!$H30</f>
        <v>0</v>
      </c>
      <c r="AD25" s="79">
        <f>'Sectoral Plan 27'!$H30</f>
        <v>0</v>
      </c>
      <c r="AE25" s="79">
        <f>'Sectoral Plan 28'!$H30</f>
        <v>0</v>
      </c>
      <c r="AF25" s="79">
        <f>'Sectoral Plan 29'!$H30</f>
        <v>0</v>
      </c>
      <c r="AG25" s="108">
        <f>'Sectoral Plan 30'!$H30</f>
        <v>0</v>
      </c>
      <c r="AH25" s="107">
        <f t="shared" si="0"/>
        <v>0</v>
      </c>
      <c r="AI25" s="79">
        <f t="shared" si="1"/>
        <v>1</v>
      </c>
      <c r="AJ25" s="79">
        <f>IF(AND($AK25=0,$AL25=0),SUM($AH25:$AI25),'developer sheet'!$D$9)</f>
        <v>1</v>
      </c>
      <c r="AK25" s="79">
        <f>'Long Term Vision'!C30</f>
        <v>0</v>
      </c>
      <c r="AL25" s="79">
        <f>'Long Term Vision'!D30</f>
        <v>0</v>
      </c>
      <c r="AM25" s="79">
        <f t="shared" si="2"/>
        <v>1</v>
      </c>
      <c r="AN25" s="79">
        <f t="shared" si="3"/>
        <v>1</v>
      </c>
      <c r="AO25" s="79">
        <f t="shared" si="4"/>
        <v>0</v>
      </c>
      <c r="AP25" s="88" t="str">
        <f>IF(OR($AK25="NO",$AL25="NO"),'developer sheet'!$D$9,IF(AND($AJ25&lt;&gt;'developer sheet'!$D$9,$AJ25&lt;&gt;0),IF($AH25&gt;0,"T",IF($AI25&gt;0,"P")),'developer sheet'!$D$10))</f>
        <v>P</v>
      </c>
      <c r="AQ25" s="103"/>
    </row>
    <row r="26" spans="1:47" x14ac:dyDescent="0.25">
      <c r="A26" s="19">
        <v>4.5999999999999996</v>
      </c>
      <c r="B26" s="107">
        <f>'Long Term Vision'!J31</f>
        <v>0</v>
      </c>
      <c r="C26" s="79">
        <f>'Mid-term Plan'!H31</f>
        <v>0</v>
      </c>
      <c r="D26" s="79">
        <f>'Sectoral Plan 1'!$H31</f>
        <v>0</v>
      </c>
      <c r="E26" s="79">
        <f>'Sectoral Plan 2'!$H31</f>
        <v>0</v>
      </c>
      <c r="F26" s="79">
        <f>'Sectoral Plan 3'!$H31</f>
        <v>0</v>
      </c>
      <c r="G26" s="79">
        <f>'Sectoral Plan 4'!$H31</f>
        <v>0</v>
      </c>
      <c r="H26" s="79">
        <f>'Sectoral Plan 5'!$H31</f>
        <v>0</v>
      </c>
      <c r="I26" s="79">
        <f>'Sectoral Plan 6'!$H31</f>
        <v>0</v>
      </c>
      <c r="J26" s="79">
        <f>'Sectoral Plan 7'!$H31</f>
        <v>0</v>
      </c>
      <c r="K26" s="79">
        <f>'Sectoral Plan 8'!$H31</f>
        <v>0</v>
      </c>
      <c r="L26" s="79">
        <f>'Sectoral Plan 9'!$H31</f>
        <v>0</v>
      </c>
      <c r="M26" s="79">
        <f>'Sectoral Plan 10'!$H31</f>
        <v>0</v>
      </c>
      <c r="N26" s="79">
        <f>'Sectoral Plan 11'!$H31</f>
        <v>0</v>
      </c>
      <c r="O26" s="79">
        <f>'Sectoral Plan 12'!$H31</f>
        <v>0</v>
      </c>
      <c r="P26" s="79">
        <f>'Sectoral Plan 13'!$H31</f>
        <v>0</v>
      </c>
      <c r="Q26" s="79">
        <f>'Sectoral Plan 14'!$H31</f>
        <v>0</v>
      </c>
      <c r="R26" s="79">
        <f>'Sectoral Plan 15'!$H31</f>
        <v>0</v>
      </c>
      <c r="S26" s="79">
        <f>'Sectoral Plan 16'!$H31</f>
        <v>0</v>
      </c>
      <c r="T26" s="79">
        <f>'Sectoral Plan 17'!$H31</f>
        <v>0</v>
      </c>
      <c r="U26" s="79">
        <f>'Sectoral Plan 18'!$H31</f>
        <v>0</v>
      </c>
      <c r="V26" s="79">
        <f>'Sectoral Plan 19'!$H31</f>
        <v>0</v>
      </c>
      <c r="W26" s="79">
        <f>'Sectoral Plan 20'!$H31</f>
        <v>0</v>
      </c>
      <c r="X26" s="79">
        <f>'Sectoral Plan 21'!$H31</f>
        <v>0</v>
      </c>
      <c r="Y26" s="79">
        <f>'Sectoral Plan 22'!$H31</f>
        <v>0</v>
      </c>
      <c r="Z26" s="79">
        <f>'Sectoral Plan 23'!$H31</f>
        <v>0</v>
      </c>
      <c r="AA26" s="79">
        <f>'Sectoral Plan 24'!$H31</f>
        <v>0</v>
      </c>
      <c r="AB26" s="79">
        <f>'Sectoral Plan 25'!$H31</f>
        <v>0</v>
      </c>
      <c r="AC26" s="79">
        <f>'Sectoral Plan 26'!$H31</f>
        <v>0</v>
      </c>
      <c r="AD26" s="79">
        <f>'Sectoral Plan 27'!$H31</f>
        <v>0</v>
      </c>
      <c r="AE26" s="79">
        <f>'Sectoral Plan 28'!$H31</f>
        <v>0</v>
      </c>
      <c r="AF26" s="79">
        <f>'Sectoral Plan 29'!$H31</f>
        <v>0</v>
      </c>
      <c r="AG26" s="108">
        <f>'Sectoral Plan 30'!$H31</f>
        <v>0</v>
      </c>
      <c r="AH26" s="107">
        <f t="shared" si="0"/>
        <v>0</v>
      </c>
      <c r="AI26" s="79">
        <f t="shared" si="1"/>
        <v>0</v>
      </c>
      <c r="AJ26" s="79" t="str">
        <f>IF(AND($AK26=0,$AL26=0),SUM($AH26:$AI26),'developer sheet'!$D$9)</f>
        <v>N/A</v>
      </c>
      <c r="AK26" s="79">
        <f>'Long Term Vision'!C31</f>
        <v>0</v>
      </c>
      <c r="AL26" s="79" t="str">
        <f>'Long Term Vision'!D31</f>
        <v>NO</v>
      </c>
      <c r="AM26" s="79">
        <f t="shared" si="2"/>
        <v>0</v>
      </c>
      <c r="AN26" s="79">
        <f t="shared" si="3"/>
        <v>0</v>
      </c>
      <c r="AO26" s="79">
        <f t="shared" si="4"/>
        <v>0</v>
      </c>
      <c r="AP26" s="88" t="str">
        <f>IF(OR($AK26="NO",$AL26="NO"),'developer sheet'!$D$9,IF(AND($AJ26&lt;&gt;'developer sheet'!$D$9,$AJ26&lt;&gt;0),IF($AH26&gt;0,"T",IF($AI26&gt;0,"P")),'developer sheet'!$D$10))</f>
        <v>N/A</v>
      </c>
      <c r="AQ26" s="103"/>
    </row>
    <row r="27" spans="1:47" x14ac:dyDescent="0.25">
      <c r="A27" s="19">
        <v>4.7</v>
      </c>
      <c r="B27" s="107">
        <f>'Long Term Vision'!J32</f>
        <v>0</v>
      </c>
      <c r="C27" s="79">
        <f>'Mid-term Plan'!H32</f>
        <v>0</v>
      </c>
      <c r="D27" s="79">
        <f>'Sectoral Plan 1'!$H32</f>
        <v>0</v>
      </c>
      <c r="E27" s="79">
        <f>'Sectoral Plan 2'!$H32</f>
        <v>0</v>
      </c>
      <c r="F27" s="79" t="str">
        <f>'Sectoral Plan 3'!$H32</f>
        <v>P</v>
      </c>
      <c r="G27" s="79">
        <f>'Sectoral Plan 4'!$H32</f>
        <v>0</v>
      </c>
      <c r="H27" s="79">
        <f>'Sectoral Plan 5'!$H32</f>
        <v>0</v>
      </c>
      <c r="I27" s="79">
        <f>'Sectoral Plan 6'!$H32</f>
        <v>0</v>
      </c>
      <c r="J27" s="79">
        <f>'Sectoral Plan 7'!$H32</f>
        <v>0</v>
      </c>
      <c r="K27" s="79">
        <f>'Sectoral Plan 8'!$H32</f>
        <v>0</v>
      </c>
      <c r="L27" s="79" t="str">
        <f>'Sectoral Plan 9'!$H32</f>
        <v>P</v>
      </c>
      <c r="M27" s="79">
        <f>'Sectoral Plan 10'!$H32</f>
        <v>0</v>
      </c>
      <c r="N27" s="79">
        <f>'Sectoral Plan 11'!$H32</f>
        <v>0</v>
      </c>
      <c r="O27" s="79">
        <f>'Sectoral Plan 12'!$H32</f>
        <v>0</v>
      </c>
      <c r="P27" s="79">
        <f>'Sectoral Plan 13'!$H32</f>
        <v>0</v>
      </c>
      <c r="Q27" s="79">
        <f>'Sectoral Plan 14'!$H32</f>
        <v>0</v>
      </c>
      <c r="R27" s="79">
        <f>'Sectoral Plan 15'!$H32</f>
        <v>0</v>
      </c>
      <c r="S27" s="79">
        <f>'Sectoral Plan 16'!$H32</f>
        <v>0</v>
      </c>
      <c r="T27" s="79">
        <f>'Sectoral Plan 17'!$H32</f>
        <v>0</v>
      </c>
      <c r="U27" s="79">
        <f>'Sectoral Plan 18'!$H32</f>
        <v>0</v>
      </c>
      <c r="V27" s="79">
        <f>'Sectoral Plan 19'!$H32</f>
        <v>0</v>
      </c>
      <c r="W27" s="79">
        <f>'Sectoral Plan 20'!$H32</f>
        <v>0</v>
      </c>
      <c r="X27" s="79">
        <f>'Sectoral Plan 21'!$H32</f>
        <v>0</v>
      </c>
      <c r="Y27" s="79">
        <f>'Sectoral Plan 22'!$H32</f>
        <v>0</v>
      </c>
      <c r="Z27" s="79">
        <f>'Sectoral Plan 23'!$H32</f>
        <v>0</v>
      </c>
      <c r="AA27" s="79">
        <f>'Sectoral Plan 24'!$H32</f>
        <v>0</v>
      </c>
      <c r="AB27" s="79">
        <f>'Sectoral Plan 25'!$H32</f>
        <v>0</v>
      </c>
      <c r="AC27" s="79">
        <f>'Sectoral Plan 26'!$H32</f>
        <v>0</v>
      </c>
      <c r="AD27" s="79">
        <f>'Sectoral Plan 27'!$H32</f>
        <v>0</v>
      </c>
      <c r="AE27" s="79">
        <f>'Sectoral Plan 28'!$H32</f>
        <v>0</v>
      </c>
      <c r="AF27" s="79">
        <f>'Sectoral Plan 29'!$H32</f>
        <v>0</v>
      </c>
      <c r="AG27" s="108">
        <f>'Sectoral Plan 30'!$H32</f>
        <v>0</v>
      </c>
      <c r="AH27" s="107">
        <f t="shared" si="0"/>
        <v>0</v>
      </c>
      <c r="AI27" s="79">
        <f t="shared" si="1"/>
        <v>2</v>
      </c>
      <c r="AJ27" s="79">
        <f>IF(AND($AK27=0,$AL27=0),SUM($AH27:$AI27),'developer sheet'!$D$9)</f>
        <v>2</v>
      </c>
      <c r="AK27" s="79">
        <f>'Long Term Vision'!C32</f>
        <v>0</v>
      </c>
      <c r="AL27" s="79">
        <f>'Long Term Vision'!D32</f>
        <v>0</v>
      </c>
      <c r="AM27" s="79">
        <f t="shared" si="2"/>
        <v>1</v>
      </c>
      <c r="AN27" s="79">
        <f t="shared" si="3"/>
        <v>1</v>
      </c>
      <c r="AO27" s="79">
        <f t="shared" si="4"/>
        <v>0</v>
      </c>
      <c r="AP27" s="88" t="str">
        <f>IF(OR($AK27="NO",$AL27="NO"),'developer sheet'!$D$9,IF(AND($AJ27&lt;&gt;'developer sheet'!$D$9,$AJ27&lt;&gt;0),IF($AH27&gt;0,"T",IF($AI27&gt;0,"P")),'developer sheet'!$D$10))</f>
        <v>P</v>
      </c>
      <c r="AQ27" s="103"/>
    </row>
    <row r="28" spans="1:47" x14ac:dyDescent="0.25">
      <c r="A28">
        <v>5.0999999999999996</v>
      </c>
      <c r="B28" s="107">
        <f>'Long Term Vision'!J34</f>
        <v>0</v>
      </c>
      <c r="C28" s="79">
        <f>'Mid-term Plan'!H34</f>
        <v>0</v>
      </c>
      <c r="D28" s="79">
        <f>'Sectoral Plan 1'!$H34</f>
        <v>0</v>
      </c>
      <c r="E28" s="79">
        <f>'Sectoral Plan 2'!$H34</f>
        <v>0</v>
      </c>
      <c r="F28" s="79">
        <f>'Sectoral Plan 3'!$H34</f>
        <v>0</v>
      </c>
      <c r="G28" s="79">
        <f>'Sectoral Plan 4'!$H34</f>
        <v>0</v>
      </c>
      <c r="H28" s="79">
        <f>'Sectoral Plan 5'!$H34</f>
        <v>0</v>
      </c>
      <c r="I28" s="79">
        <f>'Sectoral Plan 6'!$H34</f>
        <v>0</v>
      </c>
      <c r="J28" s="79">
        <f>'Sectoral Plan 7'!$H34</f>
        <v>0</v>
      </c>
      <c r="K28" s="79">
        <f>'Sectoral Plan 8'!$H34</f>
        <v>0</v>
      </c>
      <c r="L28" s="79">
        <f>'Sectoral Plan 9'!$H34</f>
        <v>0</v>
      </c>
      <c r="M28" s="79">
        <f>'Sectoral Plan 10'!$H34</f>
        <v>0</v>
      </c>
      <c r="N28" s="79">
        <f>'Sectoral Plan 11'!$H34</f>
        <v>0</v>
      </c>
      <c r="O28" s="79">
        <f>'Sectoral Plan 12'!$H34</f>
        <v>0</v>
      </c>
      <c r="P28" s="79">
        <f>'Sectoral Plan 13'!$H34</f>
        <v>0</v>
      </c>
      <c r="Q28" s="79">
        <f>'Sectoral Plan 14'!$H34</f>
        <v>0</v>
      </c>
      <c r="R28" s="79">
        <f>'Sectoral Plan 15'!$H34</f>
        <v>0</v>
      </c>
      <c r="S28" s="79">
        <f>'Sectoral Plan 16'!$H34</f>
        <v>0</v>
      </c>
      <c r="T28" s="79">
        <f>'Sectoral Plan 17'!$H34</f>
        <v>0</v>
      </c>
      <c r="U28" s="79">
        <f>'Sectoral Plan 18'!$H34</f>
        <v>0</v>
      </c>
      <c r="V28" s="79">
        <f>'Sectoral Plan 19'!$H34</f>
        <v>0</v>
      </c>
      <c r="W28" s="79">
        <f>'Sectoral Plan 20'!$H34</f>
        <v>0</v>
      </c>
      <c r="X28" s="79">
        <f>'Sectoral Plan 21'!$H34</f>
        <v>0</v>
      </c>
      <c r="Y28" s="79">
        <f>'Sectoral Plan 22'!$H34</f>
        <v>0</v>
      </c>
      <c r="Z28" s="79">
        <f>'Sectoral Plan 23'!$H34</f>
        <v>0</v>
      </c>
      <c r="AA28" s="79">
        <f>'Sectoral Plan 24'!$H34</f>
        <v>0</v>
      </c>
      <c r="AB28" s="79">
        <f>'Sectoral Plan 25'!$H34</f>
        <v>0</v>
      </c>
      <c r="AC28" s="79">
        <f>'Sectoral Plan 26'!$H34</f>
        <v>0</v>
      </c>
      <c r="AD28" s="79">
        <f>'Sectoral Plan 27'!$H34</f>
        <v>0</v>
      </c>
      <c r="AE28" s="79">
        <f>'Sectoral Plan 28'!$H34</f>
        <v>0</v>
      </c>
      <c r="AF28" s="79">
        <f>'Sectoral Plan 29'!$H34</f>
        <v>0</v>
      </c>
      <c r="AG28" s="108">
        <f>'Sectoral Plan 30'!$H34</f>
        <v>0</v>
      </c>
      <c r="AH28" s="107">
        <f t="shared" si="0"/>
        <v>0</v>
      </c>
      <c r="AI28" s="79">
        <f t="shared" si="1"/>
        <v>0</v>
      </c>
      <c r="AJ28" s="79">
        <f>IF(AND($AK28=0,$AL28=0),SUM($AH28:$AI28),'developer sheet'!$D$9)</f>
        <v>0</v>
      </c>
      <c r="AK28" s="79">
        <f>'Long Term Vision'!C34</f>
        <v>0</v>
      </c>
      <c r="AL28" s="79">
        <f>'Long Term Vision'!D34</f>
        <v>0</v>
      </c>
      <c r="AM28" s="79">
        <f t="shared" si="2"/>
        <v>1</v>
      </c>
      <c r="AN28" s="79">
        <f t="shared" si="3"/>
        <v>0</v>
      </c>
      <c r="AO28" s="79">
        <f t="shared" si="4"/>
        <v>1</v>
      </c>
      <c r="AP28" s="88" t="str">
        <f>IF(OR($AK28="NO",$AL28="NO"),'developer sheet'!$D$9,IF(AND($AJ28&lt;&gt;'developer sheet'!$D$9,$AJ28&lt;&gt;0),IF($AH28&gt;0,"T",IF($AI28&gt;0,"P")),'developer sheet'!$D$10))</f>
        <v>none</v>
      </c>
      <c r="AQ28" s="103"/>
    </row>
    <row r="29" spans="1:47" x14ac:dyDescent="0.25">
      <c r="A29">
        <v>5.2</v>
      </c>
      <c r="B29" s="107" t="str">
        <f>'Long Term Vision'!J35</f>
        <v>P</v>
      </c>
      <c r="C29" s="79">
        <f>'Mid-term Plan'!H35</f>
        <v>0</v>
      </c>
      <c r="D29" s="79">
        <f>'Sectoral Plan 1'!$H35</f>
        <v>0</v>
      </c>
      <c r="E29" s="79">
        <f>'Sectoral Plan 2'!$H35</f>
        <v>0</v>
      </c>
      <c r="F29" s="79">
        <f>'Sectoral Plan 3'!$H35</f>
        <v>0</v>
      </c>
      <c r="G29" s="79">
        <f>'Sectoral Plan 4'!$H35</f>
        <v>0</v>
      </c>
      <c r="H29" s="79">
        <f>'Sectoral Plan 5'!$H35</f>
        <v>0</v>
      </c>
      <c r="I29" s="79">
        <f>'Sectoral Plan 6'!$H35</f>
        <v>0</v>
      </c>
      <c r="J29" s="79">
        <f>'Sectoral Plan 7'!$H35</f>
        <v>0</v>
      </c>
      <c r="K29" s="79">
        <f>'Sectoral Plan 8'!$H35</f>
        <v>0</v>
      </c>
      <c r="L29" s="79" t="str">
        <f>'Sectoral Plan 9'!$H35</f>
        <v>T</v>
      </c>
      <c r="M29" s="79">
        <f>'Sectoral Plan 10'!$H35</f>
        <v>0</v>
      </c>
      <c r="N29" s="79">
        <f>'Sectoral Plan 11'!$H35</f>
        <v>0</v>
      </c>
      <c r="O29" s="79">
        <f>'Sectoral Plan 12'!$H35</f>
        <v>0</v>
      </c>
      <c r="P29" s="79">
        <f>'Sectoral Plan 13'!$H35</f>
        <v>0</v>
      </c>
      <c r="Q29" s="79">
        <f>'Sectoral Plan 14'!$H35</f>
        <v>0</v>
      </c>
      <c r="R29" s="79">
        <f>'Sectoral Plan 15'!$H35</f>
        <v>0</v>
      </c>
      <c r="S29" s="79">
        <f>'Sectoral Plan 16'!$H35</f>
        <v>0</v>
      </c>
      <c r="T29" s="79">
        <f>'Sectoral Plan 17'!$H35</f>
        <v>0</v>
      </c>
      <c r="U29" s="79">
        <f>'Sectoral Plan 18'!$H35</f>
        <v>0</v>
      </c>
      <c r="V29" s="79">
        <f>'Sectoral Plan 19'!$H35</f>
        <v>0</v>
      </c>
      <c r="W29" s="79">
        <f>'Sectoral Plan 20'!$H35</f>
        <v>0</v>
      </c>
      <c r="X29" s="79">
        <f>'Sectoral Plan 21'!$H35</f>
        <v>0</v>
      </c>
      <c r="Y29" s="79">
        <f>'Sectoral Plan 22'!$H35</f>
        <v>0</v>
      </c>
      <c r="Z29" s="79">
        <f>'Sectoral Plan 23'!$H35</f>
        <v>0</v>
      </c>
      <c r="AA29" s="79">
        <f>'Sectoral Plan 24'!$H35</f>
        <v>0</v>
      </c>
      <c r="AB29" s="79">
        <f>'Sectoral Plan 25'!$H35</f>
        <v>0</v>
      </c>
      <c r="AC29" s="79">
        <f>'Sectoral Plan 26'!$H35</f>
        <v>0</v>
      </c>
      <c r="AD29" s="79">
        <f>'Sectoral Plan 27'!$H35</f>
        <v>0</v>
      </c>
      <c r="AE29" s="79">
        <f>'Sectoral Plan 28'!$H35</f>
        <v>0</v>
      </c>
      <c r="AF29" s="79">
        <f>'Sectoral Plan 29'!$H35</f>
        <v>0</v>
      </c>
      <c r="AG29" s="108">
        <f>'Sectoral Plan 30'!$H35</f>
        <v>0</v>
      </c>
      <c r="AH29" s="107">
        <f t="shared" si="0"/>
        <v>1</v>
      </c>
      <c r="AI29" s="79">
        <f t="shared" si="1"/>
        <v>1</v>
      </c>
      <c r="AJ29" s="79">
        <f>IF(AND($AK29=0,$AL29=0),SUM($AH29:$AI29),'developer sheet'!$D$9)</f>
        <v>2</v>
      </c>
      <c r="AK29" s="79">
        <f>'Long Term Vision'!C35</f>
        <v>0</v>
      </c>
      <c r="AL29" s="79">
        <f>'Long Term Vision'!D35</f>
        <v>0</v>
      </c>
      <c r="AM29" s="79">
        <f t="shared" si="2"/>
        <v>1</v>
      </c>
      <c r="AN29" s="79">
        <f t="shared" si="3"/>
        <v>1</v>
      </c>
      <c r="AO29" s="79">
        <f t="shared" si="4"/>
        <v>0</v>
      </c>
      <c r="AP29" s="88" t="str">
        <f>IF(OR($AK29="NO",$AL29="NO"),'developer sheet'!$D$9,IF(AND($AJ29&lt;&gt;'developer sheet'!$D$9,$AJ29&lt;&gt;0),IF($AH29&gt;0,"T",IF($AI29&gt;0,"P")),'developer sheet'!$D$10))</f>
        <v>T</v>
      </c>
      <c r="AQ29" s="103"/>
    </row>
    <row r="30" spans="1:47" x14ac:dyDescent="0.25">
      <c r="A30" s="19">
        <v>5.3</v>
      </c>
      <c r="B30" s="107">
        <f>'Long Term Vision'!J36</f>
        <v>0</v>
      </c>
      <c r="C30" s="79">
        <f>'Mid-term Plan'!H36</f>
        <v>0</v>
      </c>
      <c r="D30" s="79">
        <f>'Sectoral Plan 1'!$H36</f>
        <v>0</v>
      </c>
      <c r="E30" s="79">
        <f>'Sectoral Plan 2'!$H36</f>
        <v>0</v>
      </c>
      <c r="F30" s="79">
        <f>'Sectoral Plan 3'!$H36</f>
        <v>0</v>
      </c>
      <c r="G30" s="79">
        <f>'Sectoral Plan 4'!$H36</f>
        <v>0</v>
      </c>
      <c r="H30" s="79">
        <f>'Sectoral Plan 5'!$H36</f>
        <v>0</v>
      </c>
      <c r="I30" s="79">
        <f>'Sectoral Plan 6'!$H36</f>
        <v>0</v>
      </c>
      <c r="J30" s="79">
        <f>'Sectoral Plan 7'!$H36</f>
        <v>0</v>
      </c>
      <c r="K30" s="79">
        <f>'Sectoral Plan 8'!$H36</f>
        <v>0</v>
      </c>
      <c r="L30" s="79">
        <f>'Sectoral Plan 9'!$H36</f>
        <v>0</v>
      </c>
      <c r="M30" s="79">
        <f>'Sectoral Plan 10'!$H36</f>
        <v>0</v>
      </c>
      <c r="N30" s="79">
        <f>'Sectoral Plan 11'!$H36</f>
        <v>0</v>
      </c>
      <c r="O30" s="79">
        <f>'Sectoral Plan 12'!$H36</f>
        <v>0</v>
      </c>
      <c r="P30" s="79">
        <f>'Sectoral Plan 13'!$H36</f>
        <v>0</v>
      </c>
      <c r="Q30" s="79">
        <f>'Sectoral Plan 14'!$H36</f>
        <v>0</v>
      </c>
      <c r="R30" s="79">
        <f>'Sectoral Plan 15'!$H36</f>
        <v>0</v>
      </c>
      <c r="S30" s="79">
        <f>'Sectoral Plan 16'!$H36</f>
        <v>0</v>
      </c>
      <c r="T30" s="79">
        <f>'Sectoral Plan 17'!$H36</f>
        <v>0</v>
      </c>
      <c r="U30" s="79">
        <f>'Sectoral Plan 18'!$H36</f>
        <v>0</v>
      </c>
      <c r="V30" s="79">
        <f>'Sectoral Plan 19'!$H36</f>
        <v>0</v>
      </c>
      <c r="W30" s="79">
        <f>'Sectoral Plan 20'!$H36</f>
        <v>0</v>
      </c>
      <c r="X30" s="79">
        <f>'Sectoral Plan 21'!$H36</f>
        <v>0</v>
      </c>
      <c r="Y30" s="79">
        <f>'Sectoral Plan 22'!$H36</f>
        <v>0</v>
      </c>
      <c r="Z30" s="79">
        <f>'Sectoral Plan 23'!$H36</f>
        <v>0</v>
      </c>
      <c r="AA30" s="79">
        <f>'Sectoral Plan 24'!$H36</f>
        <v>0</v>
      </c>
      <c r="AB30" s="79">
        <f>'Sectoral Plan 25'!$H36</f>
        <v>0</v>
      </c>
      <c r="AC30" s="79">
        <f>'Sectoral Plan 26'!$H36</f>
        <v>0</v>
      </c>
      <c r="AD30" s="79">
        <f>'Sectoral Plan 27'!$H36</f>
        <v>0</v>
      </c>
      <c r="AE30" s="79">
        <f>'Sectoral Plan 28'!$H36</f>
        <v>0</v>
      </c>
      <c r="AF30" s="79">
        <f>'Sectoral Plan 29'!$H36</f>
        <v>0</v>
      </c>
      <c r="AG30" s="108">
        <f>'Sectoral Plan 30'!$H36</f>
        <v>0</v>
      </c>
      <c r="AH30" s="107">
        <f t="shared" si="0"/>
        <v>0</v>
      </c>
      <c r="AI30" s="79">
        <f t="shared" si="1"/>
        <v>0</v>
      </c>
      <c r="AJ30" s="79" t="str">
        <f>IF(AND($AK30=0,$AL30=0),SUM($AH30:$AI30),'developer sheet'!$D$9)</f>
        <v>N/A</v>
      </c>
      <c r="AK30" s="79" t="str">
        <f>'Long Term Vision'!C36</f>
        <v>NO</v>
      </c>
      <c r="AL30" s="79">
        <f>'Long Term Vision'!D36</f>
        <v>0</v>
      </c>
      <c r="AM30" s="79">
        <f t="shared" si="2"/>
        <v>0</v>
      </c>
      <c r="AN30" s="79">
        <f t="shared" si="3"/>
        <v>0</v>
      </c>
      <c r="AO30" s="79">
        <f t="shared" si="4"/>
        <v>0</v>
      </c>
      <c r="AP30" s="88" t="str">
        <f>IF(OR($AK30="NO",$AL30="NO"),'developer sheet'!$D$9,IF(AND($AJ30&lt;&gt;'developer sheet'!$D$9,$AJ30&lt;&gt;0),IF($AH30&gt;0,"T",IF($AI30&gt;0,"P")),'developer sheet'!$D$10))</f>
        <v>N/A</v>
      </c>
      <c r="AQ30" s="103"/>
    </row>
    <row r="31" spans="1:47" x14ac:dyDescent="0.25">
      <c r="A31" s="19">
        <v>5.4</v>
      </c>
      <c r="B31" s="107" t="str">
        <f>'Long Term Vision'!J37</f>
        <v>P</v>
      </c>
      <c r="C31" s="79">
        <f>'Mid-term Plan'!H37</f>
        <v>0</v>
      </c>
      <c r="D31" s="79">
        <f>'Sectoral Plan 1'!$H37</f>
        <v>0</v>
      </c>
      <c r="E31" s="79">
        <f>'Sectoral Plan 2'!$H37</f>
        <v>0</v>
      </c>
      <c r="F31" s="79">
        <f>'Sectoral Plan 3'!$H37</f>
        <v>0</v>
      </c>
      <c r="G31" s="79">
        <f>'Sectoral Plan 4'!$H37</f>
        <v>0</v>
      </c>
      <c r="H31" s="79">
        <f>'Sectoral Plan 5'!$H37</f>
        <v>0</v>
      </c>
      <c r="I31" s="79">
        <f>'Sectoral Plan 6'!$H37</f>
        <v>0</v>
      </c>
      <c r="J31" s="79">
        <f>'Sectoral Plan 7'!$H37</f>
        <v>0</v>
      </c>
      <c r="K31" s="79">
        <f>'Sectoral Plan 8'!$H37</f>
        <v>0</v>
      </c>
      <c r="L31" s="79">
        <f>'Sectoral Plan 9'!$H37</f>
        <v>0</v>
      </c>
      <c r="M31" s="79">
        <f>'Sectoral Plan 10'!$H37</f>
        <v>0</v>
      </c>
      <c r="N31" s="79">
        <f>'Sectoral Plan 11'!$H37</f>
        <v>0</v>
      </c>
      <c r="O31" s="79">
        <f>'Sectoral Plan 12'!$H37</f>
        <v>0</v>
      </c>
      <c r="P31" s="79">
        <f>'Sectoral Plan 13'!$H37</f>
        <v>0</v>
      </c>
      <c r="Q31" s="79">
        <f>'Sectoral Plan 14'!$H37</f>
        <v>0</v>
      </c>
      <c r="R31" s="79">
        <f>'Sectoral Plan 15'!$H37</f>
        <v>0</v>
      </c>
      <c r="S31" s="79">
        <f>'Sectoral Plan 16'!$H37</f>
        <v>0</v>
      </c>
      <c r="T31" s="79">
        <f>'Sectoral Plan 17'!$H37</f>
        <v>0</v>
      </c>
      <c r="U31" s="79">
        <f>'Sectoral Plan 18'!$H37</f>
        <v>0</v>
      </c>
      <c r="V31" s="79">
        <f>'Sectoral Plan 19'!$H37</f>
        <v>0</v>
      </c>
      <c r="W31" s="79">
        <f>'Sectoral Plan 20'!$H37</f>
        <v>0</v>
      </c>
      <c r="X31" s="79">
        <f>'Sectoral Plan 21'!$H37</f>
        <v>0</v>
      </c>
      <c r="Y31" s="79">
        <f>'Sectoral Plan 22'!$H37</f>
        <v>0</v>
      </c>
      <c r="Z31" s="79">
        <f>'Sectoral Plan 23'!$H37</f>
        <v>0</v>
      </c>
      <c r="AA31" s="79">
        <f>'Sectoral Plan 24'!$H37</f>
        <v>0</v>
      </c>
      <c r="AB31" s="79">
        <f>'Sectoral Plan 25'!$H37</f>
        <v>0</v>
      </c>
      <c r="AC31" s="79">
        <f>'Sectoral Plan 26'!$H37</f>
        <v>0</v>
      </c>
      <c r="AD31" s="79">
        <f>'Sectoral Plan 27'!$H37</f>
        <v>0</v>
      </c>
      <c r="AE31" s="79">
        <f>'Sectoral Plan 28'!$H37</f>
        <v>0</v>
      </c>
      <c r="AF31" s="79">
        <f>'Sectoral Plan 29'!$H37</f>
        <v>0</v>
      </c>
      <c r="AG31" s="108">
        <f>'Sectoral Plan 30'!$H37</f>
        <v>0</v>
      </c>
      <c r="AH31" s="107">
        <f t="shared" si="0"/>
        <v>0</v>
      </c>
      <c r="AI31" s="79">
        <f t="shared" si="1"/>
        <v>1</v>
      </c>
      <c r="AJ31" s="79">
        <f>IF(AND($AK31=0,$AL31=0),SUM($AH31:$AI31),'developer sheet'!$D$9)</f>
        <v>1</v>
      </c>
      <c r="AK31" s="79">
        <f>'Long Term Vision'!C37</f>
        <v>0</v>
      </c>
      <c r="AL31" s="79">
        <f>'Long Term Vision'!D37</f>
        <v>0</v>
      </c>
      <c r="AM31" s="79">
        <f t="shared" si="2"/>
        <v>1</v>
      </c>
      <c r="AN31" s="79">
        <f t="shared" si="3"/>
        <v>1</v>
      </c>
      <c r="AO31" s="79">
        <f t="shared" si="4"/>
        <v>0</v>
      </c>
      <c r="AP31" s="88" t="str">
        <f>IF(OR($AK31="NO",$AL31="NO"),'developer sheet'!$D$9,IF(AND($AJ31&lt;&gt;'developer sheet'!$D$9,$AJ31&lt;&gt;0),IF($AH31&gt;0,"T",IF($AI31&gt;0,"P")),'developer sheet'!$D$10))</f>
        <v>P</v>
      </c>
      <c r="AQ31" s="103"/>
    </row>
    <row r="32" spans="1:47" x14ac:dyDescent="0.25">
      <c r="A32" s="19">
        <v>5.5</v>
      </c>
      <c r="B32" s="107">
        <f>'Long Term Vision'!J38</f>
        <v>0</v>
      </c>
      <c r="C32" s="79">
        <f>'Mid-term Plan'!H38</f>
        <v>0</v>
      </c>
      <c r="D32" s="79">
        <f>'Sectoral Plan 1'!$H38</f>
        <v>0</v>
      </c>
      <c r="E32" s="79">
        <f>'Sectoral Plan 2'!$H38</f>
        <v>0</v>
      </c>
      <c r="F32" s="79">
        <f>'Sectoral Plan 3'!$H38</f>
        <v>0</v>
      </c>
      <c r="G32" s="79">
        <f>'Sectoral Plan 4'!$H38</f>
        <v>0</v>
      </c>
      <c r="H32" s="79">
        <f>'Sectoral Plan 5'!$H38</f>
        <v>0</v>
      </c>
      <c r="I32" s="79">
        <f>'Sectoral Plan 6'!$H38</f>
        <v>0</v>
      </c>
      <c r="J32" s="79">
        <f>'Sectoral Plan 7'!$H38</f>
        <v>0</v>
      </c>
      <c r="K32" s="79">
        <f>'Sectoral Plan 8'!$H38</f>
        <v>0</v>
      </c>
      <c r="L32" s="79">
        <f>'Sectoral Plan 9'!$H38</f>
        <v>0</v>
      </c>
      <c r="M32" s="79">
        <f>'Sectoral Plan 10'!$H38</f>
        <v>0</v>
      </c>
      <c r="N32" s="79">
        <f>'Sectoral Plan 11'!$H38</f>
        <v>0</v>
      </c>
      <c r="O32" s="79">
        <f>'Sectoral Plan 12'!$H38</f>
        <v>0</v>
      </c>
      <c r="P32" s="79">
        <f>'Sectoral Plan 13'!$H38</f>
        <v>0</v>
      </c>
      <c r="Q32" s="79">
        <f>'Sectoral Plan 14'!$H38</f>
        <v>0</v>
      </c>
      <c r="R32" s="79">
        <f>'Sectoral Plan 15'!$H38</f>
        <v>0</v>
      </c>
      <c r="S32" s="79">
        <f>'Sectoral Plan 16'!$H38</f>
        <v>0</v>
      </c>
      <c r="T32" s="79">
        <f>'Sectoral Plan 17'!$H38</f>
        <v>0</v>
      </c>
      <c r="U32" s="79">
        <f>'Sectoral Plan 18'!$H38</f>
        <v>0</v>
      </c>
      <c r="V32" s="79">
        <f>'Sectoral Plan 19'!$H38</f>
        <v>0</v>
      </c>
      <c r="W32" s="79">
        <f>'Sectoral Plan 20'!$H38</f>
        <v>0</v>
      </c>
      <c r="X32" s="79">
        <f>'Sectoral Plan 21'!$H38</f>
        <v>0</v>
      </c>
      <c r="Y32" s="79">
        <f>'Sectoral Plan 22'!$H38</f>
        <v>0</v>
      </c>
      <c r="Z32" s="79">
        <f>'Sectoral Plan 23'!$H38</f>
        <v>0</v>
      </c>
      <c r="AA32" s="79">
        <f>'Sectoral Plan 24'!$H38</f>
        <v>0</v>
      </c>
      <c r="AB32" s="79">
        <f>'Sectoral Plan 25'!$H38</f>
        <v>0</v>
      </c>
      <c r="AC32" s="79">
        <f>'Sectoral Plan 26'!$H38</f>
        <v>0</v>
      </c>
      <c r="AD32" s="79">
        <f>'Sectoral Plan 27'!$H38</f>
        <v>0</v>
      </c>
      <c r="AE32" s="79">
        <f>'Sectoral Plan 28'!$H38</f>
        <v>0</v>
      </c>
      <c r="AF32" s="79">
        <f>'Sectoral Plan 29'!$H38</f>
        <v>0</v>
      </c>
      <c r="AG32" s="108">
        <f>'Sectoral Plan 30'!$H38</f>
        <v>0</v>
      </c>
      <c r="AH32" s="107">
        <f t="shared" si="0"/>
        <v>0</v>
      </c>
      <c r="AI32" s="79">
        <f t="shared" si="1"/>
        <v>0</v>
      </c>
      <c r="AJ32" s="79">
        <f>IF(AND($AK32=0,$AL32=0),SUM($AH32:$AI32),'developer sheet'!$D$9)</f>
        <v>0</v>
      </c>
      <c r="AK32" s="79">
        <f>'Long Term Vision'!C38</f>
        <v>0</v>
      </c>
      <c r="AL32" s="79">
        <f>'Long Term Vision'!D38</f>
        <v>0</v>
      </c>
      <c r="AM32" s="79">
        <f t="shared" si="2"/>
        <v>1</v>
      </c>
      <c r="AN32" s="79">
        <f t="shared" si="3"/>
        <v>0</v>
      </c>
      <c r="AO32" s="79">
        <f t="shared" si="4"/>
        <v>1</v>
      </c>
      <c r="AP32" s="88" t="str">
        <f>IF(OR($AK32="NO",$AL32="NO"),'developer sheet'!$D$9,IF(AND($AJ32&lt;&gt;'developer sheet'!$D$9,$AJ32&lt;&gt;0),IF($AH32&gt;0,"T",IF($AI32&gt;0,"P")),'developer sheet'!$D$10))</f>
        <v>none</v>
      </c>
      <c r="AQ32" s="103"/>
    </row>
    <row r="33" spans="1:43" x14ac:dyDescent="0.25">
      <c r="A33" s="19">
        <v>5.6</v>
      </c>
      <c r="B33" s="107">
        <f>'Long Term Vision'!J39</f>
        <v>0</v>
      </c>
      <c r="C33" s="79">
        <f>'Mid-term Plan'!H39</f>
        <v>0</v>
      </c>
      <c r="D33" s="79">
        <f>'Sectoral Plan 1'!$H39</f>
        <v>0</v>
      </c>
      <c r="E33" s="79">
        <f>'Sectoral Plan 2'!$H39</f>
        <v>0</v>
      </c>
      <c r="F33" s="79">
        <f>'Sectoral Plan 3'!$H39</f>
        <v>0</v>
      </c>
      <c r="G33" s="79">
        <f>'Sectoral Plan 4'!$H39</f>
        <v>0</v>
      </c>
      <c r="H33" s="79">
        <f>'Sectoral Plan 5'!$H39</f>
        <v>0</v>
      </c>
      <c r="I33" s="79">
        <f>'Sectoral Plan 6'!$H39</f>
        <v>0</v>
      </c>
      <c r="J33" s="79">
        <f>'Sectoral Plan 7'!$H39</f>
        <v>0</v>
      </c>
      <c r="K33" s="79">
        <f>'Sectoral Plan 8'!$H39</f>
        <v>0</v>
      </c>
      <c r="L33" s="79">
        <f>'Sectoral Plan 9'!$H39</f>
        <v>0</v>
      </c>
      <c r="M33" s="79">
        <f>'Sectoral Plan 10'!$H39</f>
        <v>0</v>
      </c>
      <c r="N33" s="79">
        <f>'Sectoral Plan 11'!$H39</f>
        <v>0</v>
      </c>
      <c r="O33" s="79">
        <f>'Sectoral Plan 12'!$H39</f>
        <v>0</v>
      </c>
      <c r="P33" s="79">
        <f>'Sectoral Plan 13'!$H39</f>
        <v>0</v>
      </c>
      <c r="Q33" s="79">
        <f>'Sectoral Plan 14'!$H39</f>
        <v>0</v>
      </c>
      <c r="R33" s="79">
        <f>'Sectoral Plan 15'!$H39</f>
        <v>0</v>
      </c>
      <c r="S33" s="79">
        <f>'Sectoral Plan 16'!$H39</f>
        <v>0</v>
      </c>
      <c r="T33" s="79">
        <f>'Sectoral Plan 17'!$H39</f>
        <v>0</v>
      </c>
      <c r="U33" s="79">
        <f>'Sectoral Plan 18'!$H39</f>
        <v>0</v>
      </c>
      <c r="V33" s="79">
        <f>'Sectoral Plan 19'!$H39</f>
        <v>0</v>
      </c>
      <c r="W33" s="79">
        <f>'Sectoral Plan 20'!$H39</f>
        <v>0</v>
      </c>
      <c r="X33" s="79">
        <f>'Sectoral Plan 21'!$H39</f>
        <v>0</v>
      </c>
      <c r="Y33" s="79">
        <f>'Sectoral Plan 22'!$H39</f>
        <v>0</v>
      </c>
      <c r="Z33" s="79">
        <f>'Sectoral Plan 23'!$H39</f>
        <v>0</v>
      </c>
      <c r="AA33" s="79">
        <f>'Sectoral Plan 24'!$H39</f>
        <v>0</v>
      </c>
      <c r="AB33" s="79">
        <f>'Sectoral Plan 25'!$H39</f>
        <v>0</v>
      </c>
      <c r="AC33" s="79">
        <f>'Sectoral Plan 26'!$H39</f>
        <v>0</v>
      </c>
      <c r="AD33" s="79">
        <f>'Sectoral Plan 27'!$H39</f>
        <v>0</v>
      </c>
      <c r="AE33" s="79">
        <f>'Sectoral Plan 28'!$H39</f>
        <v>0</v>
      </c>
      <c r="AF33" s="79">
        <f>'Sectoral Plan 29'!$H39</f>
        <v>0</v>
      </c>
      <c r="AG33" s="108">
        <f>'Sectoral Plan 30'!$H39</f>
        <v>0</v>
      </c>
      <c r="AH33" s="107">
        <f t="shared" si="0"/>
        <v>0</v>
      </c>
      <c r="AI33" s="79">
        <f t="shared" si="1"/>
        <v>0</v>
      </c>
      <c r="AJ33" s="79">
        <f>IF(AND($AK33=0,$AL33=0),SUM($AH33:$AI33),'developer sheet'!$D$9)</f>
        <v>0</v>
      </c>
      <c r="AK33" s="79">
        <f>'Long Term Vision'!C39</f>
        <v>0</v>
      </c>
      <c r="AL33" s="79">
        <f>'Long Term Vision'!D39</f>
        <v>0</v>
      </c>
      <c r="AM33" s="79">
        <f t="shared" si="2"/>
        <v>1</v>
      </c>
      <c r="AN33" s="79">
        <f t="shared" si="3"/>
        <v>0</v>
      </c>
      <c r="AO33" s="79">
        <f t="shared" si="4"/>
        <v>1</v>
      </c>
      <c r="AP33" s="88" t="str">
        <f>IF(OR($AK33="NO",$AL33="NO"),'developer sheet'!$D$9,IF(AND($AJ33&lt;&gt;'developer sheet'!$D$9,$AJ33&lt;&gt;0),IF($AH33&gt;0,"T",IF($AI33&gt;0,"P")),'developer sheet'!$D$10))</f>
        <v>none</v>
      </c>
      <c r="AQ33" s="103"/>
    </row>
    <row r="34" spans="1:43" x14ac:dyDescent="0.25">
      <c r="A34">
        <v>6.1</v>
      </c>
      <c r="B34" s="107">
        <f>'Long Term Vision'!J41</f>
        <v>0</v>
      </c>
      <c r="C34" s="79">
        <f>'Mid-term Plan'!H41</f>
        <v>0</v>
      </c>
      <c r="D34" s="79">
        <f>'Sectoral Plan 1'!$H41</f>
        <v>0</v>
      </c>
      <c r="E34" s="79">
        <f>'Sectoral Plan 2'!$H41</f>
        <v>0</v>
      </c>
      <c r="F34" s="79">
        <f>'Sectoral Plan 3'!$H41</f>
        <v>0</v>
      </c>
      <c r="G34" s="79">
        <f>'Sectoral Plan 4'!$H41</f>
        <v>0</v>
      </c>
      <c r="H34" s="79">
        <f>'Sectoral Plan 5'!$H41</f>
        <v>0</v>
      </c>
      <c r="I34" s="79">
        <f>'Sectoral Plan 6'!$H41</f>
        <v>0</v>
      </c>
      <c r="J34" s="79">
        <f>'Sectoral Plan 7'!$H41</f>
        <v>0</v>
      </c>
      <c r="K34" s="79">
        <f>'Sectoral Plan 8'!$H41</f>
        <v>0</v>
      </c>
      <c r="L34" s="79">
        <f>'Sectoral Plan 9'!$H41</f>
        <v>0</v>
      </c>
      <c r="M34" s="79">
        <f>'Sectoral Plan 10'!$H41</f>
        <v>0</v>
      </c>
      <c r="N34" s="79">
        <f>'Sectoral Plan 11'!$H41</f>
        <v>0</v>
      </c>
      <c r="O34" s="79">
        <f>'Sectoral Plan 12'!$H41</f>
        <v>0</v>
      </c>
      <c r="P34" s="79">
        <f>'Sectoral Plan 13'!$H41</f>
        <v>0</v>
      </c>
      <c r="Q34" s="79">
        <f>'Sectoral Plan 14'!$H41</f>
        <v>0</v>
      </c>
      <c r="R34" s="79">
        <f>'Sectoral Plan 15'!$H41</f>
        <v>0</v>
      </c>
      <c r="S34" s="79">
        <f>'Sectoral Plan 16'!$H41</f>
        <v>0</v>
      </c>
      <c r="T34" s="79">
        <f>'Sectoral Plan 17'!$H41</f>
        <v>0</v>
      </c>
      <c r="U34" s="79">
        <f>'Sectoral Plan 18'!$H41</f>
        <v>0</v>
      </c>
      <c r="V34" s="79">
        <f>'Sectoral Plan 19'!$H41</f>
        <v>0</v>
      </c>
      <c r="W34" s="79">
        <f>'Sectoral Plan 20'!$H41</f>
        <v>0</v>
      </c>
      <c r="X34" s="79">
        <f>'Sectoral Plan 21'!$H41</f>
        <v>0</v>
      </c>
      <c r="Y34" s="79">
        <f>'Sectoral Plan 22'!$H41</f>
        <v>0</v>
      </c>
      <c r="Z34" s="79">
        <f>'Sectoral Plan 23'!$H41</f>
        <v>0</v>
      </c>
      <c r="AA34" s="79">
        <f>'Sectoral Plan 24'!$H41</f>
        <v>0</v>
      </c>
      <c r="AB34" s="79">
        <f>'Sectoral Plan 25'!$H41</f>
        <v>0</v>
      </c>
      <c r="AC34" s="79">
        <f>'Sectoral Plan 26'!$H41</f>
        <v>0</v>
      </c>
      <c r="AD34" s="79">
        <f>'Sectoral Plan 27'!$H41</f>
        <v>0</v>
      </c>
      <c r="AE34" s="79">
        <f>'Sectoral Plan 28'!$H41</f>
        <v>0</v>
      </c>
      <c r="AF34" s="79">
        <f>'Sectoral Plan 29'!$H41</f>
        <v>0</v>
      </c>
      <c r="AG34" s="108">
        <f>'Sectoral Plan 30'!$H41</f>
        <v>0</v>
      </c>
      <c r="AH34" s="107">
        <f t="shared" si="0"/>
        <v>0</v>
      </c>
      <c r="AI34" s="79">
        <f t="shared" si="1"/>
        <v>0</v>
      </c>
      <c r="AJ34" s="79" t="str">
        <f>IF(AND($AK34=0,$AL34=0),SUM($AH34:$AI34),'developer sheet'!$D$9)</f>
        <v>N/A</v>
      </c>
      <c r="AK34" s="79">
        <f>'Long Term Vision'!C41</f>
        <v>0</v>
      </c>
      <c r="AL34" s="79" t="str">
        <f>'Long Term Vision'!D41</f>
        <v>NO</v>
      </c>
      <c r="AM34" s="79">
        <f t="shared" si="2"/>
        <v>0</v>
      </c>
      <c r="AN34" s="79">
        <f t="shared" si="3"/>
        <v>0</v>
      </c>
      <c r="AO34" s="79">
        <f t="shared" si="4"/>
        <v>0</v>
      </c>
      <c r="AP34" s="88" t="str">
        <f>IF(OR($AK34="NO",$AL34="NO"),'developer sheet'!$D$9,IF(AND($AJ34&lt;&gt;'developer sheet'!$D$9,$AJ34&lt;&gt;0),IF($AH34&gt;0,"T",IF($AI34&gt;0,"P")),'developer sheet'!$D$10))</f>
        <v>N/A</v>
      </c>
      <c r="AQ34" s="103"/>
    </row>
    <row r="35" spans="1:43" x14ac:dyDescent="0.25">
      <c r="A35">
        <v>6.2</v>
      </c>
      <c r="B35" s="107">
        <f>'Long Term Vision'!J42</f>
        <v>0</v>
      </c>
      <c r="C35" s="79">
        <f>'Mid-term Plan'!H42</f>
        <v>0</v>
      </c>
      <c r="D35" s="79">
        <f>'Sectoral Plan 1'!$H42</f>
        <v>0</v>
      </c>
      <c r="E35" s="79">
        <f>'Sectoral Plan 2'!$H42</f>
        <v>0</v>
      </c>
      <c r="F35" s="79">
        <f>'Sectoral Plan 3'!$H42</f>
        <v>0</v>
      </c>
      <c r="G35" s="79">
        <f>'Sectoral Plan 4'!$H42</f>
        <v>0</v>
      </c>
      <c r="H35" s="79">
        <f>'Sectoral Plan 5'!$H42</f>
        <v>0</v>
      </c>
      <c r="I35" s="79">
        <f>'Sectoral Plan 6'!$H42</f>
        <v>0</v>
      </c>
      <c r="J35" s="79">
        <f>'Sectoral Plan 7'!$H42</f>
        <v>0</v>
      </c>
      <c r="K35" s="79">
        <f>'Sectoral Plan 8'!$H42</f>
        <v>0</v>
      </c>
      <c r="L35" s="79" t="str">
        <f>'Sectoral Plan 9'!$H42</f>
        <v>P</v>
      </c>
      <c r="M35" s="79">
        <f>'Sectoral Plan 10'!$H42</f>
        <v>0</v>
      </c>
      <c r="N35" s="79">
        <f>'Sectoral Plan 11'!$H42</f>
        <v>0</v>
      </c>
      <c r="O35" s="79">
        <f>'Sectoral Plan 12'!$H42</f>
        <v>0</v>
      </c>
      <c r="P35" s="79">
        <f>'Sectoral Plan 13'!$H42</f>
        <v>0</v>
      </c>
      <c r="Q35" s="79">
        <f>'Sectoral Plan 14'!$H42</f>
        <v>0</v>
      </c>
      <c r="R35" s="79">
        <f>'Sectoral Plan 15'!$H42</f>
        <v>0</v>
      </c>
      <c r="S35" s="79">
        <f>'Sectoral Plan 16'!$H42</f>
        <v>0</v>
      </c>
      <c r="T35" s="79">
        <f>'Sectoral Plan 17'!$H42</f>
        <v>0</v>
      </c>
      <c r="U35" s="79">
        <f>'Sectoral Plan 18'!$H42</f>
        <v>0</v>
      </c>
      <c r="V35" s="79">
        <f>'Sectoral Plan 19'!$H42</f>
        <v>0</v>
      </c>
      <c r="W35" s="79">
        <f>'Sectoral Plan 20'!$H42</f>
        <v>0</v>
      </c>
      <c r="X35" s="79">
        <f>'Sectoral Plan 21'!$H42</f>
        <v>0</v>
      </c>
      <c r="Y35" s="79">
        <f>'Sectoral Plan 22'!$H42</f>
        <v>0</v>
      </c>
      <c r="Z35" s="79">
        <f>'Sectoral Plan 23'!$H42</f>
        <v>0</v>
      </c>
      <c r="AA35" s="79">
        <f>'Sectoral Plan 24'!$H42</f>
        <v>0</v>
      </c>
      <c r="AB35" s="79">
        <f>'Sectoral Plan 25'!$H42</f>
        <v>0</v>
      </c>
      <c r="AC35" s="79">
        <f>'Sectoral Plan 26'!$H42</f>
        <v>0</v>
      </c>
      <c r="AD35" s="79">
        <f>'Sectoral Plan 27'!$H42</f>
        <v>0</v>
      </c>
      <c r="AE35" s="79">
        <f>'Sectoral Plan 28'!$H42</f>
        <v>0</v>
      </c>
      <c r="AF35" s="79">
        <f>'Sectoral Plan 29'!$H42</f>
        <v>0</v>
      </c>
      <c r="AG35" s="108">
        <f>'Sectoral Plan 30'!$H42</f>
        <v>0</v>
      </c>
      <c r="AH35" s="107">
        <f t="shared" si="0"/>
        <v>0</v>
      </c>
      <c r="AI35" s="79">
        <f t="shared" si="1"/>
        <v>1</v>
      </c>
      <c r="AJ35" s="79">
        <f>IF(AND($AK35=0,$AL35=0),SUM($AH35:$AI35),'developer sheet'!$D$9)</f>
        <v>1</v>
      </c>
      <c r="AK35" s="79">
        <f>'Long Term Vision'!C42</f>
        <v>0</v>
      </c>
      <c r="AL35" s="79">
        <f>'Long Term Vision'!D42</f>
        <v>0</v>
      </c>
      <c r="AM35" s="79">
        <f t="shared" si="2"/>
        <v>1</v>
      </c>
      <c r="AN35" s="79">
        <f t="shared" si="3"/>
        <v>1</v>
      </c>
      <c r="AO35" s="79">
        <f t="shared" si="4"/>
        <v>0</v>
      </c>
      <c r="AP35" s="88" t="str">
        <f>IF(OR($AK35="NO",$AL35="NO"),'developer sheet'!$D$9,IF(AND($AJ35&lt;&gt;'developer sheet'!$D$9,$AJ35&lt;&gt;0),IF($AH35&gt;0,"T",IF($AI35&gt;0,"P")),'developer sheet'!$D$10))</f>
        <v>P</v>
      </c>
      <c r="AQ35" s="103"/>
    </row>
    <row r="36" spans="1:43" x14ac:dyDescent="0.25">
      <c r="A36" s="19">
        <v>6.3</v>
      </c>
      <c r="B36" s="107">
        <f>'Long Term Vision'!J43</f>
        <v>0</v>
      </c>
      <c r="C36" s="79">
        <f>'Mid-term Plan'!H43</f>
        <v>0</v>
      </c>
      <c r="D36" s="79">
        <f>'Sectoral Plan 1'!$H43</f>
        <v>0</v>
      </c>
      <c r="E36" s="79">
        <f>'Sectoral Plan 2'!$H43</f>
        <v>0</v>
      </c>
      <c r="F36" s="79">
        <f>'Sectoral Plan 3'!$H43</f>
        <v>0</v>
      </c>
      <c r="G36" s="79">
        <f>'Sectoral Plan 4'!$H43</f>
        <v>0</v>
      </c>
      <c r="H36" s="79">
        <f>'Sectoral Plan 5'!$H43</f>
        <v>0</v>
      </c>
      <c r="I36" s="79">
        <f>'Sectoral Plan 6'!$H43</f>
        <v>0</v>
      </c>
      <c r="J36" s="79">
        <f>'Sectoral Plan 7'!$H43</f>
        <v>0</v>
      </c>
      <c r="K36" s="79">
        <f>'Sectoral Plan 8'!$H43</f>
        <v>0</v>
      </c>
      <c r="L36" s="79">
        <f>'Sectoral Plan 9'!$H43</f>
        <v>0</v>
      </c>
      <c r="M36" s="79">
        <f>'Sectoral Plan 10'!$H43</f>
        <v>0</v>
      </c>
      <c r="N36" s="79">
        <f>'Sectoral Plan 11'!$H43</f>
        <v>0</v>
      </c>
      <c r="O36" s="79">
        <f>'Sectoral Plan 12'!$H43</f>
        <v>0</v>
      </c>
      <c r="P36" s="79">
        <f>'Sectoral Plan 13'!$H43</f>
        <v>0</v>
      </c>
      <c r="Q36" s="79">
        <f>'Sectoral Plan 14'!$H43</f>
        <v>0</v>
      </c>
      <c r="R36" s="79">
        <f>'Sectoral Plan 15'!$H43</f>
        <v>0</v>
      </c>
      <c r="S36" s="79">
        <f>'Sectoral Plan 16'!$H43</f>
        <v>0</v>
      </c>
      <c r="T36" s="79">
        <f>'Sectoral Plan 17'!$H43</f>
        <v>0</v>
      </c>
      <c r="U36" s="79">
        <f>'Sectoral Plan 18'!$H43</f>
        <v>0</v>
      </c>
      <c r="V36" s="79">
        <f>'Sectoral Plan 19'!$H43</f>
        <v>0</v>
      </c>
      <c r="W36" s="79">
        <f>'Sectoral Plan 20'!$H43</f>
        <v>0</v>
      </c>
      <c r="X36" s="79">
        <f>'Sectoral Plan 21'!$H43</f>
        <v>0</v>
      </c>
      <c r="Y36" s="79">
        <f>'Sectoral Plan 22'!$H43</f>
        <v>0</v>
      </c>
      <c r="Z36" s="79">
        <f>'Sectoral Plan 23'!$H43</f>
        <v>0</v>
      </c>
      <c r="AA36" s="79">
        <f>'Sectoral Plan 24'!$H43</f>
        <v>0</v>
      </c>
      <c r="AB36" s="79">
        <f>'Sectoral Plan 25'!$H43</f>
        <v>0</v>
      </c>
      <c r="AC36" s="79">
        <f>'Sectoral Plan 26'!$H43</f>
        <v>0</v>
      </c>
      <c r="AD36" s="79">
        <f>'Sectoral Plan 27'!$H43</f>
        <v>0</v>
      </c>
      <c r="AE36" s="79">
        <f>'Sectoral Plan 28'!$H43</f>
        <v>0</v>
      </c>
      <c r="AF36" s="79">
        <f>'Sectoral Plan 29'!$H43</f>
        <v>0</v>
      </c>
      <c r="AG36" s="108">
        <f>'Sectoral Plan 30'!$H43</f>
        <v>0</v>
      </c>
      <c r="AH36" s="107">
        <f t="shared" si="0"/>
        <v>0</v>
      </c>
      <c r="AI36" s="79">
        <f t="shared" si="1"/>
        <v>0</v>
      </c>
      <c r="AJ36" s="79" t="str">
        <f>IF(AND($AK36=0,$AL36=0),SUM($AH36:$AI36),'developer sheet'!$D$9)</f>
        <v>N/A</v>
      </c>
      <c r="AK36" s="79">
        <f>'Long Term Vision'!C43</f>
        <v>0</v>
      </c>
      <c r="AL36" s="79" t="str">
        <f>'Long Term Vision'!D43</f>
        <v>NO</v>
      </c>
      <c r="AM36" s="79">
        <f t="shared" si="2"/>
        <v>0</v>
      </c>
      <c r="AN36" s="79">
        <f t="shared" si="3"/>
        <v>0</v>
      </c>
      <c r="AO36" s="79">
        <f t="shared" si="4"/>
        <v>0</v>
      </c>
      <c r="AP36" s="88" t="str">
        <f>IF(OR($AK36="NO",$AL36="NO"),'developer sheet'!$D$9,IF(AND($AJ36&lt;&gt;'developer sheet'!$D$9,$AJ36&lt;&gt;0),IF($AH36&gt;0,"T",IF($AI36&gt;0,"P")),'developer sheet'!$D$10))</f>
        <v>N/A</v>
      </c>
      <c r="AQ36" s="103"/>
    </row>
    <row r="37" spans="1:43" x14ac:dyDescent="0.25">
      <c r="A37" s="19">
        <v>6.4</v>
      </c>
      <c r="B37" s="107">
        <f>'Long Term Vision'!J44</f>
        <v>0</v>
      </c>
      <c r="C37" s="79">
        <f>'Mid-term Plan'!H44</f>
        <v>0</v>
      </c>
      <c r="D37" s="79">
        <f>'Sectoral Plan 1'!$H44</f>
        <v>0</v>
      </c>
      <c r="E37" s="79">
        <f>'Sectoral Plan 2'!$H44</f>
        <v>0</v>
      </c>
      <c r="F37" s="79">
        <f>'Sectoral Plan 3'!$H44</f>
        <v>0</v>
      </c>
      <c r="G37" s="79">
        <f>'Sectoral Plan 4'!$H44</f>
        <v>0</v>
      </c>
      <c r="H37" s="79">
        <f>'Sectoral Plan 5'!$H44</f>
        <v>0</v>
      </c>
      <c r="I37" s="79">
        <f>'Sectoral Plan 6'!$H44</f>
        <v>0</v>
      </c>
      <c r="J37" s="79">
        <f>'Sectoral Plan 7'!$H44</f>
        <v>0</v>
      </c>
      <c r="K37" s="79">
        <f>'Sectoral Plan 8'!$H44</f>
        <v>0</v>
      </c>
      <c r="L37" s="79">
        <f>'Sectoral Plan 9'!$H44</f>
        <v>0</v>
      </c>
      <c r="M37" s="79">
        <f>'Sectoral Plan 10'!$H44</f>
        <v>0</v>
      </c>
      <c r="N37" s="79">
        <f>'Sectoral Plan 11'!$H44</f>
        <v>0</v>
      </c>
      <c r="O37" s="79">
        <f>'Sectoral Plan 12'!$H44</f>
        <v>0</v>
      </c>
      <c r="P37" s="79">
        <f>'Sectoral Plan 13'!$H44</f>
        <v>0</v>
      </c>
      <c r="Q37" s="79">
        <f>'Sectoral Plan 14'!$H44</f>
        <v>0</v>
      </c>
      <c r="R37" s="79">
        <f>'Sectoral Plan 15'!$H44</f>
        <v>0</v>
      </c>
      <c r="S37" s="79">
        <f>'Sectoral Plan 16'!$H44</f>
        <v>0</v>
      </c>
      <c r="T37" s="79">
        <f>'Sectoral Plan 17'!$H44</f>
        <v>0</v>
      </c>
      <c r="U37" s="79">
        <f>'Sectoral Plan 18'!$H44</f>
        <v>0</v>
      </c>
      <c r="V37" s="79">
        <f>'Sectoral Plan 19'!$H44</f>
        <v>0</v>
      </c>
      <c r="W37" s="79">
        <f>'Sectoral Plan 20'!$H44</f>
        <v>0</v>
      </c>
      <c r="X37" s="79">
        <f>'Sectoral Plan 21'!$H44</f>
        <v>0</v>
      </c>
      <c r="Y37" s="79">
        <f>'Sectoral Plan 22'!$H44</f>
        <v>0</v>
      </c>
      <c r="Z37" s="79">
        <f>'Sectoral Plan 23'!$H44</f>
        <v>0</v>
      </c>
      <c r="AA37" s="79">
        <f>'Sectoral Plan 24'!$H44</f>
        <v>0</v>
      </c>
      <c r="AB37" s="79">
        <f>'Sectoral Plan 25'!$H44</f>
        <v>0</v>
      </c>
      <c r="AC37" s="79">
        <f>'Sectoral Plan 26'!$H44</f>
        <v>0</v>
      </c>
      <c r="AD37" s="79">
        <f>'Sectoral Plan 27'!$H44</f>
        <v>0</v>
      </c>
      <c r="AE37" s="79">
        <f>'Sectoral Plan 28'!$H44</f>
        <v>0</v>
      </c>
      <c r="AF37" s="79">
        <f>'Sectoral Plan 29'!$H44</f>
        <v>0</v>
      </c>
      <c r="AG37" s="108">
        <f>'Sectoral Plan 30'!$H44</f>
        <v>0</v>
      </c>
      <c r="AH37" s="107">
        <f t="shared" si="0"/>
        <v>0</v>
      </c>
      <c r="AI37" s="79">
        <f t="shared" si="1"/>
        <v>0</v>
      </c>
      <c r="AJ37" s="79" t="str">
        <f>IF(AND($AK37=0,$AL37=0),SUM($AH37:$AI37),'developer sheet'!$D$9)</f>
        <v>N/A</v>
      </c>
      <c r="AK37" s="79">
        <f>'Long Term Vision'!C44</f>
        <v>0</v>
      </c>
      <c r="AL37" s="79" t="str">
        <f>'Long Term Vision'!D44</f>
        <v>NO</v>
      </c>
      <c r="AM37" s="79">
        <f t="shared" si="2"/>
        <v>0</v>
      </c>
      <c r="AN37" s="79">
        <f t="shared" si="3"/>
        <v>0</v>
      </c>
      <c r="AO37" s="79">
        <f t="shared" si="4"/>
        <v>0</v>
      </c>
      <c r="AP37" s="88" t="str">
        <f>IF(OR($AK37="NO",$AL37="NO"),'developer sheet'!$D$9,IF(AND($AJ37&lt;&gt;'developer sheet'!$D$9,$AJ37&lt;&gt;0),IF($AH37&gt;0,"T",IF($AI37&gt;0,"P")),'developer sheet'!$D$10))</f>
        <v>N/A</v>
      </c>
      <c r="AQ37" s="103"/>
    </row>
    <row r="38" spans="1:43" x14ac:dyDescent="0.25">
      <c r="A38" s="19">
        <v>6.5</v>
      </c>
      <c r="B38" s="107">
        <f>'Long Term Vision'!J45</f>
        <v>0</v>
      </c>
      <c r="C38" s="79">
        <f>'Mid-term Plan'!H45</f>
        <v>0</v>
      </c>
      <c r="D38" s="79">
        <f>'Sectoral Plan 1'!$H45</f>
        <v>0</v>
      </c>
      <c r="E38" s="79">
        <f>'Sectoral Plan 2'!$H45</f>
        <v>0</v>
      </c>
      <c r="F38" s="79">
        <f>'Sectoral Plan 3'!$H45</f>
        <v>0</v>
      </c>
      <c r="G38" s="79">
        <f>'Sectoral Plan 4'!$H45</f>
        <v>0</v>
      </c>
      <c r="H38" s="79">
        <f>'Sectoral Plan 5'!$H45</f>
        <v>0</v>
      </c>
      <c r="I38" s="79">
        <f>'Sectoral Plan 6'!$H45</f>
        <v>0</v>
      </c>
      <c r="J38" s="79">
        <f>'Sectoral Plan 7'!$H45</f>
        <v>0</v>
      </c>
      <c r="K38" s="79">
        <f>'Sectoral Plan 8'!$H45</f>
        <v>0</v>
      </c>
      <c r="L38" s="79">
        <f>'Sectoral Plan 9'!$H45</f>
        <v>0</v>
      </c>
      <c r="M38" s="79">
        <f>'Sectoral Plan 10'!$H45</f>
        <v>0</v>
      </c>
      <c r="N38" s="79">
        <f>'Sectoral Plan 11'!$H45</f>
        <v>0</v>
      </c>
      <c r="O38" s="79">
        <f>'Sectoral Plan 12'!$H45</f>
        <v>0</v>
      </c>
      <c r="P38" s="79">
        <f>'Sectoral Plan 13'!$H45</f>
        <v>0</v>
      </c>
      <c r="Q38" s="79">
        <f>'Sectoral Plan 14'!$H45</f>
        <v>0</v>
      </c>
      <c r="R38" s="79">
        <f>'Sectoral Plan 15'!$H45</f>
        <v>0</v>
      </c>
      <c r="S38" s="79">
        <f>'Sectoral Plan 16'!$H45</f>
        <v>0</v>
      </c>
      <c r="T38" s="79">
        <f>'Sectoral Plan 17'!$H45</f>
        <v>0</v>
      </c>
      <c r="U38" s="79">
        <f>'Sectoral Plan 18'!$H45</f>
        <v>0</v>
      </c>
      <c r="V38" s="79">
        <f>'Sectoral Plan 19'!$H45</f>
        <v>0</v>
      </c>
      <c r="W38" s="79">
        <f>'Sectoral Plan 20'!$H45</f>
        <v>0</v>
      </c>
      <c r="X38" s="79">
        <f>'Sectoral Plan 21'!$H45</f>
        <v>0</v>
      </c>
      <c r="Y38" s="79">
        <f>'Sectoral Plan 22'!$H45</f>
        <v>0</v>
      </c>
      <c r="Z38" s="79">
        <f>'Sectoral Plan 23'!$H45</f>
        <v>0</v>
      </c>
      <c r="AA38" s="79">
        <f>'Sectoral Plan 24'!$H45</f>
        <v>0</v>
      </c>
      <c r="AB38" s="79">
        <f>'Sectoral Plan 25'!$H45</f>
        <v>0</v>
      </c>
      <c r="AC38" s="79">
        <f>'Sectoral Plan 26'!$H45</f>
        <v>0</v>
      </c>
      <c r="AD38" s="79">
        <f>'Sectoral Plan 27'!$H45</f>
        <v>0</v>
      </c>
      <c r="AE38" s="79">
        <f>'Sectoral Plan 28'!$H45</f>
        <v>0</v>
      </c>
      <c r="AF38" s="79">
        <f>'Sectoral Plan 29'!$H45</f>
        <v>0</v>
      </c>
      <c r="AG38" s="108">
        <f>'Sectoral Plan 30'!$H45</f>
        <v>0</v>
      </c>
      <c r="AH38" s="107">
        <f t="shared" si="0"/>
        <v>0</v>
      </c>
      <c r="AI38" s="79">
        <f t="shared" si="1"/>
        <v>0</v>
      </c>
      <c r="AJ38" s="79" t="str">
        <f>IF(AND($AK38=0,$AL38=0),SUM($AH38:$AI38),'developer sheet'!$D$9)</f>
        <v>N/A</v>
      </c>
      <c r="AK38" s="79">
        <f>'Long Term Vision'!C45</f>
        <v>0</v>
      </c>
      <c r="AL38" s="79" t="str">
        <f>'Long Term Vision'!D45</f>
        <v>NO</v>
      </c>
      <c r="AM38" s="79">
        <f t="shared" si="2"/>
        <v>0</v>
      </c>
      <c r="AN38" s="79">
        <f t="shared" si="3"/>
        <v>0</v>
      </c>
      <c r="AO38" s="79">
        <f t="shared" si="4"/>
        <v>0</v>
      </c>
      <c r="AP38" s="88" t="str">
        <f>IF(OR($AK38="NO",$AL38="NO"),'developer sheet'!$D$9,IF(AND($AJ38&lt;&gt;'developer sheet'!$D$9,$AJ38&lt;&gt;0),IF($AH38&gt;0,"T",IF($AI38&gt;0,"P")),'developer sheet'!$D$10))</f>
        <v>N/A</v>
      </c>
      <c r="AQ38" s="103"/>
    </row>
    <row r="39" spans="1:43" x14ac:dyDescent="0.25">
      <c r="A39" s="19">
        <v>6.6</v>
      </c>
      <c r="B39" s="107">
        <f>'Long Term Vision'!J46</f>
        <v>0</v>
      </c>
      <c r="C39" s="79">
        <f>'Mid-term Plan'!H46</f>
        <v>0</v>
      </c>
      <c r="D39" s="79">
        <f>'Sectoral Plan 1'!$H46</f>
        <v>0</v>
      </c>
      <c r="E39" s="79">
        <f>'Sectoral Plan 2'!$H46</f>
        <v>0</v>
      </c>
      <c r="F39" s="79">
        <f>'Sectoral Plan 3'!$H46</f>
        <v>0</v>
      </c>
      <c r="G39" s="79">
        <f>'Sectoral Plan 4'!$H46</f>
        <v>0</v>
      </c>
      <c r="H39" s="79">
        <f>'Sectoral Plan 5'!$H46</f>
        <v>0</v>
      </c>
      <c r="I39" s="79">
        <f>'Sectoral Plan 6'!$H46</f>
        <v>0</v>
      </c>
      <c r="J39" s="79">
        <f>'Sectoral Plan 7'!$H46</f>
        <v>0</v>
      </c>
      <c r="K39" s="79">
        <f>'Sectoral Plan 8'!$H46</f>
        <v>0</v>
      </c>
      <c r="L39" s="79">
        <f>'Sectoral Plan 9'!$H46</f>
        <v>0</v>
      </c>
      <c r="M39" s="79">
        <f>'Sectoral Plan 10'!$H46</f>
        <v>0</v>
      </c>
      <c r="N39" s="79">
        <f>'Sectoral Plan 11'!$H46</f>
        <v>0</v>
      </c>
      <c r="O39" s="79">
        <f>'Sectoral Plan 12'!$H46</f>
        <v>0</v>
      </c>
      <c r="P39" s="79">
        <f>'Sectoral Plan 13'!$H46</f>
        <v>0</v>
      </c>
      <c r="Q39" s="79">
        <f>'Sectoral Plan 14'!$H46</f>
        <v>0</v>
      </c>
      <c r="R39" s="79">
        <f>'Sectoral Plan 15'!$H46</f>
        <v>0</v>
      </c>
      <c r="S39" s="79">
        <f>'Sectoral Plan 16'!$H46</f>
        <v>0</v>
      </c>
      <c r="T39" s="79">
        <f>'Sectoral Plan 17'!$H46</f>
        <v>0</v>
      </c>
      <c r="U39" s="79">
        <f>'Sectoral Plan 18'!$H46</f>
        <v>0</v>
      </c>
      <c r="V39" s="79">
        <f>'Sectoral Plan 19'!$H46</f>
        <v>0</v>
      </c>
      <c r="W39" s="79">
        <f>'Sectoral Plan 20'!$H46</f>
        <v>0</v>
      </c>
      <c r="X39" s="79">
        <f>'Sectoral Plan 21'!$H46</f>
        <v>0</v>
      </c>
      <c r="Y39" s="79">
        <f>'Sectoral Plan 22'!$H46</f>
        <v>0</v>
      </c>
      <c r="Z39" s="79">
        <f>'Sectoral Plan 23'!$H46</f>
        <v>0</v>
      </c>
      <c r="AA39" s="79">
        <f>'Sectoral Plan 24'!$H46</f>
        <v>0</v>
      </c>
      <c r="AB39" s="79">
        <f>'Sectoral Plan 25'!$H46</f>
        <v>0</v>
      </c>
      <c r="AC39" s="79">
        <f>'Sectoral Plan 26'!$H46</f>
        <v>0</v>
      </c>
      <c r="AD39" s="79">
        <f>'Sectoral Plan 27'!$H46</f>
        <v>0</v>
      </c>
      <c r="AE39" s="79">
        <f>'Sectoral Plan 28'!$H46</f>
        <v>0</v>
      </c>
      <c r="AF39" s="79">
        <f>'Sectoral Plan 29'!$H46</f>
        <v>0</v>
      </c>
      <c r="AG39" s="108">
        <f>'Sectoral Plan 30'!$H46</f>
        <v>0</v>
      </c>
      <c r="AH39" s="107">
        <f t="shared" si="0"/>
        <v>0</v>
      </c>
      <c r="AI39" s="79">
        <f t="shared" si="1"/>
        <v>0</v>
      </c>
      <c r="AJ39" s="79" t="str">
        <f>IF(AND($AK39=0,$AL39=0),SUM($AH39:$AI39),'developer sheet'!$D$9)</f>
        <v>N/A</v>
      </c>
      <c r="AK39" s="79">
        <f>'Long Term Vision'!C46</f>
        <v>0</v>
      </c>
      <c r="AL39" s="79" t="str">
        <f>'Long Term Vision'!D46</f>
        <v>NO</v>
      </c>
      <c r="AM39" s="79">
        <f t="shared" si="2"/>
        <v>0</v>
      </c>
      <c r="AN39" s="79">
        <f t="shared" si="3"/>
        <v>0</v>
      </c>
      <c r="AO39" s="79">
        <f t="shared" si="4"/>
        <v>0</v>
      </c>
      <c r="AP39" s="88" t="str">
        <f>IF(OR($AK39="NO",$AL39="NO"),'developer sheet'!$D$9,IF(AND($AJ39&lt;&gt;'developer sheet'!$D$9,$AJ39&lt;&gt;0),IF($AH39&gt;0,"T",IF($AI39&gt;0,"P")),'developer sheet'!$D$10))</f>
        <v>N/A</v>
      </c>
      <c r="AQ39" s="103"/>
    </row>
    <row r="40" spans="1:43" x14ac:dyDescent="0.25">
      <c r="A40">
        <v>7.1</v>
      </c>
      <c r="B40" s="107">
        <f>'Long Term Vision'!J79</f>
        <v>0</v>
      </c>
      <c r="C40" s="79">
        <f>'Mid-term Plan'!H79</f>
        <v>0</v>
      </c>
      <c r="D40" s="79">
        <f>'Sectoral Plan 1'!$H79</f>
        <v>0</v>
      </c>
      <c r="E40" s="79">
        <f>'Sectoral Plan 2'!$H79</f>
        <v>0</v>
      </c>
      <c r="F40" s="79">
        <f>'Sectoral Plan 3'!$H79</f>
        <v>0</v>
      </c>
      <c r="G40" s="79">
        <f>'Sectoral Plan 4'!$H79</f>
        <v>0</v>
      </c>
      <c r="H40" s="79">
        <f>'Sectoral Plan 5'!$H79</f>
        <v>0</v>
      </c>
      <c r="I40" s="79">
        <f>'Sectoral Plan 6'!$H79</f>
        <v>0</v>
      </c>
      <c r="J40" s="79">
        <f>'Sectoral Plan 7'!$H79</f>
        <v>0</v>
      </c>
      <c r="K40" s="79">
        <f>'Sectoral Plan 8'!$H79</f>
        <v>0</v>
      </c>
      <c r="L40" s="79">
        <f>'Sectoral Plan 9'!$H79</f>
        <v>0</v>
      </c>
      <c r="M40" s="79">
        <f>'Sectoral Plan 10'!$H79</f>
        <v>0</v>
      </c>
      <c r="N40" s="79">
        <f>'Sectoral Plan 11'!$H79</f>
        <v>0</v>
      </c>
      <c r="O40" s="79">
        <f>'Sectoral Plan 12'!$H79</f>
        <v>0</v>
      </c>
      <c r="P40" s="79">
        <f>'Sectoral Plan 13'!$H79</f>
        <v>0</v>
      </c>
      <c r="Q40" s="79">
        <f>'Sectoral Plan 14'!$H79</f>
        <v>0</v>
      </c>
      <c r="R40" s="79">
        <f>'Sectoral Plan 15'!$H79</f>
        <v>0</v>
      </c>
      <c r="S40" s="79">
        <f>'Sectoral Plan 16'!$H79</f>
        <v>0</v>
      </c>
      <c r="T40" s="79">
        <f>'Sectoral Plan 17'!$H79</f>
        <v>0</v>
      </c>
      <c r="U40" s="79">
        <f>'Sectoral Plan 18'!$H79</f>
        <v>0</v>
      </c>
      <c r="V40" s="79">
        <f>'Sectoral Plan 19'!$H79</f>
        <v>0</v>
      </c>
      <c r="W40" s="79">
        <f>'Sectoral Plan 20'!$H79</f>
        <v>0</v>
      </c>
      <c r="X40" s="79">
        <f>'Sectoral Plan 21'!$H79</f>
        <v>0</v>
      </c>
      <c r="Y40" s="79">
        <f>'Sectoral Plan 22'!$H79</f>
        <v>0</v>
      </c>
      <c r="Z40" s="79">
        <f>'Sectoral Plan 23'!$H79</f>
        <v>0</v>
      </c>
      <c r="AA40" s="79">
        <f>'Sectoral Plan 24'!$H79</f>
        <v>0</v>
      </c>
      <c r="AB40" s="79">
        <f>'Sectoral Plan 25'!$H79</f>
        <v>0</v>
      </c>
      <c r="AC40" s="79">
        <f>'Sectoral Plan 26'!$H79</f>
        <v>0</v>
      </c>
      <c r="AD40" s="79">
        <f>'Sectoral Plan 27'!$H79</f>
        <v>0</v>
      </c>
      <c r="AE40" s="79">
        <f>'Sectoral Plan 28'!$H79</f>
        <v>0</v>
      </c>
      <c r="AF40" s="79">
        <f>'Sectoral Plan 29'!$H79</f>
        <v>0</v>
      </c>
      <c r="AG40" s="108">
        <f>'Sectoral Plan 30'!$H79</f>
        <v>0</v>
      </c>
      <c r="AH40" s="107">
        <f t="shared" si="0"/>
        <v>0</v>
      </c>
      <c r="AI40" s="79">
        <f t="shared" si="1"/>
        <v>0</v>
      </c>
      <c r="AJ40" s="79" t="str">
        <f>IF(AND($AK40=0,$AL40=0),SUM($AH40:$AI40),'developer sheet'!$D$9)</f>
        <v>N/A</v>
      </c>
      <c r="AK40" s="79">
        <f>'Long Term Vision'!C79</f>
        <v>0</v>
      </c>
      <c r="AL40" s="79" t="str">
        <f>'Long Term Vision'!D79</f>
        <v>NO</v>
      </c>
      <c r="AM40" s="79">
        <f t="shared" si="2"/>
        <v>0</v>
      </c>
      <c r="AN40" s="79">
        <f t="shared" si="3"/>
        <v>0</v>
      </c>
      <c r="AO40" s="79">
        <f t="shared" si="4"/>
        <v>0</v>
      </c>
      <c r="AP40" s="88" t="str">
        <f>IF(OR($AK40="NO",$AL40="NO"),'developer sheet'!$D$9,IF(AND($AJ40&lt;&gt;'developer sheet'!$D$9,$AJ40&lt;&gt;0),IF($AH40&gt;0,"T",IF($AI40&gt;0,"P")),'developer sheet'!$D$10))</f>
        <v>N/A</v>
      </c>
      <c r="AQ40" s="103"/>
    </row>
    <row r="41" spans="1:43" x14ac:dyDescent="0.25">
      <c r="A41">
        <v>7.2</v>
      </c>
      <c r="B41" s="107">
        <f>'Long Term Vision'!J80</f>
        <v>0</v>
      </c>
      <c r="C41" s="79">
        <f>'Mid-term Plan'!H80</f>
        <v>0</v>
      </c>
      <c r="D41" s="79">
        <f>'Sectoral Plan 1'!$H80</f>
        <v>0</v>
      </c>
      <c r="E41" s="79">
        <f>'Sectoral Plan 2'!$H80</f>
        <v>0</v>
      </c>
      <c r="F41" s="79">
        <f>'Sectoral Plan 3'!$H80</f>
        <v>0</v>
      </c>
      <c r="G41" s="79">
        <f>'Sectoral Plan 4'!$H80</f>
        <v>0</v>
      </c>
      <c r="H41" s="79">
        <f>'Sectoral Plan 5'!$H80</f>
        <v>0</v>
      </c>
      <c r="I41" s="79">
        <f>'Sectoral Plan 6'!$H80</f>
        <v>0</v>
      </c>
      <c r="J41" s="79">
        <f>'Sectoral Plan 7'!$H80</f>
        <v>0</v>
      </c>
      <c r="K41" s="79">
        <f>'Sectoral Plan 8'!$H80</f>
        <v>0</v>
      </c>
      <c r="L41" s="79">
        <f>'Sectoral Plan 9'!$H80</f>
        <v>0</v>
      </c>
      <c r="M41" s="79">
        <f>'Sectoral Plan 10'!$H80</f>
        <v>0</v>
      </c>
      <c r="N41" s="79">
        <f>'Sectoral Plan 11'!$H80</f>
        <v>0</v>
      </c>
      <c r="O41" s="79">
        <f>'Sectoral Plan 12'!$H80</f>
        <v>0</v>
      </c>
      <c r="P41" s="79">
        <f>'Sectoral Plan 13'!$H80</f>
        <v>0</v>
      </c>
      <c r="Q41" s="79">
        <f>'Sectoral Plan 14'!$H80</f>
        <v>0</v>
      </c>
      <c r="R41" s="79">
        <f>'Sectoral Plan 15'!$H80</f>
        <v>0</v>
      </c>
      <c r="S41" s="79">
        <f>'Sectoral Plan 16'!$H80</f>
        <v>0</v>
      </c>
      <c r="T41" s="79">
        <f>'Sectoral Plan 17'!$H80</f>
        <v>0</v>
      </c>
      <c r="U41" s="79">
        <f>'Sectoral Plan 18'!$H80</f>
        <v>0</v>
      </c>
      <c r="V41" s="79">
        <f>'Sectoral Plan 19'!$H80</f>
        <v>0</v>
      </c>
      <c r="W41" s="79">
        <f>'Sectoral Plan 20'!$H80</f>
        <v>0</v>
      </c>
      <c r="X41" s="79">
        <f>'Sectoral Plan 21'!$H80</f>
        <v>0</v>
      </c>
      <c r="Y41" s="79">
        <f>'Sectoral Plan 22'!$H80</f>
        <v>0</v>
      </c>
      <c r="Z41" s="79">
        <f>'Sectoral Plan 23'!$H80</f>
        <v>0</v>
      </c>
      <c r="AA41" s="79">
        <f>'Sectoral Plan 24'!$H80</f>
        <v>0</v>
      </c>
      <c r="AB41" s="79">
        <f>'Sectoral Plan 25'!$H80</f>
        <v>0</v>
      </c>
      <c r="AC41" s="79">
        <f>'Sectoral Plan 26'!$H80</f>
        <v>0</v>
      </c>
      <c r="AD41" s="79">
        <f>'Sectoral Plan 27'!$H80</f>
        <v>0</v>
      </c>
      <c r="AE41" s="79">
        <f>'Sectoral Plan 28'!$H80</f>
        <v>0</v>
      </c>
      <c r="AF41" s="79">
        <f>'Sectoral Plan 29'!$H80</f>
        <v>0</v>
      </c>
      <c r="AG41" s="108">
        <f>'Sectoral Plan 30'!$H80</f>
        <v>0</v>
      </c>
      <c r="AH41" s="107">
        <f t="shared" si="0"/>
        <v>0</v>
      </c>
      <c r="AI41" s="79">
        <f t="shared" si="1"/>
        <v>0</v>
      </c>
      <c r="AJ41" s="79" t="str">
        <f>IF(AND($AK41=0,$AL41=0),SUM($AH41:$AI41),'developer sheet'!$D$9)</f>
        <v>N/A</v>
      </c>
      <c r="AK41" s="79">
        <f>'Long Term Vision'!C80</f>
        <v>0</v>
      </c>
      <c r="AL41" s="79" t="str">
        <f>'Long Term Vision'!D80</f>
        <v>NO</v>
      </c>
      <c r="AM41" s="79">
        <f t="shared" si="2"/>
        <v>0</v>
      </c>
      <c r="AN41" s="79">
        <f t="shared" si="3"/>
        <v>0</v>
      </c>
      <c r="AO41" s="79">
        <f t="shared" si="4"/>
        <v>0</v>
      </c>
      <c r="AP41" s="88" t="str">
        <f>IF(OR($AK41="NO",$AL41="NO"),'developer sheet'!$D$9,IF(AND($AJ41&lt;&gt;'developer sheet'!$D$9,$AJ41&lt;&gt;0),IF($AH41&gt;0,"T",IF($AI41&gt;0,"P")),'developer sheet'!$D$10))</f>
        <v>N/A</v>
      </c>
      <c r="AQ41" s="103"/>
    </row>
    <row r="42" spans="1:43" x14ac:dyDescent="0.25">
      <c r="A42" s="19">
        <v>7.3</v>
      </c>
      <c r="B42" s="107">
        <f>'Long Term Vision'!J81</f>
        <v>0</v>
      </c>
      <c r="C42" s="79">
        <f>'Mid-term Plan'!H81</f>
        <v>0</v>
      </c>
      <c r="D42" s="79">
        <f>'Sectoral Plan 1'!$H81</f>
        <v>0</v>
      </c>
      <c r="E42" s="79">
        <f>'Sectoral Plan 2'!$H81</f>
        <v>0</v>
      </c>
      <c r="F42" s="79">
        <f>'Sectoral Plan 3'!$H81</f>
        <v>0</v>
      </c>
      <c r="G42" s="79">
        <f>'Sectoral Plan 4'!$H81</f>
        <v>0</v>
      </c>
      <c r="H42" s="79">
        <f>'Sectoral Plan 5'!$H81</f>
        <v>0</v>
      </c>
      <c r="I42" s="79">
        <f>'Sectoral Plan 6'!$H81</f>
        <v>0</v>
      </c>
      <c r="J42" s="79">
        <f>'Sectoral Plan 7'!$H81</f>
        <v>0</v>
      </c>
      <c r="K42" s="79">
        <f>'Sectoral Plan 8'!$H81</f>
        <v>0</v>
      </c>
      <c r="L42" s="79">
        <f>'Sectoral Plan 9'!$H81</f>
        <v>0</v>
      </c>
      <c r="M42" s="79">
        <f>'Sectoral Plan 10'!$H81</f>
        <v>0</v>
      </c>
      <c r="N42" s="79">
        <f>'Sectoral Plan 11'!$H81</f>
        <v>0</v>
      </c>
      <c r="O42" s="79">
        <f>'Sectoral Plan 12'!$H81</f>
        <v>0</v>
      </c>
      <c r="P42" s="79">
        <f>'Sectoral Plan 13'!$H81</f>
        <v>0</v>
      </c>
      <c r="Q42" s="79">
        <f>'Sectoral Plan 14'!$H81</f>
        <v>0</v>
      </c>
      <c r="R42" s="79">
        <f>'Sectoral Plan 15'!$H81</f>
        <v>0</v>
      </c>
      <c r="S42" s="79">
        <f>'Sectoral Plan 16'!$H81</f>
        <v>0</v>
      </c>
      <c r="T42" s="79">
        <f>'Sectoral Plan 17'!$H81</f>
        <v>0</v>
      </c>
      <c r="U42" s="79">
        <f>'Sectoral Plan 18'!$H81</f>
        <v>0</v>
      </c>
      <c r="V42" s="79">
        <f>'Sectoral Plan 19'!$H81</f>
        <v>0</v>
      </c>
      <c r="W42" s="79">
        <f>'Sectoral Plan 20'!$H81</f>
        <v>0</v>
      </c>
      <c r="X42" s="79">
        <f>'Sectoral Plan 21'!$H81</f>
        <v>0</v>
      </c>
      <c r="Y42" s="79">
        <f>'Sectoral Plan 22'!$H81</f>
        <v>0</v>
      </c>
      <c r="Z42" s="79">
        <f>'Sectoral Plan 23'!$H81</f>
        <v>0</v>
      </c>
      <c r="AA42" s="79">
        <f>'Sectoral Plan 24'!$H81</f>
        <v>0</v>
      </c>
      <c r="AB42" s="79">
        <f>'Sectoral Plan 25'!$H81</f>
        <v>0</v>
      </c>
      <c r="AC42" s="79">
        <f>'Sectoral Plan 26'!$H81</f>
        <v>0</v>
      </c>
      <c r="AD42" s="79">
        <f>'Sectoral Plan 27'!$H81</f>
        <v>0</v>
      </c>
      <c r="AE42" s="79">
        <f>'Sectoral Plan 28'!$H81</f>
        <v>0</v>
      </c>
      <c r="AF42" s="79">
        <f>'Sectoral Plan 29'!$H81</f>
        <v>0</v>
      </c>
      <c r="AG42" s="108">
        <f>'Sectoral Plan 30'!$H81</f>
        <v>0</v>
      </c>
      <c r="AH42" s="107">
        <f t="shared" si="0"/>
        <v>0</v>
      </c>
      <c r="AI42" s="79">
        <f t="shared" si="1"/>
        <v>0</v>
      </c>
      <c r="AJ42" s="79" t="str">
        <f>IF(AND($AK42=0,$AL42=0),SUM($AH42:$AI42),'developer sheet'!$D$9)</f>
        <v>N/A</v>
      </c>
      <c r="AK42" s="79">
        <f>'Long Term Vision'!C81</f>
        <v>0</v>
      </c>
      <c r="AL42" s="79" t="str">
        <f>'Long Term Vision'!D81</f>
        <v>NO</v>
      </c>
      <c r="AM42" s="79">
        <f t="shared" si="2"/>
        <v>0</v>
      </c>
      <c r="AN42" s="79">
        <f t="shared" si="3"/>
        <v>0</v>
      </c>
      <c r="AO42" s="79">
        <f t="shared" si="4"/>
        <v>0</v>
      </c>
      <c r="AP42" s="88" t="str">
        <f>IF(OR($AK42="NO",$AL42="NO"),'developer sheet'!$D$9,IF(AND($AJ42&lt;&gt;'developer sheet'!$D$9,$AJ42&lt;&gt;0),IF($AH42&gt;0,"T",IF($AI42&gt;0,"P")),'developer sheet'!$D$10))</f>
        <v>N/A</v>
      </c>
      <c r="AQ42" s="103"/>
    </row>
    <row r="43" spans="1:43" x14ac:dyDescent="0.25">
      <c r="A43">
        <v>8.1</v>
      </c>
      <c r="B43" s="107">
        <f>'Long Term Vision'!J83</f>
        <v>0</v>
      </c>
      <c r="C43" s="79">
        <f>'Mid-term Plan'!H83</f>
        <v>0</v>
      </c>
      <c r="D43" s="79">
        <f>'Sectoral Plan 1'!$H83</f>
        <v>0</v>
      </c>
      <c r="E43" s="79">
        <f>'Sectoral Plan 2'!$H83</f>
        <v>0</v>
      </c>
      <c r="F43" s="79">
        <f>'Sectoral Plan 3'!$H83</f>
        <v>0</v>
      </c>
      <c r="G43" s="79">
        <f>'Sectoral Plan 4'!$H83</f>
        <v>0</v>
      </c>
      <c r="H43" s="79">
        <f>'Sectoral Plan 5'!$H83</f>
        <v>0</v>
      </c>
      <c r="I43" s="79">
        <f>'Sectoral Plan 6'!$H83</f>
        <v>0</v>
      </c>
      <c r="J43" s="79">
        <f>'Sectoral Plan 7'!$H83</f>
        <v>0</v>
      </c>
      <c r="K43" s="79">
        <f>'Sectoral Plan 8'!$H83</f>
        <v>0</v>
      </c>
      <c r="L43" s="79">
        <f>'Sectoral Plan 9'!$H83</f>
        <v>0</v>
      </c>
      <c r="M43" s="79">
        <f>'Sectoral Plan 10'!$H83</f>
        <v>0</v>
      </c>
      <c r="N43" s="79">
        <f>'Sectoral Plan 11'!$H83</f>
        <v>0</v>
      </c>
      <c r="O43" s="79">
        <f>'Sectoral Plan 12'!$H83</f>
        <v>0</v>
      </c>
      <c r="P43" s="79">
        <f>'Sectoral Plan 13'!$H83</f>
        <v>0</v>
      </c>
      <c r="Q43" s="79">
        <f>'Sectoral Plan 14'!$H83</f>
        <v>0</v>
      </c>
      <c r="R43" s="79">
        <f>'Sectoral Plan 15'!$H83</f>
        <v>0</v>
      </c>
      <c r="S43" s="79">
        <f>'Sectoral Plan 16'!$H83</f>
        <v>0</v>
      </c>
      <c r="T43" s="79">
        <f>'Sectoral Plan 17'!$H83</f>
        <v>0</v>
      </c>
      <c r="U43" s="79">
        <f>'Sectoral Plan 18'!$H83</f>
        <v>0</v>
      </c>
      <c r="V43" s="79">
        <f>'Sectoral Plan 19'!$H83</f>
        <v>0</v>
      </c>
      <c r="W43" s="79">
        <f>'Sectoral Plan 20'!$H83</f>
        <v>0</v>
      </c>
      <c r="X43" s="79">
        <f>'Sectoral Plan 21'!$H83</f>
        <v>0</v>
      </c>
      <c r="Y43" s="79">
        <f>'Sectoral Plan 22'!$H83</f>
        <v>0</v>
      </c>
      <c r="Z43" s="79">
        <f>'Sectoral Plan 23'!$H83</f>
        <v>0</v>
      </c>
      <c r="AA43" s="79">
        <f>'Sectoral Plan 24'!$H83</f>
        <v>0</v>
      </c>
      <c r="AB43" s="79">
        <f>'Sectoral Plan 25'!$H83</f>
        <v>0</v>
      </c>
      <c r="AC43" s="79">
        <f>'Sectoral Plan 26'!$H83</f>
        <v>0</v>
      </c>
      <c r="AD43" s="79">
        <f>'Sectoral Plan 27'!$H83</f>
        <v>0</v>
      </c>
      <c r="AE43" s="79">
        <f>'Sectoral Plan 28'!$H83</f>
        <v>0</v>
      </c>
      <c r="AF43" s="79">
        <f>'Sectoral Plan 29'!$H83</f>
        <v>0</v>
      </c>
      <c r="AG43" s="108">
        <f>'Sectoral Plan 30'!$H83</f>
        <v>0</v>
      </c>
      <c r="AH43" s="107">
        <f t="shared" si="0"/>
        <v>0</v>
      </c>
      <c r="AI43" s="79">
        <f t="shared" si="1"/>
        <v>0</v>
      </c>
      <c r="AJ43" s="79" t="str">
        <f>IF(AND($AK43=0,$AL43=0),SUM($AH43:$AI43),'developer sheet'!$D$9)</f>
        <v>N/A</v>
      </c>
      <c r="AK43" s="79">
        <f>'Long Term Vision'!C83</f>
        <v>0</v>
      </c>
      <c r="AL43" s="79" t="str">
        <f>'Long Term Vision'!D83</f>
        <v>NO</v>
      </c>
      <c r="AM43" s="79">
        <f t="shared" si="2"/>
        <v>0</v>
      </c>
      <c r="AN43" s="79">
        <f t="shared" si="3"/>
        <v>0</v>
      </c>
      <c r="AO43" s="79">
        <f t="shared" si="4"/>
        <v>0</v>
      </c>
      <c r="AP43" s="88" t="str">
        <f>IF(OR($AK43="NO",$AL43="NO"),'developer sheet'!$D$9,IF(AND($AJ43&lt;&gt;'developer sheet'!$D$9,$AJ43&lt;&gt;0),IF($AH43&gt;0,"T",IF($AI43&gt;0,"P")),'developer sheet'!$D$10))</f>
        <v>N/A</v>
      </c>
      <c r="AQ43" s="103"/>
    </row>
    <row r="44" spans="1:43" x14ac:dyDescent="0.25">
      <c r="A44">
        <v>8.1999999999999993</v>
      </c>
      <c r="B44" s="107">
        <f>'Long Term Vision'!J84</f>
        <v>0</v>
      </c>
      <c r="C44" s="79">
        <f>'Mid-term Plan'!H84</f>
        <v>0</v>
      </c>
      <c r="D44" s="79">
        <f>'Sectoral Plan 1'!$H84</f>
        <v>0</v>
      </c>
      <c r="E44" s="79">
        <f>'Sectoral Plan 2'!$H84</f>
        <v>0</v>
      </c>
      <c r="F44" s="79">
        <f>'Sectoral Plan 3'!$H84</f>
        <v>0</v>
      </c>
      <c r="G44" s="79">
        <f>'Sectoral Plan 4'!$H84</f>
        <v>0</v>
      </c>
      <c r="H44" s="79">
        <f>'Sectoral Plan 5'!$H84</f>
        <v>0</v>
      </c>
      <c r="I44" s="79">
        <f>'Sectoral Plan 6'!$H84</f>
        <v>0</v>
      </c>
      <c r="J44" s="79">
        <f>'Sectoral Plan 7'!$H84</f>
        <v>0</v>
      </c>
      <c r="K44" s="79">
        <f>'Sectoral Plan 8'!$H84</f>
        <v>0</v>
      </c>
      <c r="L44" s="79">
        <f>'Sectoral Plan 9'!$H84</f>
        <v>0</v>
      </c>
      <c r="M44" s="79">
        <f>'Sectoral Plan 10'!$H84</f>
        <v>0</v>
      </c>
      <c r="N44" s="79">
        <f>'Sectoral Plan 11'!$H84</f>
        <v>0</v>
      </c>
      <c r="O44" s="79">
        <f>'Sectoral Plan 12'!$H84</f>
        <v>0</v>
      </c>
      <c r="P44" s="79">
        <f>'Sectoral Plan 13'!$H84</f>
        <v>0</v>
      </c>
      <c r="Q44" s="79">
        <f>'Sectoral Plan 14'!$H84</f>
        <v>0</v>
      </c>
      <c r="R44" s="79">
        <f>'Sectoral Plan 15'!$H84</f>
        <v>0</v>
      </c>
      <c r="S44" s="79">
        <f>'Sectoral Plan 16'!$H84</f>
        <v>0</v>
      </c>
      <c r="T44" s="79">
        <f>'Sectoral Plan 17'!$H84</f>
        <v>0</v>
      </c>
      <c r="U44" s="79">
        <f>'Sectoral Plan 18'!$H84</f>
        <v>0</v>
      </c>
      <c r="V44" s="79">
        <f>'Sectoral Plan 19'!$H84</f>
        <v>0</v>
      </c>
      <c r="W44" s="79">
        <f>'Sectoral Plan 20'!$H84</f>
        <v>0</v>
      </c>
      <c r="X44" s="79">
        <f>'Sectoral Plan 21'!$H84</f>
        <v>0</v>
      </c>
      <c r="Y44" s="79">
        <f>'Sectoral Plan 22'!$H84</f>
        <v>0</v>
      </c>
      <c r="Z44" s="79">
        <f>'Sectoral Plan 23'!$H84</f>
        <v>0</v>
      </c>
      <c r="AA44" s="79">
        <f>'Sectoral Plan 24'!$H84</f>
        <v>0</v>
      </c>
      <c r="AB44" s="79">
        <f>'Sectoral Plan 25'!$H84</f>
        <v>0</v>
      </c>
      <c r="AC44" s="79">
        <f>'Sectoral Plan 26'!$H84</f>
        <v>0</v>
      </c>
      <c r="AD44" s="79">
        <f>'Sectoral Plan 27'!$H84</f>
        <v>0</v>
      </c>
      <c r="AE44" s="79">
        <f>'Sectoral Plan 28'!$H84</f>
        <v>0</v>
      </c>
      <c r="AF44" s="79">
        <f>'Sectoral Plan 29'!$H84</f>
        <v>0</v>
      </c>
      <c r="AG44" s="108">
        <f>'Sectoral Plan 30'!$H84</f>
        <v>0</v>
      </c>
      <c r="AH44" s="107">
        <f t="shared" si="0"/>
        <v>0</v>
      </c>
      <c r="AI44" s="79">
        <f t="shared" si="1"/>
        <v>0</v>
      </c>
      <c r="AJ44" s="79" t="str">
        <f>IF(AND($AK44=0,$AL44=0),SUM($AH44:$AI44),'developer sheet'!$D$9)</f>
        <v>N/A</v>
      </c>
      <c r="AK44" s="79">
        <f>'Long Term Vision'!C84</f>
        <v>0</v>
      </c>
      <c r="AL44" s="79" t="str">
        <f>'Long Term Vision'!D84</f>
        <v>NO</v>
      </c>
      <c r="AM44" s="79">
        <f t="shared" si="2"/>
        <v>0</v>
      </c>
      <c r="AN44" s="79">
        <f t="shared" si="3"/>
        <v>0</v>
      </c>
      <c r="AO44" s="79">
        <f t="shared" si="4"/>
        <v>0</v>
      </c>
      <c r="AP44" s="88" t="str">
        <f>IF(OR($AK44="NO",$AL44="NO"),'developer sheet'!$D$9,IF(AND($AJ44&lt;&gt;'developer sheet'!$D$9,$AJ44&lt;&gt;0),IF($AH44&gt;0,"T",IF($AI44&gt;0,"P")),'developer sheet'!$D$10))</f>
        <v>N/A</v>
      </c>
      <c r="AQ44" s="103"/>
    </row>
    <row r="45" spans="1:43" x14ac:dyDescent="0.25">
      <c r="A45" s="19">
        <v>8.3000000000000007</v>
      </c>
      <c r="B45" s="107">
        <f>'Long Term Vision'!J85</f>
        <v>0</v>
      </c>
      <c r="C45" s="79">
        <f>'Mid-term Plan'!H85</f>
        <v>0</v>
      </c>
      <c r="D45" s="79">
        <f>'Sectoral Plan 1'!$H85</f>
        <v>0</v>
      </c>
      <c r="E45" s="79">
        <f>'Sectoral Plan 2'!$H85</f>
        <v>0</v>
      </c>
      <c r="F45" s="79">
        <f>'Sectoral Plan 3'!$H85</f>
        <v>0</v>
      </c>
      <c r="G45" s="79">
        <f>'Sectoral Plan 4'!$H85</f>
        <v>0</v>
      </c>
      <c r="H45" s="79">
        <f>'Sectoral Plan 5'!$H85</f>
        <v>0</v>
      </c>
      <c r="I45" s="79">
        <f>'Sectoral Plan 6'!$H85</f>
        <v>0</v>
      </c>
      <c r="J45" s="79">
        <f>'Sectoral Plan 7'!$H85</f>
        <v>0</v>
      </c>
      <c r="K45" s="79">
        <f>'Sectoral Plan 8'!$H85</f>
        <v>0</v>
      </c>
      <c r="L45" s="79" t="str">
        <f>'Sectoral Plan 9'!$H85</f>
        <v>P</v>
      </c>
      <c r="M45" s="79">
        <f>'Sectoral Plan 10'!$H85</f>
        <v>0</v>
      </c>
      <c r="N45" s="79">
        <f>'Sectoral Plan 11'!$H85</f>
        <v>0</v>
      </c>
      <c r="O45" s="79">
        <f>'Sectoral Plan 12'!$H85</f>
        <v>0</v>
      </c>
      <c r="P45" s="79">
        <f>'Sectoral Plan 13'!$H85</f>
        <v>0</v>
      </c>
      <c r="Q45" s="79">
        <f>'Sectoral Plan 14'!$H85</f>
        <v>0</v>
      </c>
      <c r="R45" s="79">
        <f>'Sectoral Plan 15'!$H85</f>
        <v>0</v>
      </c>
      <c r="S45" s="79">
        <f>'Sectoral Plan 16'!$H85</f>
        <v>0</v>
      </c>
      <c r="T45" s="79">
        <f>'Sectoral Plan 17'!$H85</f>
        <v>0</v>
      </c>
      <c r="U45" s="79">
        <f>'Sectoral Plan 18'!$H85</f>
        <v>0</v>
      </c>
      <c r="V45" s="79">
        <f>'Sectoral Plan 19'!$H85</f>
        <v>0</v>
      </c>
      <c r="W45" s="79">
        <f>'Sectoral Plan 20'!$H85</f>
        <v>0</v>
      </c>
      <c r="X45" s="79">
        <f>'Sectoral Plan 21'!$H85</f>
        <v>0</v>
      </c>
      <c r="Y45" s="79">
        <f>'Sectoral Plan 22'!$H85</f>
        <v>0</v>
      </c>
      <c r="Z45" s="79">
        <f>'Sectoral Plan 23'!$H85</f>
        <v>0</v>
      </c>
      <c r="AA45" s="79">
        <f>'Sectoral Plan 24'!$H85</f>
        <v>0</v>
      </c>
      <c r="AB45" s="79">
        <f>'Sectoral Plan 25'!$H85</f>
        <v>0</v>
      </c>
      <c r="AC45" s="79">
        <f>'Sectoral Plan 26'!$H85</f>
        <v>0</v>
      </c>
      <c r="AD45" s="79">
        <f>'Sectoral Plan 27'!$H85</f>
        <v>0</v>
      </c>
      <c r="AE45" s="79">
        <f>'Sectoral Plan 28'!$H85</f>
        <v>0</v>
      </c>
      <c r="AF45" s="79">
        <f>'Sectoral Plan 29'!$H85</f>
        <v>0</v>
      </c>
      <c r="AG45" s="108">
        <f>'Sectoral Plan 30'!$H85</f>
        <v>0</v>
      </c>
      <c r="AH45" s="107">
        <f t="shared" si="0"/>
        <v>0</v>
      </c>
      <c r="AI45" s="79">
        <f t="shared" si="1"/>
        <v>1</v>
      </c>
      <c r="AJ45" s="79">
        <f>IF(AND($AK45=0,$AL45=0),SUM($AH45:$AI45),'developer sheet'!$D$9)</f>
        <v>1</v>
      </c>
      <c r="AK45" s="79">
        <f>'Long Term Vision'!C85</f>
        <v>0</v>
      </c>
      <c r="AL45" s="79">
        <f>'Long Term Vision'!D85</f>
        <v>0</v>
      </c>
      <c r="AM45" s="79">
        <f t="shared" si="2"/>
        <v>1</v>
      </c>
      <c r="AN45" s="79">
        <f t="shared" si="3"/>
        <v>1</v>
      </c>
      <c r="AO45" s="79">
        <f t="shared" si="4"/>
        <v>0</v>
      </c>
      <c r="AP45" s="88" t="str">
        <f>IF(OR($AK45="NO",$AL45="NO"),'developer sheet'!$D$9,IF(AND($AJ45&lt;&gt;'developer sheet'!$D$9,$AJ45&lt;&gt;0),IF($AH45&gt;0,"T",IF($AI45&gt;0,"P")),'developer sheet'!$D$10))</f>
        <v>P</v>
      </c>
      <c r="AQ45" s="103"/>
    </row>
    <row r="46" spans="1:43" x14ac:dyDescent="0.25">
      <c r="A46" s="19">
        <v>8.4</v>
      </c>
      <c r="B46" s="107">
        <f>'Long Term Vision'!J86</f>
        <v>0</v>
      </c>
      <c r="C46" s="79">
        <f>'Mid-term Plan'!H86</f>
        <v>0</v>
      </c>
      <c r="D46" s="79">
        <f>'Sectoral Plan 1'!$H86</f>
        <v>0</v>
      </c>
      <c r="E46" s="79">
        <f>'Sectoral Plan 2'!$H86</f>
        <v>0</v>
      </c>
      <c r="F46" s="79">
        <f>'Sectoral Plan 3'!$H86</f>
        <v>0</v>
      </c>
      <c r="G46" s="79">
        <f>'Sectoral Plan 4'!$H86</f>
        <v>0</v>
      </c>
      <c r="H46" s="79">
        <f>'Sectoral Plan 5'!$H86</f>
        <v>0</v>
      </c>
      <c r="I46" s="79">
        <f>'Sectoral Plan 6'!$H86</f>
        <v>0</v>
      </c>
      <c r="J46" s="79">
        <f>'Sectoral Plan 7'!$H86</f>
        <v>0</v>
      </c>
      <c r="K46" s="79">
        <f>'Sectoral Plan 8'!$H86</f>
        <v>0</v>
      </c>
      <c r="L46" s="79">
        <f>'Sectoral Plan 9'!$H86</f>
        <v>0</v>
      </c>
      <c r="M46" s="79">
        <f>'Sectoral Plan 10'!$H86</f>
        <v>0</v>
      </c>
      <c r="N46" s="79">
        <f>'Sectoral Plan 11'!$H86</f>
        <v>0</v>
      </c>
      <c r="O46" s="79">
        <f>'Sectoral Plan 12'!$H86</f>
        <v>0</v>
      </c>
      <c r="P46" s="79">
        <f>'Sectoral Plan 13'!$H86</f>
        <v>0</v>
      </c>
      <c r="Q46" s="79">
        <f>'Sectoral Plan 14'!$H86</f>
        <v>0</v>
      </c>
      <c r="R46" s="79">
        <f>'Sectoral Plan 15'!$H86</f>
        <v>0</v>
      </c>
      <c r="S46" s="79">
        <f>'Sectoral Plan 16'!$H86</f>
        <v>0</v>
      </c>
      <c r="T46" s="79">
        <f>'Sectoral Plan 17'!$H86</f>
        <v>0</v>
      </c>
      <c r="U46" s="79">
        <f>'Sectoral Plan 18'!$H86</f>
        <v>0</v>
      </c>
      <c r="V46" s="79">
        <f>'Sectoral Plan 19'!$H86</f>
        <v>0</v>
      </c>
      <c r="W46" s="79">
        <f>'Sectoral Plan 20'!$H86</f>
        <v>0</v>
      </c>
      <c r="X46" s="79">
        <f>'Sectoral Plan 21'!$H86</f>
        <v>0</v>
      </c>
      <c r="Y46" s="79">
        <f>'Sectoral Plan 22'!$H86</f>
        <v>0</v>
      </c>
      <c r="Z46" s="79">
        <f>'Sectoral Plan 23'!$H86</f>
        <v>0</v>
      </c>
      <c r="AA46" s="79">
        <f>'Sectoral Plan 24'!$H86</f>
        <v>0</v>
      </c>
      <c r="AB46" s="79">
        <f>'Sectoral Plan 25'!$H86</f>
        <v>0</v>
      </c>
      <c r="AC46" s="79">
        <f>'Sectoral Plan 26'!$H86</f>
        <v>0</v>
      </c>
      <c r="AD46" s="79">
        <f>'Sectoral Plan 27'!$H86</f>
        <v>0</v>
      </c>
      <c r="AE46" s="79">
        <f>'Sectoral Plan 28'!$H86</f>
        <v>0</v>
      </c>
      <c r="AF46" s="79">
        <f>'Sectoral Plan 29'!$H86</f>
        <v>0</v>
      </c>
      <c r="AG46" s="108">
        <f>'Sectoral Plan 30'!$H86</f>
        <v>0</v>
      </c>
      <c r="AH46" s="107">
        <f t="shared" si="0"/>
        <v>0</v>
      </c>
      <c r="AI46" s="79">
        <f t="shared" si="1"/>
        <v>0</v>
      </c>
      <c r="AJ46" s="79" t="str">
        <f>IF(AND($AK46=0,$AL46=0),SUM($AH46:$AI46),'developer sheet'!$D$9)</f>
        <v>N/A</v>
      </c>
      <c r="AK46" s="79" t="str">
        <f>'Long Term Vision'!C86</f>
        <v>NO</v>
      </c>
      <c r="AL46" s="79" t="str">
        <f>'Long Term Vision'!D86</f>
        <v>NO</v>
      </c>
      <c r="AM46" s="79">
        <f t="shared" si="2"/>
        <v>0</v>
      </c>
      <c r="AN46" s="79">
        <f t="shared" si="3"/>
        <v>0</v>
      </c>
      <c r="AO46" s="79">
        <f t="shared" si="4"/>
        <v>0</v>
      </c>
      <c r="AP46" s="88" t="str">
        <f>IF(OR($AK46="NO",$AL46="NO"),'developer sheet'!$D$9,IF(AND($AJ46&lt;&gt;'developer sheet'!$D$9,$AJ46&lt;&gt;0),IF($AH46&gt;0,"T",IF($AI46&gt;0,"P")),'developer sheet'!$D$10))</f>
        <v>N/A</v>
      </c>
      <c r="AQ46" s="103"/>
    </row>
    <row r="47" spans="1:43" x14ac:dyDescent="0.25">
      <c r="A47" s="19">
        <v>8.5</v>
      </c>
      <c r="B47" s="107">
        <f>'Long Term Vision'!J87</f>
        <v>0</v>
      </c>
      <c r="C47" s="79">
        <f>'Mid-term Plan'!H87</f>
        <v>0</v>
      </c>
      <c r="D47" s="79">
        <f>'Sectoral Plan 1'!$H87</f>
        <v>0</v>
      </c>
      <c r="E47" s="79">
        <f>'Sectoral Plan 2'!$H87</f>
        <v>0</v>
      </c>
      <c r="F47" s="79">
        <f>'Sectoral Plan 3'!$H87</f>
        <v>0</v>
      </c>
      <c r="G47" s="79">
        <f>'Sectoral Plan 4'!$H87</f>
        <v>0</v>
      </c>
      <c r="H47" s="79">
        <f>'Sectoral Plan 5'!$H87</f>
        <v>0</v>
      </c>
      <c r="I47" s="79">
        <f>'Sectoral Plan 6'!$H87</f>
        <v>0</v>
      </c>
      <c r="J47" s="79">
        <f>'Sectoral Plan 7'!$H87</f>
        <v>0</v>
      </c>
      <c r="K47" s="79">
        <f>'Sectoral Plan 8'!$H87</f>
        <v>0</v>
      </c>
      <c r="L47" s="79" t="str">
        <f>'Sectoral Plan 9'!$H87</f>
        <v>P</v>
      </c>
      <c r="M47" s="79">
        <f>'Sectoral Plan 10'!$H87</f>
        <v>0</v>
      </c>
      <c r="N47" s="79">
        <f>'Sectoral Plan 11'!$H87</f>
        <v>0</v>
      </c>
      <c r="O47" s="79">
        <f>'Sectoral Plan 12'!$H87</f>
        <v>0</v>
      </c>
      <c r="P47" s="79">
        <f>'Sectoral Plan 13'!$H87</f>
        <v>0</v>
      </c>
      <c r="Q47" s="79">
        <f>'Sectoral Plan 14'!$H87</f>
        <v>0</v>
      </c>
      <c r="R47" s="79">
        <f>'Sectoral Plan 15'!$H87</f>
        <v>0</v>
      </c>
      <c r="S47" s="79">
        <f>'Sectoral Plan 16'!$H87</f>
        <v>0</v>
      </c>
      <c r="T47" s="79">
        <f>'Sectoral Plan 17'!$H87</f>
        <v>0</v>
      </c>
      <c r="U47" s="79">
        <f>'Sectoral Plan 18'!$H87</f>
        <v>0</v>
      </c>
      <c r="V47" s="79">
        <f>'Sectoral Plan 19'!$H87</f>
        <v>0</v>
      </c>
      <c r="W47" s="79">
        <f>'Sectoral Plan 20'!$H87</f>
        <v>0</v>
      </c>
      <c r="X47" s="79">
        <f>'Sectoral Plan 21'!$H87</f>
        <v>0</v>
      </c>
      <c r="Y47" s="79">
        <f>'Sectoral Plan 22'!$H87</f>
        <v>0</v>
      </c>
      <c r="Z47" s="79">
        <f>'Sectoral Plan 23'!$H87</f>
        <v>0</v>
      </c>
      <c r="AA47" s="79">
        <f>'Sectoral Plan 24'!$H87</f>
        <v>0</v>
      </c>
      <c r="AB47" s="79">
        <f>'Sectoral Plan 25'!$H87</f>
        <v>0</v>
      </c>
      <c r="AC47" s="79">
        <f>'Sectoral Plan 26'!$H87</f>
        <v>0</v>
      </c>
      <c r="AD47" s="79">
        <f>'Sectoral Plan 27'!$H87</f>
        <v>0</v>
      </c>
      <c r="AE47" s="79">
        <f>'Sectoral Plan 28'!$H87</f>
        <v>0</v>
      </c>
      <c r="AF47" s="79">
        <f>'Sectoral Plan 29'!$H87</f>
        <v>0</v>
      </c>
      <c r="AG47" s="108">
        <f>'Sectoral Plan 30'!$H87</f>
        <v>0</v>
      </c>
      <c r="AH47" s="107">
        <f t="shared" si="0"/>
        <v>0</v>
      </c>
      <c r="AI47" s="79">
        <f t="shared" si="1"/>
        <v>1</v>
      </c>
      <c r="AJ47" s="79">
        <f>IF(AND($AK47=0,$AL47=0),SUM($AH47:$AI47),'developer sheet'!$D$9)</f>
        <v>1</v>
      </c>
      <c r="AK47" s="79">
        <f>'Long Term Vision'!C87</f>
        <v>0</v>
      </c>
      <c r="AL47" s="79">
        <f>'Long Term Vision'!D87</f>
        <v>0</v>
      </c>
      <c r="AM47" s="79">
        <f t="shared" si="2"/>
        <v>1</v>
      </c>
      <c r="AN47" s="79">
        <f t="shared" si="3"/>
        <v>1</v>
      </c>
      <c r="AO47" s="79">
        <f t="shared" si="4"/>
        <v>0</v>
      </c>
      <c r="AP47" s="88" t="str">
        <f>IF(OR($AK47="NO",$AL47="NO"),'developer sheet'!$D$9,IF(AND($AJ47&lt;&gt;'developer sheet'!$D$9,$AJ47&lt;&gt;0),IF($AH47&gt;0,"T",IF($AI47&gt;0,"P")),'developer sheet'!$D$10))</f>
        <v>P</v>
      </c>
      <c r="AQ47" s="103"/>
    </row>
    <row r="48" spans="1:43" x14ac:dyDescent="0.25">
      <c r="A48" s="19">
        <v>8.6</v>
      </c>
      <c r="B48" s="107">
        <f>'Long Term Vision'!J88</f>
        <v>0</v>
      </c>
      <c r="C48" s="79">
        <f>'Mid-term Plan'!H88</f>
        <v>0</v>
      </c>
      <c r="D48" s="79">
        <f>'Sectoral Plan 1'!$H88</f>
        <v>0</v>
      </c>
      <c r="E48" s="79">
        <f>'Sectoral Plan 2'!$H88</f>
        <v>0</v>
      </c>
      <c r="F48" s="79">
        <f>'Sectoral Plan 3'!$H88</f>
        <v>0</v>
      </c>
      <c r="G48" s="79">
        <f>'Sectoral Plan 4'!$H88</f>
        <v>0</v>
      </c>
      <c r="H48" s="79">
        <f>'Sectoral Plan 5'!$H88</f>
        <v>0</v>
      </c>
      <c r="I48" s="79">
        <f>'Sectoral Plan 6'!$H88</f>
        <v>0</v>
      </c>
      <c r="J48" s="79">
        <f>'Sectoral Plan 7'!$H88</f>
        <v>0</v>
      </c>
      <c r="K48" s="79">
        <f>'Sectoral Plan 8'!$H88</f>
        <v>0</v>
      </c>
      <c r="L48" s="79">
        <f>'Sectoral Plan 9'!$H88</f>
        <v>0</v>
      </c>
      <c r="M48" s="79">
        <f>'Sectoral Plan 10'!$H88</f>
        <v>0</v>
      </c>
      <c r="N48" s="79">
        <f>'Sectoral Plan 11'!$H88</f>
        <v>0</v>
      </c>
      <c r="O48" s="79">
        <f>'Sectoral Plan 12'!$H88</f>
        <v>0</v>
      </c>
      <c r="P48" s="79">
        <f>'Sectoral Plan 13'!$H88</f>
        <v>0</v>
      </c>
      <c r="Q48" s="79">
        <f>'Sectoral Plan 14'!$H88</f>
        <v>0</v>
      </c>
      <c r="R48" s="79">
        <f>'Sectoral Plan 15'!$H88</f>
        <v>0</v>
      </c>
      <c r="S48" s="79">
        <f>'Sectoral Plan 16'!$H88</f>
        <v>0</v>
      </c>
      <c r="T48" s="79">
        <f>'Sectoral Plan 17'!$H88</f>
        <v>0</v>
      </c>
      <c r="U48" s="79">
        <f>'Sectoral Plan 18'!$H88</f>
        <v>0</v>
      </c>
      <c r="V48" s="79">
        <f>'Sectoral Plan 19'!$H88</f>
        <v>0</v>
      </c>
      <c r="W48" s="79">
        <f>'Sectoral Plan 20'!$H88</f>
        <v>0</v>
      </c>
      <c r="X48" s="79">
        <f>'Sectoral Plan 21'!$H88</f>
        <v>0</v>
      </c>
      <c r="Y48" s="79">
        <f>'Sectoral Plan 22'!$H88</f>
        <v>0</v>
      </c>
      <c r="Z48" s="79">
        <f>'Sectoral Plan 23'!$H88</f>
        <v>0</v>
      </c>
      <c r="AA48" s="79">
        <f>'Sectoral Plan 24'!$H88</f>
        <v>0</v>
      </c>
      <c r="AB48" s="79">
        <f>'Sectoral Plan 25'!$H88</f>
        <v>0</v>
      </c>
      <c r="AC48" s="79">
        <f>'Sectoral Plan 26'!$H88</f>
        <v>0</v>
      </c>
      <c r="AD48" s="79">
        <f>'Sectoral Plan 27'!$H88</f>
        <v>0</v>
      </c>
      <c r="AE48" s="79">
        <f>'Sectoral Plan 28'!$H88</f>
        <v>0</v>
      </c>
      <c r="AF48" s="79">
        <f>'Sectoral Plan 29'!$H88</f>
        <v>0</v>
      </c>
      <c r="AG48" s="108">
        <f>'Sectoral Plan 30'!$H88</f>
        <v>0</v>
      </c>
      <c r="AH48" s="107">
        <f t="shared" si="0"/>
        <v>0</v>
      </c>
      <c r="AI48" s="79">
        <f t="shared" si="1"/>
        <v>0</v>
      </c>
      <c r="AJ48" s="79" t="str">
        <f>IF(AND($AK48=0,$AL48=0),SUM($AH48:$AI48),'developer sheet'!$D$9)</f>
        <v>N/A</v>
      </c>
      <c r="AK48" s="79">
        <f>'Long Term Vision'!C88</f>
        <v>0</v>
      </c>
      <c r="AL48" s="79" t="str">
        <f>'Long Term Vision'!D88</f>
        <v>NO</v>
      </c>
      <c r="AM48" s="79">
        <f t="shared" si="2"/>
        <v>0</v>
      </c>
      <c r="AN48" s="79">
        <f t="shared" si="3"/>
        <v>0</v>
      </c>
      <c r="AO48" s="79">
        <f t="shared" si="4"/>
        <v>0</v>
      </c>
      <c r="AP48" s="88" t="str">
        <f>IF(OR($AK48="NO",$AL48="NO"),'developer sheet'!$D$9,IF(AND($AJ48&lt;&gt;'developer sheet'!$D$9,$AJ48&lt;&gt;0),IF($AH48&gt;0,"T",IF($AI48&gt;0,"P")),'developer sheet'!$D$10))</f>
        <v>N/A</v>
      </c>
      <c r="AQ48" s="103"/>
    </row>
    <row r="49" spans="1:43" x14ac:dyDescent="0.25">
      <c r="A49" s="19">
        <v>8.6999999999999993</v>
      </c>
      <c r="B49" s="107">
        <f>'Long Term Vision'!J89</f>
        <v>0</v>
      </c>
      <c r="C49" s="79">
        <f>'Mid-term Plan'!H89</f>
        <v>0</v>
      </c>
      <c r="D49" s="79">
        <f>'Sectoral Plan 1'!$H89</f>
        <v>0</v>
      </c>
      <c r="E49" s="79">
        <f>'Sectoral Plan 2'!$H89</f>
        <v>0</v>
      </c>
      <c r="F49" s="79">
        <f>'Sectoral Plan 3'!$H89</f>
        <v>0</v>
      </c>
      <c r="G49" s="79">
        <f>'Sectoral Plan 4'!$H89</f>
        <v>0</v>
      </c>
      <c r="H49" s="79">
        <f>'Sectoral Plan 5'!$H89</f>
        <v>0</v>
      </c>
      <c r="I49" s="79">
        <f>'Sectoral Plan 6'!$H89</f>
        <v>0</v>
      </c>
      <c r="J49" s="79">
        <f>'Sectoral Plan 7'!$H89</f>
        <v>0</v>
      </c>
      <c r="K49" s="79">
        <f>'Sectoral Plan 8'!$H89</f>
        <v>0</v>
      </c>
      <c r="L49" s="79">
        <f>'Sectoral Plan 9'!$H89</f>
        <v>0</v>
      </c>
      <c r="M49" s="79">
        <f>'Sectoral Plan 10'!$H89</f>
        <v>0</v>
      </c>
      <c r="N49" s="79">
        <f>'Sectoral Plan 11'!$H89</f>
        <v>0</v>
      </c>
      <c r="O49" s="79">
        <f>'Sectoral Plan 12'!$H89</f>
        <v>0</v>
      </c>
      <c r="P49" s="79">
        <f>'Sectoral Plan 13'!$H89</f>
        <v>0</v>
      </c>
      <c r="Q49" s="79">
        <f>'Sectoral Plan 14'!$H89</f>
        <v>0</v>
      </c>
      <c r="R49" s="79">
        <f>'Sectoral Plan 15'!$H89</f>
        <v>0</v>
      </c>
      <c r="S49" s="79">
        <f>'Sectoral Plan 16'!$H89</f>
        <v>0</v>
      </c>
      <c r="T49" s="79">
        <f>'Sectoral Plan 17'!$H89</f>
        <v>0</v>
      </c>
      <c r="U49" s="79">
        <f>'Sectoral Plan 18'!$H89</f>
        <v>0</v>
      </c>
      <c r="V49" s="79">
        <f>'Sectoral Plan 19'!$H89</f>
        <v>0</v>
      </c>
      <c r="W49" s="79">
        <f>'Sectoral Plan 20'!$H89</f>
        <v>0</v>
      </c>
      <c r="X49" s="79">
        <f>'Sectoral Plan 21'!$H89</f>
        <v>0</v>
      </c>
      <c r="Y49" s="79">
        <f>'Sectoral Plan 22'!$H89</f>
        <v>0</v>
      </c>
      <c r="Z49" s="79">
        <f>'Sectoral Plan 23'!$H89</f>
        <v>0</v>
      </c>
      <c r="AA49" s="79">
        <f>'Sectoral Plan 24'!$H89</f>
        <v>0</v>
      </c>
      <c r="AB49" s="79">
        <f>'Sectoral Plan 25'!$H89</f>
        <v>0</v>
      </c>
      <c r="AC49" s="79">
        <f>'Sectoral Plan 26'!$H89</f>
        <v>0</v>
      </c>
      <c r="AD49" s="79">
        <f>'Sectoral Plan 27'!$H89</f>
        <v>0</v>
      </c>
      <c r="AE49" s="79">
        <f>'Sectoral Plan 28'!$H89</f>
        <v>0</v>
      </c>
      <c r="AF49" s="79">
        <f>'Sectoral Plan 29'!$H89</f>
        <v>0</v>
      </c>
      <c r="AG49" s="108">
        <f>'Sectoral Plan 30'!$H89</f>
        <v>0</v>
      </c>
      <c r="AH49" s="107">
        <f t="shared" si="0"/>
        <v>0</v>
      </c>
      <c r="AI49" s="79">
        <f t="shared" si="1"/>
        <v>0</v>
      </c>
      <c r="AJ49" s="79" t="str">
        <f>IF(AND($AK49=0,$AL49=0),SUM($AH49:$AI49),'developer sheet'!$D$9)</f>
        <v>N/A</v>
      </c>
      <c r="AK49" s="79">
        <f>'Long Term Vision'!C89</f>
        <v>0</v>
      </c>
      <c r="AL49" s="79" t="str">
        <f>'Long Term Vision'!D89</f>
        <v>NO</v>
      </c>
      <c r="AM49" s="79">
        <f t="shared" si="2"/>
        <v>0</v>
      </c>
      <c r="AN49" s="79">
        <f t="shared" si="3"/>
        <v>0</v>
      </c>
      <c r="AO49" s="79">
        <f t="shared" si="4"/>
        <v>0</v>
      </c>
      <c r="AP49" s="88" t="str">
        <f>IF(OR($AK49="NO",$AL49="NO"),'developer sheet'!$D$9,IF(AND($AJ49&lt;&gt;'developer sheet'!$D$9,$AJ49&lt;&gt;0),IF($AH49&gt;0,"T",IF($AI49&gt;0,"P")),'developer sheet'!$D$10))</f>
        <v>N/A</v>
      </c>
      <c r="AQ49" s="103"/>
    </row>
    <row r="50" spans="1:43" x14ac:dyDescent="0.25">
      <c r="A50" s="19">
        <v>8.8000000000000007</v>
      </c>
      <c r="B50" s="107">
        <f>'Long Term Vision'!J90</f>
        <v>0</v>
      </c>
      <c r="C50" s="79">
        <f>'Mid-term Plan'!H90</f>
        <v>0</v>
      </c>
      <c r="D50" s="79">
        <f>'Sectoral Plan 1'!$H90</f>
        <v>0</v>
      </c>
      <c r="E50" s="79">
        <f>'Sectoral Plan 2'!$H90</f>
        <v>0</v>
      </c>
      <c r="F50" s="79">
        <f>'Sectoral Plan 3'!$H90</f>
        <v>0</v>
      </c>
      <c r="G50" s="79">
        <f>'Sectoral Plan 4'!$H90</f>
        <v>0</v>
      </c>
      <c r="H50" s="79">
        <f>'Sectoral Plan 5'!$H90</f>
        <v>0</v>
      </c>
      <c r="I50" s="79">
        <f>'Sectoral Plan 6'!$H90</f>
        <v>0</v>
      </c>
      <c r="J50" s="79">
        <f>'Sectoral Plan 7'!$H90</f>
        <v>0</v>
      </c>
      <c r="K50" s="79">
        <f>'Sectoral Plan 8'!$H90</f>
        <v>0</v>
      </c>
      <c r="L50" s="79" t="str">
        <f>'Sectoral Plan 9'!$H90</f>
        <v>P</v>
      </c>
      <c r="M50" s="79">
        <f>'Sectoral Plan 10'!$H90</f>
        <v>0</v>
      </c>
      <c r="N50" s="79">
        <f>'Sectoral Plan 11'!$H90</f>
        <v>0</v>
      </c>
      <c r="O50" s="79">
        <f>'Sectoral Plan 12'!$H90</f>
        <v>0</v>
      </c>
      <c r="P50" s="79">
        <f>'Sectoral Plan 13'!$H90</f>
        <v>0</v>
      </c>
      <c r="Q50" s="79">
        <f>'Sectoral Plan 14'!$H90</f>
        <v>0</v>
      </c>
      <c r="R50" s="79">
        <f>'Sectoral Plan 15'!$H90</f>
        <v>0</v>
      </c>
      <c r="S50" s="79">
        <f>'Sectoral Plan 16'!$H90</f>
        <v>0</v>
      </c>
      <c r="T50" s="79">
        <f>'Sectoral Plan 17'!$H90</f>
        <v>0</v>
      </c>
      <c r="U50" s="79">
        <f>'Sectoral Plan 18'!$H90</f>
        <v>0</v>
      </c>
      <c r="V50" s="79">
        <f>'Sectoral Plan 19'!$H90</f>
        <v>0</v>
      </c>
      <c r="W50" s="79">
        <f>'Sectoral Plan 20'!$H90</f>
        <v>0</v>
      </c>
      <c r="X50" s="79">
        <f>'Sectoral Plan 21'!$H90</f>
        <v>0</v>
      </c>
      <c r="Y50" s="79">
        <f>'Sectoral Plan 22'!$H90</f>
        <v>0</v>
      </c>
      <c r="Z50" s="79">
        <f>'Sectoral Plan 23'!$H90</f>
        <v>0</v>
      </c>
      <c r="AA50" s="79">
        <f>'Sectoral Plan 24'!$H90</f>
        <v>0</v>
      </c>
      <c r="AB50" s="79">
        <f>'Sectoral Plan 25'!$H90</f>
        <v>0</v>
      </c>
      <c r="AC50" s="79">
        <f>'Sectoral Plan 26'!$H90</f>
        <v>0</v>
      </c>
      <c r="AD50" s="79">
        <f>'Sectoral Plan 27'!$H90</f>
        <v>0</v>
      </c>
      <c r="AE50" s="79">
        <f>'Sectoral Plan 28'!$H90</f>
        <v>0</v>
      </c>
      <c r="AF50" s="79">
        <f>'Sectoral Plan 29'!$H90</f>
        <v>0</v>
      </c>
      <c r="AG50" s="108">
        <f>'Sectoral Plan 30'!$H90</f>
        <v>0</v>
      </c>
      <c r="AH50" s="107">
        <f t="shared" si="0"/>
        <v>0</v>
      </c>
      <c r="AI50" s="79">
        <f t="shared" si="1"/>
        <v>1</v>
      </c>
      <c r="AJ50" s="79">
        <f>IF(AND($AK50=0,$AL50=0),SUM($AH50:$AI50),'developer sheet'!$D$9)</f>
        <v>1</v>
      </c>
      <c r="AK50" s="79">
        <f>'Long Term Vision'!C90</f>
        <v>0</v>
      </c>
      <c r="AL50" s="79">
        <f>'Long Term Vision'!D90</f>
        <v>0</v>
      </c>
      <c r="AM50" s="79">
        <f t="shared" si="2"/>
        <v>1</v>
      </c>
      <c r="AN50" s="79">
        <f t="shared" si="3"/>
        <v>1</v>
      </c>
      <c r="AO50" s="79">
        <f t="shared" si="4"/>
        <v>0</v>
      </c>
      <c r="AP50" s="88" t="str">
        <f>IF(OR($AK50="NO",$AL50="NO"),'developer sheet'!$D$9,IF(AND($AJ50&lt;&gt;'developer sheet'!$D$9,$AJ50&lt;&gt;0),IF($AH50&gt;0,"T",IF($AI50&gt;0,"P")),'developer sheet'!$D$10))</f>
        <v>P</v>
      </c>
      <c r="AQ50" s="103"/>
    </row>
    <row r="51" spans="1:43" x14ac:dyDescent="0.25">
      <c r="A51" s="19">
        <v>8.9</v>
      </c>
      <c r="B51" s="107">
        <f>'Long Term Vision'!J91</f>
        <v>0</v>
      </c>
      <c r="C51" s="79">
        <f>'Mid-term Plan'!H91</f>
        <v>0</v>
      </c>
      <c r="D51" s="79">
        <f>'Sectoral Plan 1'!$H91</f>
        <v>0</v>
      </c>
      <c r="E51" s="79">
        <f>'Sectoral Plan 2'!$H91</f>
        <v>0</v>
      </c>
      <c r="F51" s="79">
        <f>'Sectoral Plan 3'!$H91</f>
        <v>0</v>
      </c>
      <c r="G51" s="79">
        <f>'Sectoral Plan 4'!$H91</f>
        <v>0</v>
      </c>
      <c r="H51" s="79">
        <f>'Sectoral Plan 5'!$H91</f>
        <v>0</v>
      </c>
      <c r="I51" s="79">
        <f>'Sectoral Plan 6'!$H91</f>
        <v>0</v>
      </c>
      <c r="J51" s="79">
        <f>'Sectoral Plan 7'!$H91</f>
        <v>0</v>
      </c>
      <c r="K51" s="79">
        <f>'Sectoral Plan 8'!$H91</f>
        <v>0</v>
      </c>
      <c r="L51" s="79">
        <f>'Sectoral Plan 9'!$H91</f>
        <v>0</v>
      </c>
      <c r="M51" s="79">
        <f>'Sectoral Plan 10'!$H91</f>
        <v>0</v>
      </c>
      <c r="N51" s="79">
        <f>'Sectoral Plan 11'!$H91</f>
        <v>0</v>
      </c>
      <c r="O51" s="79">
        <f>'Sectoral Plan 12'!$H91</f>
        <v>0</v>
      </c>
      <c r="P51" s="79">
        <f>'Sectoral Plan 13'!$H91</f>
        <v>0</v>
      </c>
      <c r="Q51" s="79">
        <f>'Sectoral Plan 14'!$H91</f>
        <v>0</v>
      </c>
      <c r="R51" s="79">
        <f>'Sectoral Plan 15'!$H91</f>
        <v>0</v>
      </c>
      <c r="S51" s="79">
        <f>'Sectoral Plan 16'!$H91</f>
        <v>0</v>
      </c>
      <c r="T51" s="79">
        <f>'Sectoral Plan 17'!$H91</f>
        <v>0</v>
      </c>
      <c r="U51" s="79">
        <f>'Sectoral Plan 18'!$H91</f>
        <v>0</v>
      </c>
      <c r="V51" s="79">
        <f>'Sectoral Plan 19'!$H91</f>
        <v>0</v>
      </c>
      <c r="W51" s="79">
        <f>'Sectoral Plan 20'!$H91</f>
        <v>0</v>
      </c>
      <c r="X51" s="79">
        <f>'Sectoral Plan 21'!$H91</f>
        <v>0</v>
      </c>
      <c r="Y51" s="79">
        <f>'Sectoral Plan 22'!$H91</f>
        <v>0</v>
      </c>
      <c r="Z51" s="79">
        <f>'Sectoral Plan 23'!$H91</f>
        <v>0</v>
      </c>
      <c r="AA51" s="79">
        <f>'Sectoral Plan 24'!$H91</f>
        <v>0</v>
      </c>
      <c r="AB51" s="79">
        <f>'Sectoral Plan 25'!$H91</f>
        <v>0</v>
      </c>
      <c r="AC51" s="79">
        <f>'Sectoral Plan 26'!$H91</f>
        <v>0</v>
      </c>
      <c r="AD51" s="79">
        <f>'Sectoral Plan 27'!$H91</f>
        <v>0</v>
      </c>
      <c r="AE51" s="79">
        <f>'Sectoral Plan 28'!$H91</f>
        <v>0</v>
      </c>
      <c r="AF51" s="79">
        <f>'Sectoral Plan 29'!$H91</f>
        <v>0</v>
      </c>
      <c r="AG51" s="108">
        <f>'Sectoral Plan 30'!$H91</f>
        <v>0</v>
      </c>
      <c r="AH51" s="107">
        <f t="shared" si="0"/>
        <v>0</v>
      </c>
      <c r="AI51" s="79">
        <f t="shared" si="1"/>
        <v>0</v>
      </c>
      <c r="AJ51" s="79" t="str">
        <f>IF(AND($AK51=0,$AL51=0),SUM($AH51:$AI51),'developer sheet'!$D$9)</f>
        <v>N/A</v>
      </c>
      <c r="AK51" s="79">
        <f>'Long Term Vision'!C91</f>
        <v>0</v>
      </c>
      <c r="AL51" s="79" t="str">
        <f>'Long Term Vision'!D91</f>
        <v>NO</v>
      </c>
      <c r="AM51" s="79">
        <f t="shared" si="2"/>
        <v>0</v>
      </c>
      <c r="AN51" s="79">
        <f t="shared" si="3"/>
        <v>0</v>
      </c>
      <c r="AO51" s="79">
        <f t="shared" si="4"/>
        <v>0</v>
      </c>
      <c r="AP51" s="88" t="str">
        <f>IF(OR($AK51="NO",$AL51="NO"),'developer sheet'!$D$9,IF(AND($AJ51&lt;&gt;'developer sheet'!$D$9,$AJ51&lt;&gt;0),IF($AH51&gt;0,"T",IF($AI51&gt;0,"P")),'developer sheet'!$D$10))</f>
        <v>N/A</v>
      </c>
      <c r="AQ51" s="103"/>
    </row>
    <row r="52" spans="1:43" x14ac:dyDescent="0.25">
      <c r="A52" s="60">
        <v>8.1</v>
      </c>
      <c r="B52" s="107">
        <f>'Long Term Vision'!J92</f>
        <v>0</v>
      </c>
      <c r="C52" s="79">
        <f>'Mid-term Plan'!H92</f>
        <v>0</v>
      </c>
      <c r="D52" s="79">
        <f>'Sectoral Plan 1'!$H92</f>
        <v>0</v>
      </c>
      <c r="E52" s="79">
        <f>'Sectoral Plan 2'!$H92</f>
        <v>0</v>
      </c>
      <c r="F52" s="79">
        <f>'Sectoral Plan 3'!$H92</f>
        <v>0</v>
      </c>
      <c r="G52" s="79">
        <f>'Sectoral Plan 4'!$H92</f>
        <v>0</v>
      </c>
      <c r="H52" s="79">
        <f>'Sectoral Plan 5'!$H92</f>
        <v>0</v>
      </c>
      <c r="I52" s="79">
        <f>'Sectoral Plan 6'!$H92</f>
        <v>0</v>
      </c>
      <c r="J52" s="79">
        <f>'Sectoral Plan 7'!$H92</f>
        <v>0</v>
      </c>
      <c r="K52" s="79">
        <f>'Sectoral Plan 8'!$H92</f>
        <v>0</v>
      </c>
      <c r="L52" s="79">
        <f>'Sectoral Plan 9'!$H92</f>
        <v>0</v>
      </c>
      <c r="M52" s="79">
        <f>'Sectoral Plan 10'!$H92</f>
        <v>0</v>
      </c>
      <c r="N52" s="79">
        <f>'Sectoral Plan 11'!$H92</f>
        <v>0</v>
      </c>
      <c r="O52" s="79">
        <f>'Sectoral Plan 12'!$H92</f>
        <v>0</v>
      </c>
      <c r="P52" s="79">
        <f>'Sectoral Plan 13'!$H92</f>
        <v>0</v>
      </c>
      <c r="Q52" s="79">
        <f>'Sectoral Plan 14'!$H92</f>
        <v>0</v>
      </c>
      <c r="R52" s="79">
        <f>'Sectoral Plan 15'!$H92</f>
        <v>0</v>
      </c>
      <c r="S52" s="79">
        <f>'Sectoral Plan 16'!$H92</f>
        <v>0</v>
      </c>
      <c r="T52" s="79">
        <f>'Sectoral Plan 17'!$H92</f>
        <v>0</v>
      </c>
      <c r="U52" s="79">
        <f>'Sectoral Plan 18'!$H92</f>
        <v>0</v>
      </c>
      <c r="V52" s="79">
        <f>'Sectoral Plan 19'!$H92</f>
        <v>0</v>
      </c>
      <c r="W52" s="79">
        <f>'Sectoral Plan 20'!$H92</f>
        <v>0</v>
      </c>
      <c r="X52" s="79">
        <f>'Sectoral Plan 21'!$H92</f>
        <v>0</v>
      </c>
      <c r="Y52" s="79">
        <f>'Sectoral Plan 22'!$H92</f>
        <v>0</v>
      </c>
      <c r="Z52" s="79">
        <f>'Sectoral Plan 23'!$H92</f>
        <v>0</v>
      </c>
      <c r="AA52" s="79">
        <f>'Sectoral Plan 24'!$H92</f>
        <v>0</v>
      </c>
      <c r="AB52" s="79">
        <f>'Sectoral Plan 25'!$H92</f>
        <v>0</v>
      </c>
      <c r="AC52" s="79">
        <f>'Sectoral Plan 26'!$H92</f>
        <v>0</v>
      </c>
      <c r="AD52" s="79">
        <f>'Sectoral Plan 27'!$H92</f>
        <v>0</v>
      </c>
      <c r="AE52" s="79">
        <f>'Sectoral Plan 28'!$H92</f>
        <v>0</v>
      </c>
      <c r="AF52" s="79">
        <f>'Sectoral Plan 29'!$H92</f>
        <v>0</v>
      </c>
      <c r="AG52" s="108">
        <f>'Sectoral Plan 30'!$H92</f>
        <v>0</v>
      </c>
      <c r="AH52" s="107">
        <f t="shared" si="0"/>
        <v>0</v>
      </c>
      <c r="AI52" s="79">
        <f t="shared" si="1"/>
        <v>0</v>
      </c>
      <c r="AJ52" s="79" t="str">
        <f>IF(AND($AK52=0,$AL52=0),SUM($AH52:$AI52),'developer sheet'!$D$9)</f>
        <v>N/A</v>
      </c>
      <c r="AK52" s="79">
        <f>'Long Term Vision'!C92</f>
        <v>0</v>
      </c>
      <c r="AL52" s="79" t="str">
        <f>'Long Term Vision'!D92</f>
        <v>NO</v>
      </c>
      <c r="AM52" s="79">
        <f t="shared" si="2"/>
        <v>0</v>
      </c>
      <c r="AN52" s="79">
        <f t="shared" si="3"/>
        <v>0</v>
      </c>
      <c r="AO52" s="79">
        <f t="shared" si="4"/>
        <v>0</v>
      </c>
      <c r="AP52" s="88" t="str">
        <f>IF(OR($AK52="NO",$AL52="NO"),'developer sheet'!$D$9,IF(AND($AJ52&lt;&gt;'developer sheet'!$D$9,$AJ52&lt;&gt;0),IF($AH52&gt;0,"T",IF($AI52&gt;0,"P")),'developer sheet'!$D$10))</f>
        <v>N/A</v>
      </c>
      <c r="AQ52" s="103"/>
    </row>
    <row r="53" spans="1:43" x14ac:dyDescent="0.25">
      <c r="A53">
        <v>9.1</v>
      </c>
      <c r="B53" s="107">
        <f>'Long Term Vision'!J94</f>
        <v>0</v>
      </c>
      <c r="C53" s="79">
        <f>'Mid-term Plan'!H94</f>
        <v>0</v>
      </c>
      <c r="D53" s="79">
        <f>'Sectoral Plan 1'!$H94</f>
        <v>0</v>
      </c>
      <c r="E53" s="79">
        <f>'Sectoral Plan 2'!$H94</f>
        <v>0</v>
      </c>
      <c r="F53" s="79">
        <f>'Sectoral Plan 3'!$H94</f>
        <v>0</v>
      </c>
      <c r="G53" s="79">
        <f>'Sectoral Plan 4'!$H94</f>
        <v>0</v>
      </c>
      <c r="H53" s="79">
        <f>'Sectoral Plan 5'!$H94</f>
        <v>0</v>
      </c>
      <c r="I53" s="79">
        <f>'Sectoral Plan 6'!$H94</f>
        <v>0</v>
      </c>
      <c r="J53" s="79">
        <f>'Sectoral Plan 7'!$H94</f>
        <v>0</v>
      </c>
      <c r="K53" s="79">
        <f>'Sectoral Plan 8'!$H94</f>
        <v>0</v>
      </c>
      <c r="L53" s="79">
        <f>'Sectoral Plan 9'!$H94</f>
        <v>0</v>
      </c>
      <c r="M53" s="79">
        <f>'Sectoral Plan 10'!$H94</f>
        <v>0</v>
      </c>
      <c r="N53" s="79">
        <f>'Sectoral Plan 11'!$H94</f>
        <v>0</v>
      </c>
      <c r="O53" s="79">
        <f>'Sectoral Plan 12'!$H94</f>
        <v>0</v>
      </c>
      <c r="P53" s="79">
        <f>'Sectoral Plan 13'!$H94</f>
        <v>0</v>
      </c>
      <c r="Q53" s="79">
        <f>'Sectoral Plan 14'!$H94</f>
        <v>0</v>
      </c>
      <c r="R53" s="79">
        <f>'Sectoral Plan 15'!$H94</f>
        <v>0</v>
      </c>
      <c r="S53" s="79">
        <f>'Sectoral Plan 16'!$H94</f>
        <v>0</v>
      </c>
      <c r="T53" s="79">
        <f>'Sectoral Plan 17'!$H94</f>
        <v>0</v>
      </c>
      <c r="U53" s="79">
        <f>'Sectoral Plan 18'!$H94</f>
        <v>0</v>
      </c>
      <c r="V53" s="79">
        <f>'Sectoral Plan 19'!$H94</f>
        <v>0</v>
      </c>
      <c r="W53" s="79">
        <f>'Sectoral Plan 20'!$H94</f>
        <v>0</v>
      </c>
      <c r="X53" s="79">
        <f>'Sectoral Plan 21'!$H94</f>
        <v>0</v>
      </c>
      <c r="Y53" s="79">
        <f>'Sectoral Plan 22'!$H94</f>
        <v>0</v>
      </c>
      <c r="Z53" s="79">
        <f>'Sectoral Plan 23'!$H94</f>
        <v>0</v>
      </c>
      <c r="AA53" s="79">
        <f>'Sectoral Plan 24'!$H94</f>
        <v>0</v>
      </c>
      <c r="AB53" s="79">
        <f>'Sectoral Plan 25'!$H94</f>
        <v>0</v>
      </c>
      <c r="AC53" s="79">
        <f>'Sectoral Plan 26'!$H94</f>
        <v>0</v>
      </c>
      <c r="AD53" s="79">
        <f>'Sectoral Plan 27'!$H94</f>
        <v>0</v>
      </c>
      <c r="AE53" s="79">
        <f>'Sectoral Plan 28'!$H94</f>
        <v>0</v>
      </c>
      <c r="AF53" s="79">
        <f>'Sectoral Plan 29'!$H94</f>
        <v>0</v>
      </c>
      <c r="AG53" s="108">
        <f>'Sectoral Plan 30'!$H94</f>
        <v>0</v>
      </c>
      <c r="AH53" s="107">
        <f t="shared" si="0"/>
        <v>0</v>
      </c>
      <c r="AI53" s="79">
        <f t="shared" si="1"/>
        <v>0</v>
      </c>
      <c r="AJ53" s="79" t="str">
        <f>IF(AND($AK53=0,$AL53=0),SUM($AH53:$AI53),'developer sheet'!$D$9)</f>
        <v>N/A</v>
      </c>
      <c r="AK53" s="79">
        <f>'Long Term Vision'!C94</f>
        <v>0</v>
      </c>
      <c r="AL53" s="79" t="str">
        <f>'Long Term Vision'!D94</f>
        <v>NO</v>
      </c>
      <c r="AM53" s="79">
        <f t="shared" si="2"/>
        <v>0</v>
      </c>
      <c r="AN53" s="79">
        <f t="shared" si="3"/>
        <v>0</v>
      </c>
      <c r="AO53" s="79">
        <f t="shared" si="4"/>
        <v>0</v>
      </c>
      <c r="AP53" s="88" t="str">
        <f>IF(OR($AK53="NO",$AL53="NO"),'developer sheet'!$D$9,IF(AND($AJ53&lt;&gt;'developer sheet'!$D$9,$AJ53&lt;&gt;0),IF($AH53&gt;0,"T",IF($AI53&gt;0,"P")),'developer sheet'!$D$10))</f>
        <v>N/A</v>
      </c>
      <c r="AQ53" s="103"/>
    </row>
    <row r="54" spans="1:43" x14ac:dyDescent="0.25">
      <c r="A54">
        <v>9.1999999999999993</v>
      </c>
      <c r="B54" s="107">
        <f>'Long Term Vision'!J95</f>
        <v>0</v>
      </c>
      <c r="C54" s="79">
        <f>'Mid-term Plan'!H95</f>
        <v>0</v>
      </c>
      <c r="D54" s="79">
        <f>'Sectoral Plan 1'!$H95</f>
        <v>0</v>
      </c>
      <c r="E54" s="79">
        <f>'Sectoral Plan 2'!$H95</f>
        <v>0</v>
      </c>
      <c r="F54" s="79">
        <f>'Sectoral Plan 3'!$H95</f>
        <v>0</v>
      </c>
      <c r="G54" s="79">
        <f>'Sectoral Plan 4'!$H95</f>
        <v>0</v>
      </c>
      <c r="H54" s="79">
        <f>'Sectoral Plan 5'!$H95</f>
        <v>0</v>
      </c>
      <c r="I54" s="79">
        <f>'Sectoral Plan 6'!$H95</f>
        <v>0</v>
      </c>
      <c r="J54" s="79">
        <f>'Sectoral Plan 7'!$H95</f>
        <v>0</v>
      </c>
      <c r="K54" s="79">
        <f>'Sectoral Plan 8'!$H95</f>
        <v>0</v>
      </c>
      <c r="L54" s="79">
        <f>'Sectoral Plan 9'!$H95</f>
        <v>0</v>
      </c>
      <c r="M54" s="79">
        <f>'Sectoral Plan 10'!$H95</f>
        <v>0</v>
      </c>
      <c r="N54" s="79">
        <f>'Sectoral Plan 11'!$H95</f>
        <v>0</v>
      </c>
      <c r="O54" s="79">
        <f>'Sectoral Plan 12'!$H95</f>
        <v>0</v>
      </c>
      <c r="P54" s="79">
        <f>'Sectoral Plan 13'!$H95</f>
        <v>0</v>
      </c>
      <c r="Q54" s="79">
        <f>'Sectoral Plan 14'!$H95</f>
        <v>0</v>
      </c>
      <c r="R54" s="79">
        <f>'Sectoral Plan 15'!$H95</f>
        <v>0</v>
      </c>
      <c r="S54" s="79">
        <f>'Sectoral Plan 16'!$H95</f>
        <v>0</v>
      </c>
      <c r="T54" s="79">
        <f>'Sectoral Plan 17'!$H95</f>
        <v>0</v>
      </c>
      <c r="U54" s="79">
        <f>'Sectoral Plan 18'!$H95</f>
        <v>0</v>
      </c>
      <c r="V54" s="79">
        <f>'Sectoral Plan 19'!$H95</f>
        <v>0</v>
      </c>
      <c r="W54" s="79">
        <f>'Sectoral Plan 20'!$H95</f>
        <v>0</v>
      </c>
      <c r="X54" s="79">
        <f>'Sectoral Plan 21'!$H95</f>
        <v>0</v>
      </c>
      <c r="Y54" s="79">
        <f>'Sectoral Plan 22'!$H95</f>
        <v>0</v>
      </c>
      <c r="Z54" s="79">
        <f>'Sectoral Plan 23'!$H95</f>
        <v>0</v>
      </c>
      <c r="AA54" s="79">
        <f>'Sectoral Plan 24'!$H95</f>
        <v>0</v>
      </c>
      <c r="AB54" s="79">
        <f>'Sectoral Plan 25'!$H95</f>
        <v>0</v>
      </c>
      <c r="AC54" s="79">
        <f>'Sectoral Plan 26'!$H95</f>
        <v>0</v>
      </c>
      <c r="AD54" s="79">
        <f>'Sectoral Plan 27'!$H95</f>
        <v>0</v>
      </c>
      <c r="AE54" s="79">
        <f>'Sectoral Plan 28'!$H95</f>
        <v>0</v>
      </c>
      <c r="AF54" s="79">
        <f>'Sectoral Plan 29'!$H95</f>
        <v>0</v>
      </c>
      <c r="AG54" s="108">
        <f>'Sectoral Plan 30'!$H95</f>
        <v>0</v>
      </c>
      <c r="AH54" s="107">
        <f t="shared" si="0"/>
        <v>0</v>
      </c>
      <c r="AI54" s="79">
        <f t="shared" si="1"/>
        <v>0</v>
      </c>
      <c r="AJ54" s="79" t="str">
        <f>IF(AND($AK54=0,$AL54=0),SUM($AH54:$AI54),'developer sheet'!$D$9)</f>
        <v>N/A</v>
      </c>
      <c r="AK54" s="79">
        <f>'Long Term Vision'!C95</f>
        <v>0</v>
      </c>
      <c r="AL54" s="79" t="str">
        <f>'Long Term Vision'!D95</f>
        <v>NO</v>
      </c>
      <c r="AM54" s="79">
        <f t="shared" si="2"/>
        <v>0</v>
      </c>
      <c r="AN54" s="79">
        <f t="shared" si="3"/>
        <v>0</v>
      </c>
      <c r="AO54" s="79">
        <f t="shared" si="4"/>
        <v>0</v>
      </c>
      <c r="AP54" s="88" t="str">
        <f>IF(OR($AK54="NO",$AL54="NO"),'developer sheet'!$D$9,IF(AND($AJ54&lt;&gt;'developer sheet'!$D$9,$AJ54&lt;&gt;0),IF($AH54&gt;0,"T",IF($AI54&gt;0,"P")),'developer sheet'!$D$10))</f>
        <v>N/A</v>
      </c>
      <c r="AQ54" s="103"/>
    </row>
    <row r="55" spans="1:43" x14ac:dyDescent="0.25">
      <c r="A55" s="19">
        <v>9.3000000000000007</v>
      </c>
      <c r="B55" s="107">
        <f>'Long Term Vision'!J96</f>
        <v>0</v>
      </c>
      <c r="C55" s="79">
        <f>'Mid-term Plan'!H96</f>
        <v>0</v>
      </c>
      <c r="D55" s="79">
        <f>'Sectoral Plan 1'!$H96</f>
        <v>0</v>
      </c>
      <c r="E55" s="79">
        <f>'Sectoral Plan 2'!$H96</f>
        <v>0</v>
      </c>
      <c r="F55" s="79">
        <f>'Sectoral Plan 3'!$H96</f>
        <v>0</v>
      </c>
      <c r="G55" s="79">
        <f>'Sectoral Plan 4'!$H96</f>
        <v>0</v>
      </c>
      <c r="H55" s="79">
        <f>'Sectoral Plan 5'!$H96</f>
        <v>0</v>
      </c>
      <c r="I55" s="79">
        <f>'Sectoral Plan 6'!$H96</f>
        <v>0</v>
      </c>
      <c r="J55" s="79">
        <f>'Sectoral Plan 7'!$H96</f>
        <v>0</v>
      </c>
      <c r="K55" s="79">
        <f>'Sectoral Plan 8'!$H96</f>
        <v>0</v>
      </c>
      <c r="L55" s="79">
        <f>'Sectoral Plan 9'!$H96</f>
        <v>0</v>
      </c>
      <c r="M55" s="79">
        <f>'Sectoral Plan 10'!$H96</f>
        <v>0</v>
      </c>
      <c r="N55" s="79">
        <f>'Sectoral Plan 11'!$H96</f>
        <v>0</v>
      </c>
      <c r="O55" s="79">
        <f>'Sectoral Plan 12'!$H96</f>
        <v>0</v>
      </c>
      <c r="P55" s="79">
        <f>'Sectoral Plan 13'!$H96</f>
        <v>0</v>
      </c>
      <c r="Q55" s="79">
        <f>'Sectoral Plan 14'!$H96</f>
        <v>0</v>
      </c>
      <c r="R55" s="79">
        <f>'Sectoral Plan 15'!$H96</f>
        <v>0</v>
      </c>
      <c r="S55" s="79">
        <f>'Sectoral Plan 16'!$H96</f>
        <v>0</v>
      </c>
      <c r="T55" s="79">
        <f>'Sectoral Plan 17'!$H96</f>
        <v>0</v>
      </c>
      <c r="U55" s="79">
        <f>'Sectoral Plan 18'!$H96</f>
        <v>0</v>
      </c>
      <c r="V55" s="79">
        <f>'Sectoral Plan 19'!$H96</f>
        <v>0</v>
      </c>
      <c r="W55" s="79">
        <f>'Sectoral Plan 20'!$H96</f>
        <v>0</v>
      </c>
      <c r="X55" s="79">
        <f>'Sectoral Plan 21'!$H96</f>
        <v>0</v>
      </c>
      <c r="Y55" s="79">
        <f>'Sectoral Plan 22'!$H96</f>
        <v>0</v>
      </c>
      <c r="Z55" s="79">
        <f>'Sectoral Plan 23'!$H96</f>
        <v>0</v>
      </c>
      <c r="AA55" s="79">
        <f>'Sectoral Plan 24'!$H96</f>
        <v>0</v>
      </c>
      <c r="AB55" s="79">
        <f>'Sectoral Plan 25'!$H96</f>
        <v>0</v>
      </c>
      <c r="AC55" s="79">
        <f>'Sectoral Plan 26'!$H96</f>
        <v>0</v>
      </c>
      <c r="AD55" s="79">
        <f>'Sectoral Plan 27'!$H96</f>
        <v>0</v>
      </c>
      <c r="AE55" s="79">
        <f>'Sectoral Plan 28'!$H96</f>
        <v>0</v>
      </c>
      <c r="AF55" s="79">
        <f>'Sectoral Plan 29'!$H96</f>
        <v>0</v>
      </c>
      <c r="AG55" s="108">
        <f>'Sectoral Plan 30'!$H96</f>
        <v>0</v>
      </c>
      <c r="AH55" s="107">
        <f t="shared" si="0"/>
        <v>0</v>
      </c>
      <c r="AI55" s="79">
        <f t="shared" si="1"/>
        <v>0</v>
      </c>
      <c r="AJ55" s="79" t="str">
        <f>IF(AND($AK55=0,$AL55=0),SUM($AH55:$AI55),'developer sheet'!$D$9)</f>
        <v>N/A</v>
      </c>
      <c r="AK55" s="79">
        <f>'Long Term Vision'!C96</f>
        <v>0</v>
      </c>
      <c r="AL55" s="79" t="str">
        <f>'Long Term Vision'!D96</f>
        <v>NO</v>
      </c>
      <c r="AM55" s="79">
        <f t="shared" si="2"/>
        <v>0</v>
      </c>
      <c r="AN55" s="79">
        <f t="shared" si="3"/>
        <v>0</v>
      </c>
      <c r="AO55" s="79">
        <f t="shared" si="4"/>
        <v>0</v>
      </c>
      <c r="AP55" s="88" t="str">
        <f>IF(OR($AK55="NO",$AL55="NO"),'developer sheet'!$D$9,IF(AND($AJ55&lt;&gt;'developer sheet'!$D$9,$AJ55&lt;&gt;0),IF($AH55&gt;0,"T",IF($AI55&gt;0,"P")),'developer sheet'!$D$10))</f>
        <v>N/A</v>
      </c>
      <c r="AQ55" s="103"/>
    </row>
    <row r="56" spans="1:43" x14ac:dyDescent="0.25">
      <c r="A56" s="19">
        <v>9.4</v>
      </c>
      <c r="B56" s="107">
        <f>'Long Term Vision'!J97</f>
        <v>0</v>
      </c>
      <c r="C56" s="79">
        <f>'Mid-term Plan'!H97</f>
        <v>0</v>
      </c>
      <c r="D56" s="79">
        <f>'Sectoral Plan 1'!$H97</f>
        <v>0</v>
      </c>
      <c r="E56" s="79">
        <f>'Sectoral Plan 2'!$H97</f>
        <v>0</v>
      </c>
      <c r="F56" s="79">
        <f>'Sectoral Plan 3'!$H97</f>
        <v>0</v>
      </c>
      <c r="G56" s="79">
        <f>'Sectoral Plan 4'!$H97</f>
        <v>0</v>
      </c>
      <c r="H56" s="79">
        <f>'Sectoral Plan 5'!$H97</f>
        <v>0</v>
      </c>
      <c r="I56" s="79">
        <f>'Sectoral Plan 6'!$H97</f>
        <v>0</v>
      </c>
      <c r="J56" s="79">
        <f>'Sectoral Plan 7'!$H97</f>
        <v>0</v>
      </c>
      <c r="K56" s="79">
        <f>'Sectoral Plan 8'!$H97</f>
        <v>0</v>
      </c>
      <c r="L56" s="79">
        <f>'Sectoral Plan 9'!$H97</f>
        <v>0</v>
      </c>
      <c r="M56" s="79">
        <f>'Sectoral Plan 10'!$H97</f>
        <v>0</v>
      </c>
      <c r="N56" s="79">
        <f>'Sectoral Plan 11'!$H97</f>
        <v>0</v>
      </c>
      <c r="O56" s="79">
        <f>'Sectoral Plan 12'!$H97</f>
        <v>0</v>
      </c>
      <c r="P56" s="79">
        <f>'Sectoral Plan 13'!$H97</f>
        <v>0</v>
      </c>
      <c r="Q56" s="79">
        <f>'Sectoral Plan 14'!$H97</f>
        <v>0</v>
      </c>
      <c r="R56" s="79">
        <f>'Sectoral Plan 15'!$H97</f>
        <v>0</v>
      </c>
      <c r="S56" s="79">
        <f>'Sectoral Plan 16'!$H97</f>
        <v>0</v>
      </c>
      <c r="T56" s="79">
        <f>'Sectoral Plan 17'!$H97</f>
        <v>0</v>
      </c>
      <c r="U56" s="79">
        <f>'Sectoral Plan 18'!$H97</f>
        <v>0</v>
      </c>
      <c r="V56" s="79">
        <f>'Sectoral Plan 19'!$H97</f>
        <v>0</v>
      </c>
      <c r="W56" s="79">
        <f>'Sectoral Plan 20'!$H97</f>
        <v>0</v>
      </c>
      <c r="X56" s="79">
        <f>'Sectoral Plan 21'!$H97</f>
        <v>0</v>
      </c>
      <c r="Y56" s="79">
        <f>'Sectoral Plan 22'!$H97</f>
        <v>0</v>
      </c>
      <c r="Z56" s="79">
        <f>'Sectoral Plan 23'!$H97</f>
        <v>0</v>
      </c>
      <c r="AA56" s="79">
        <f>'Sectoral Plan 24'!$H97</f>
        <v>0</v>
      </c>
      <c r="AB56" s="79">
        <f>'Sectoral Plan 25'!$H97</f>
        <v>0</v>
      </c>
      <c r="AC56" s="79">
        <f>'Sectoral Plan 26'!$H97</f>
        <v>0</v>
      </c>
      <c r="AD56" s="79">
        <f>'Sectoral Plan 27'!$H97</f>
        <v>0</v>
      </c>
      <c r="AE56" s="79">
        <f>'Sectoral Plan 28'!$H97</f>
        <v>0</v>
      </c>
      <c r="AF56" s="79">
        <f>'Sectoral Plan 29'!$H97</f>
        <v>0</v>
      </c>
      <c r="AG56" s="108">
        <f>'Sectoral Plan 30'!$H97</f>
        <v>0</v>
      </c>
      <c r="AH56" s="107">
        <f t="shared" si="0"/>
        <v>0</v>
      </c>
      <c r="AI56" s="79">
        <f t="shared" si="1"/>
        <v>0</v>
      </c>
      <c r="AJ56" s="79" t="str">
        <f>IF(AND($AK56=0,$AL56=0),SUM($AH56:$AI56),'developer sheet'!$D$9)</f>
        <v>N/A</v>
      </c>
      <c r="AK56" s="79">
        <f>'Long Term Vision'!C97</f>
        <v>0</v>
      </c>
      <c r="AL56" s="79" t="str">
        <f>'Long Term Vision'!D97</f>
        <v>NO</v>
      </c>
      <c r="AM56" s="79">
        <f t="shared" si="2"/>
        <v>0</v>
      </c>
      <c r="AN56" s="79">
        <f t="shared" si="3"/>
        <v>0</v>
      </c>
      <c r="AO56" s="79">
        <f t="shared" si="4"/>
        <v>0</v>
      </c>
      <c r="AP56" s="88" t="str">
        <f>IF(OR($AK56="NO",$AL56="NO"),'developer sheet'!$D$9,IF(AND($AJ56&lt;&gt;'developer sheet'!$D$9,$AJ56&lt;&gt;0),IF($AH56&gt;0,"T",IF($AI56&gt;0,"P")),'developer sheet'!$D$10))</f>
        <v>N/A</v>
      </c>
      <c r="AQ56" s="103"/>
    </row>
    <row r="57" spans="1:43" x14ac:dyDescent="0.25">
      <c r="A57" s="19">
        <v>9.5</v>
      </c>
      <c r="B57" s="107">
        <f>'Long Term Vision'!J98</f>
        <v>0</v>
      </c>
      <c r="C57" s="79">
        <f>'Mid-term Plan'!H98</f>
        <v>0</v>
      </c>
      <c r="D57" s="79">
        <f>'Sectoral Plan 1'!$H98</f>
        <v>0</v>
      </c>
      <c r="E57" s="79">
        <f>'Sectoral Plan 2'!$H98</f>
        <v>0</v>
      </c>
      <c r="F57" s="79">
        <f>'Sectoral Plan 3'!$H98</f>
        <v>0</v>
      </c>
      <c r="G57" s="79">
        <f>'Sectoral Plan 4'!$H98</f>
        <v>0</v>
      </c>
      <c r="H57" s="79">
        <f>'Sectoral Plan 5'!$H98</f>
        <v>0</v>
      </c>
      <c r="I57" s="79">
        <f>'Sectoral Plan 6'!$H98</f>
        <v>0</v>
      </c>
      <c r="J57" s="79">
        <f>'Sectoral Plan 7'!$H98</f>
        <v>0</v>
      </c>
      <c r="K57" s="79">
        <f>'Sectoral Plan 8'!$H98</f>
        <v>0</v>
      </c>
      <c r="L57" s="79">
        <f>'Sectoral Plan 9'!$H98</f>
        <v>0</v>
      </c>
      <c r="M57" s="79">
        <f>'Sectoral Plan 10'!$H98</f>
        <v>0</v>
      </c>
      <c r="N57" s="79">
        <f>'Sectoral Plan 11'!$H98</f>
        <v>0</v>
      </c>
      <c r="O57" s="79">
        <f>'Sectoral Plan 12'!$H98</f>
        <v>0</v>
      </c>
      <c r="P57" s="79">
        <f>'Sectoral Plan 13'!$H98</f>
        <v>0</v>
      </c>
      <c r="Q57" s="79">
        <f>'Sectoral Plan 14'!$H98</f>
        <v>0</v>
      </c>
      <c r="R57" s="79">
        <f>'Sectoral Plan 15'!$H98</f>
        <v>0</v>
      </c>
      <c r="S57" s="79">
        <f>'Sectoral Plan 16'!$H98</f>
        <v>0</v>
      </c>
      <c r="T57" s="79">
        <f>'Sectoral Plan 17'!$H98</f>
        <v>0</v>
      </c>
      <c r="U57" s="79">
        <f>'Sectoral Plan 18'!$H98</f>
        <v>0</v>
      </c>
      <c r="V57" s="79">
        <f>'Sectoral Plan 19'!$H98</f>
        <v>0</v>
      </c>
      <c r="W57" s="79">
        <f>'Sectoral Plan 20'!$H98</f>
        <v>0</v>
      </c>
      <c r="X57" s="79">
        <f>'Sectoral Plan 21'!$H98</f>
        <v>0</v>
      </c>
      <c r="Y57" s="79">
        <f>'Sectoral Plan 22'!$H98</f>
        <v>0</v>
      </c>
      <c r="Z57" s="79">
        <f>'Sectoral Plan 23'!$H98</f>
        <v>0</v>
      </c>
      <c r="AA57" s="79">
        <f>'Sectoral Plan 24'!$H98</f>
        <v>0</v>
      </c>
      <c r="AB57" s="79">
        <f>'Sectoral Plan 25'!$H98</f>
        <v>0</v>
      </c>
      <c r="AC57" s="79">
        <f>'Sectoral Plan 26'!$H98</f>
        <v>0</v>
      </c>
      <c r="AD57" s="79">
        <f>'Sectoral Plan 27'!$H98</f>
        <v>0</v>
      </c>
      <c r="AE57" s="79">
        <f>'Sectoral Plan 28'!$H98</f>
        <v>0</v>
      </c>
      <c r="AF57" s="79">
        <f>'Sectoral Plan 29'!$H98</f>
        <v>0</v>
      </c>
      <c r="AG57" s="108">
        <f>'Sectoral Plan 30'!$H98</f>
        <v>0</v>
      </c>
      <c r="AH57" s="107">
        <f t="shared" si="0"/>
        <v>0</v>
      </c>
      <c r="AI57" s="79">
        <f t="shared" si="1"/>
        <v>0</v>
      </c>
      <c r="AJ57" s="79" t="str">
        <f>IF(AND($AK57=0,$AL57=0),SUM($AH57:$AI57),'developer sheet'!$D$9)</f>
        <v>N/A</v>
      </c>
      <c r="AK57" s="79">
        <f>'Long Term Vision'!C98</f>
        <v>0</v>
      </c>
      <c r="AL57" s="79" t="str">
        <f>'Long Term Vision'!D98</f>
        <v>NO</v>
      </c>
      <c r="AM57" s="79">
        <f t="shared" si="2"/>
        <v>0</v>
      </c>
      <c r="AN57" s="79">
        <f t="shared" si="3"/>
        <v>0</v>
      </c>
      <c r="AO57" s="79">
        <f t="shared" si="4"/>
        <v>0</v>
      </c>
      <c r="AP57" s="88" t="str">
        <f>IF(OR($AK57="NO",$AL57="NO"),'developer sheet'!$D$9,IF(AND($AJ57&lt;&gt;'developer sheet'!$D$9,$AJ57&lt;&gt;0),IF($AH57&gt;0,"T",IF($AI57&gt;0,"P")),'developer sheet'!$D$10))</f>
        <v>N/A</v>
      </c>
      <c r="AQ57" s="103"/>
    </row>
    <row r="58" spans="1:43" x14ac:dyDescent="0.25">
      <c r="A58">
        <v>10.1</v>
      </c>
      <c r="B58" s="107">
        <f>'Long Term Vision'!J100</f>
        <v>0</v>
      </c>
      <c r="C58" s="79">
        <f>'Mid-term Plan'!H100</f>
        <v>0</v>
      </c>
      <c r="D58" s="79">
        <f>'Sectoral Plan 1'!$H100</f>
        <v>0</v>
      </c>
      <c r="E58" s="79">
        <f>'Sectoral Plan 2'!$H100</f>
        <v>0</v>
      </c>
      <c r="F58" s="79">
        <f>'Sectoral Plan 3'!$H100</f>
        <v>0</v>
      </c>
      <c r="G58" s="79">
        <f>'Sectoral Plan 4'!$H100</f>
        <v>0</v>
      </c>
      <c r="H58" s="79">
        <f>'Sectoral Plan 5'!$H100</f>
        <v>0</v>
      </c>
      <c r="I58" s="79">
        <f>'Sectoral Plan 6'!$H100</f>
        <v>0</v>
      </c>
      <c r="J58" s="79">
        <f>'Sectoral Plan 7'!$H100</f>
        <v>0</v>
      </c>
      <c r="K58" s="79">
        <f>'Sectoral Plan 8'!$H100</f>
        <v>0</v>
      </c>
      <c r="L58" s="79">
        <f>'Sectoral Plan 9'!$H100</f>
        <v>0</v>
      </c>
      <c r="M58" s="79">
        <f>'Sectoral Plan 10'!$H100</f>
        <v>0</v>
      </c>
      <c r="N58" s="79">
        <f>'Sectoral Plan 11'!$H100</f>
        <v>0</v>
      </c>
      <c r="O58" s="79">
        <f>'Sectoral Plan 12'!$H100</f>
        <v>0</v>
      </c>
      <c r="P58" s="79">
        <f>'Sectoral Plan 13'!$H100</f>
        <v>0</v>
      </c>
      <c r="Q58" s="79">
        <f>'Sectoral Plan 14'!$H100</f>
        <v>0</v>
      </c>
      <c r="R58" s="79">
        <f>'Sectoral Plan 15'!$H100</f>
        <v>0</v>
      </c>
      <c r="S58" s="79">
        <f>'Sectoral Plan 16'!$H100</f>
        <v>0</v>
      </c>
      <c r="T58" s="79">
        <f>'Sectoral Plan 17'!$H100</f>
        <v>0</v>
      </c>
      <c r="U58" s="79">
        <f>'Sectoral Plan 18'!$H100</f>
        <v>0</v>
      </c>
      <c r="V58" s="79">
        <f>'Sectoral Plan 19'!$H100</f>
        <v>0</v>
      </c>
      <c r="W58" s="79">
        <f>'Sectoral Plan 20'!$H100</f>
        <v>0</v>
      </c>
      <c r="X58" s="79">
        <f>'Sectoral Plan 21'!$H100</f>
        <v>0</v>
      </c>
      <c r="Y58" s="79">
        <f>'Sectoral Plan 22'!$H100</f>
        <v>0</v>
      </c>
      <c r="Z58" s="79">
        <f>'Sectoral Plan 23'!$H100</f>
        <v>0</v>
      </c>
      <c r="AA58" s="79">
        <f>'Sectoral Plan 24'!$H100</f>
        <v>0</v>
      </c>
      <c r="AB58" s="79">
        <f>'Sectoral Plan 25'!$H100</f>
        <v>0</v>
      </c>
      <c r="AC58" s="79">
        <f>'Sectoral Plan 26'!$H100</f>
        <v>0</v>
      </c>
      <c r="AD58" s="79">
        <f>'Sectoral Plan 27'!$H100</f>
        <v>0</v>
      </c>
      <c r="AE58" s="79">
        <f>'Sectoral Plan 28'!$H100</f>
        <v>0</v>
      </c>
      <c r="AF58" s="79">
        <f>'Sectoral Plan 29'!$H100</f>
        <v>0</v>
      </c>
      <c r="AG58" s="108">
        <f>'Sectoral Plan 30'!$H100</f>
        <v>0</v>
      </c>
      <c r="AH58" s="107">
        <f t="shared" si="0"/>
        <v>0</v>
      </c>
      <c r="AI58" s="79">
        <f t="shared" si="1"/>
        <v>0</v>
      </c>
      <c r="AJ58" s="79" t="str">
        <f>IF(AND($AK58=0,$AL58=0),SUM($AH58:$AI58),'developer sheet'!$D$9)</f>
        <v>N/A</v>
      </c>
      <c r="AK58" s="79">
        <f>'Long Term Vision'!C100</f>
        <v>0</v>
      </c>
      <c r="AL58" s="79" t="str">
        <f>'Long Term Vision'!D100</f>
        <v>NO</v>
      </c>
      <c r="AM58" s="79">
        <f t="shared" si="2"/>
        <v>0</v>
      </c>
      <c r="AN58" s="79">
        <f t="shared" si="3"/>
        <v>0</v>
      </c>
      <c r="AO58" s="79">
        <f t="shared" si="4"/>
        <v>0</v>
      </c>
      <c r="AP58" s="88" t="str">
        <f>IF(OR($AK58="NO",$AL58="NO"),'developer sheet'!$D$9,IF(AND($AJ58&lt;&gt;'developer sheet'!$D$9,$AJ58&lt;&gt;0),IF($AH58&gt;0,"T",IF($AI58&gt;0,"P")),'developer sheet'!$D$10))</f>
        <v>N/A</v>
      </c>
      <c r="AQ58" s="103"/>
    </row>
    <row r="59" spans="1:43" x14ac:dyDescent="0.25">
      <c r="A59">
        <v>10.199999999999999</v>
      </c>
      <c r="B59" s="107">
        <f>'Long Term Vision'!J101</f>
        <v>0</v>
      </c>
      <c r="C59" s="79">
        <f>'Mid-term Plan'!H101</f>
        <v>0</v>
      </c>
      <c r="D59" s="79">
        <f>'Sectoral Plan 1'!$H101</f>
        <v>0</v>
      </c>
      <c r="E59" s="79">
        <f>'Sectoral Plan 2'!$H101</f>
        <v>0</v>
      </c>
      <c r="F59" s="79">
        <f>'Sectoral Plan 3'!$H101</f>
        <v>0</v>
      </c>
      <c r="G59" s="79">
        <f>'Sectoral Plan 4'!$H101</f>
        <v>0</v>
      </c>
      <c r="H59" s="79">
        <f>'Sectoral Plan 5'!$H101</f>
        <v>0</v>
      </c>
      <c r="I59" s="79">
        <f>'Sectoral Plan 6'!$H101</f>
        <v>0</v>
      </c>
      <c r="J59" s="79">
        <f>'Sectoral Plan 7'!$H101</f>
        <v>0</v>
      </c>
      <c r="K59" s="79">
        <f>'Sectoral Plan 8'!$H101</f>
        <v>0</v>
      </c>
      <c r="L59" s="79" t="str">
        <f>'Sectoral Plan 9'!$H101</f>
        <v>P</v>
      </c>
      <c r="M59" s="79">
        <f>'Sectoral Plan 10'!$H101</f>
        <v>0</v>
      </c>
      <c r="N59" s="79">
        <f>'Sectoral Plan 11'!$H101</f>
        <v>0</v>
      </c>
      <c r="O59" s="79">
        <f>'Sectoral Plan 12'!$H101</f>
        <v>0</v>
      </c>
      <c r="P59" s="79">
        <f>'Sectoral Plan 13'!$H101</f>
        <v>0</v>
      </c>
      <c r="Q59" s="79">
        <f>'Sectoral Plan 14'!$H101</f>
        <v>0</v>
      </c>
      <c r="R59" s="79">
        <f>'Sectoral Plan 15'!$H101</f>
        <v>0</v>
      </c>
      <c r="S59" s="79">
        <f>'Sectoral Plan 16'!$H101</f>
        <v>0</v>
      </c>
      <c r="T59" s="79">
        <f>'Sectoral Plan 17'!$H101</f>
        <v>0</v>
      </c>
      <c r="U59" s="79">
        <f>'Sectoral Plan 18'!$H101</f>
        <v>0</v>
      </c>
      <c r="V59" s="79">
        <f>'Sectoral Plan 19'!$H101</f>
        <v>0</v>
      </c>
      <c r="W59" s="79">
        <f>'Sectoral Plan 20'!$H101</f>
        <v>0</v>
      </c>
      <c r="X59" s="79">
        <f>'Sectoral Plan 21'!$H101</f>
        <v>0</v>
      </c>
      <c r="Y59" s="79">
        <f>'Sectoral Plan 22'!$H101</f>
        <v>0</v>
      </c>
      <c r="Z59" s="79">
        <f>'Sectoral Plan 23'!$H101</f>
        <v>0</v>
      </c>
      <c r="AA59" s="79">
        <f>'Sectoral Plan 24'!$H101</f>
        <v>0</v>
      </c>
      <c r="AB59" s="79">
        <f>'Sectoral Plan 25'!$H101</f>
        <v>0</v>
      </c>
      <c r="AC59" s="79">
        <f>'Sectoral Plan 26'!$H101</f>
        <v>0</v>
      </c>
      <c r="AD59" s="79">
        <f>'Sectoral Plan 27'!$H101</f>
        <v>0</v>
      </c>
      <c r="AE59" s="79">
        <f>'Sectoral Plan 28'!$H101</f>
        <v>0</v>
      </c>
      <c r="AF59" s="79">
        <f>'Sectoral Plan 29'!$H101</f>
        <v>0</v>
      </c>
      <c r="AG59" s="108">
        <f>'Sectoral Plan 30'!$H101</f>
        <v>0</v>
      </c>
      <c r="AH59" s="107">
        <f t="shared" si="0"/>
        <v>0</v>
      </c>
      <c r="AI59" s="79">
        <f t="shared" si="1"/>
        <v>1</v>
      </c>
      <c r="AJ59" s="79">
        <f>IF(AND($AK59=0,$AL59=0),SUM($AH59:$AI59),'developer sheet'!$D$9)</f>
        <v>1</v>
      </c>
      <c r="AK59" s="79">
        <f>'Long Term Vision'!C101</f>
        <v>0</v>
      </c>
      <c r="AL59" s="79">
        <f>'Long Term Vision'!D101</f>
        <v>0</v>
      </c>
      <c r="AM59" s="79">
        <f t="shared" si="2"/>
        <v>1</v>
      </c>
      <c r="AN59" s="79">
        <f t="shared" si="3"/>
        <v>1</v>
      </c>
      <c r="AO59" s="79">
        <f t="shared" si="4"/>
        <v>0</v>
      </c>
      <c r="AP59" s="88" t="str">
        <f>IF(OR($AK59="NO",$AL59="NO"),'developer sheet'!$D$9,IF(AND($AJ59&lt;&gt;'developer sheet'!$D$9,$AJ59&lt;&gt;0),IF($AH59&gt;0,"T",IF($AI59&gt;0,"P")),'developer sheet'!$D$10))</f>
        <v>P</v>
      </c>
      <c r="AQ59" s="103"/>
    </row>
    <row r="60" spans="1:43" x14ac:dyDescent="0.25">
      <c r="A60" s="19">
        <v>10.3</v>
      </c>
      <c r="B60" s="107">
        <f>'Long Term Vision'!J102</f>
        <v>0</v>
      </c>
      <c r="C60" s="79">
        <f>'Mid-term Plan'!H102</f>
        <v>0</v>
      </c>
      <c r="D60" s="79">
        <f>'Sectoral Plan 1'!$H102</f>
        <v>0</v>
      </c>
      <c r="E60" s="79">
        <f>'Sectoral Plan 2'!$H102</f>
        <v>0</v>
      </c>
      <c r="F60" s="79">
        <f>'Sectoral Plan 3'!$H102</f>
        <v>0</v>
      </c>
      <c r="G60" s="79">
        <f>'Sectoral Plan 4'!$H102</f>
        <v>0</v>
      </c>
      <c r="H60" s="79">
        <f>'Sectoral Plan 5'!$H102</f>
        <v>0</v>
      </c>
      <c r="I60" s="79">
        <f>'Sectoral Plan 6'!$H102</f>
        <v>0</v>
      </c>
      <c r="J60" s="79">
        <f>'Sectoral Plan 7'!$H102</f>
        <v>0</v>
      </c>
      <c r="K60" s="79">
        <f>'Sectoral Plan 8'!$H102</f>
        <v>0</v>
      </c>
      <c r="L60" s="79">
        <f>'Sectoral Plan 9'!$H102</f>
        <v>0</v>
      </c>
      <c r="M60" s="79">
        <f>'Sectoral Plan 10'!$H102</f>
        <v>0</v>
      </c>
      <c r="N60" s="79">
        <f>'Sectoral Plan 11'!$H102</f>
        <v>0</v>
      </c>
      <c r="O60" s="79">
        <f>'Sectoral Plan 12'!$H102</f>
        <v>0</v>
      </c>
      <c r="P60" s="79">
        <f>'Sectoral Plan 13'!$H102</f>
        <v>0</v>
      </c>
      <c r="Q60" s="79">
        <f>'Sectoral Plan 14'!$H102</f>
        <v>0</v>
      </c>
      <c r="R60" s="79">
        <f>'Sectoral Plan 15'!$H102</f>
        <v>0</v>
      </c>
      <c r="S60" s="79">
        <f>'Sectoral Plan 16'!$H102</f>
        <v>0</v>
      </c>
      <c r="T60" s="79">
        <f>'Sectoral Plan 17'!$H102</f>
        <v>0</v>
      </c>
      <c r="U60" s="79">
        <f>'Sectoral Plan 18'!$H102</f>
        <v>0</v>
      </c>
      <c r="V60" s="79">
        <f>'Sectoral Plan 19'!$H102</f>
        <v>0</v>
      </c>
      <c r="W60" s="79">
        <f>'Sectoral Plan 20'!$H102</f>
        <v>0</v>
      </c>
      <c r="X60" s="79">
        <f>'Sectoral Plan 21'!$H102</f>
        <v>0</v>
      </c>
      <c r="Y60" s="79">
        <f>'Sectoral Plan 22'!$H102</f>
        <v>0</v>
      </c>
      <c r="Z60" s="79">
        <f>'Sectoral Plan 23'!$H102</f>
        <v>0</v>
      </c>
      <c r="AA60" s="79">
        <f>'Sectoral Plan 24'!$H102</f>
        <v>0</v>
      </c>
      <c r="AB60" s="79">
        <f>'Sectoral Plan 25'!$H102</f>
        <v>0</v>
      </c>
      <c r="AC60" s="79">
        <f>'Sectoral Plan 26'!$H102</f>
        <v>0</v>
      </c>
      <c r="AD60" s="79">
        <f>'Sectoral Plan 27'!$H102</f>
        <v>0</v>
      </c>
      <c r="AE60" s="79">
        <f>'Sectoral Plan 28'!$H102</f>
        <v>0</v>
      </c>
      <c r="AF60" s="79">
        <f>'Sectoral Plan 29'!$H102</f>
        <v>0</v>
      </c>
      <c r="AG60" s="108">
        <f>'Sectoral Plan 30'!$H102</f>
        <v>0</v>
      </c>
      <c r="AH60" s="107">
        <f t="shared" si="0"/>
        <v>0</v>
      </c>
      <c r="AI60" s="79">
        <f t="shared" si="1"/>
        <v>0</v>
      </c>
      <c r="AJ60" s="79" t="str">
        <f>IF(AND($AK60=0,$AL60=0),SUM($AH60:$AI60),'developer sheet'!$D$9)</f>
        <v>N/A</v>
      </c>
      <c r="AK60" s="79">
        <f>'Long Term Vision'!C102</f>
        <v>0</v>
      </c>
      <c r="AL60" s="79" t="str">
        <f>'Long Term Vision'!D102</f>
        <v>NO</v>
      </c>
      <c r="AM60" s="79">
        <f t="shared" si="2"/>
        <v>0</v>
      </c>
      <c r="AN60" s="79">
        <f t="shared" si="3"/>
        <v>0</v>
      </c>
      <c r="AO60" s="79">
        <f t="shared" si="4"/>
        <v>0</v>
      </c>
      <c r="AP60" s="88" t="str">
        <f>IF(OR($AK60="NO",$AL60="NO"),'developer sheet'!$D$9,IF(AND($AJ60&lt;&gt;'developer sheet'!$D$9,$AJ60&lt;&gt;0),IF($AH60&gt;0,"T",IF($AI60&gt;0,"P")),'developer sheet'!$D$10))</f>
        <v>N/A</v>
      </c>
      <c r="AQ60" s="103"/>
    </row>
    <row r="61" spans="1:43" x14ac:dyDescent="0.25">
      <c r="A61" s="19">
        <v>10.4</v>
      </c>
      <c r="B61" s="107">
        <f>'Long Term Vision'!J103</f>
        <v>0</v>
      </c>
      <c r="C61" s="79">
        <f>'Mid-term Plan'!H103</f>
        <v>0</v>
      </c>
      <c r="D61" s="79">
        <f>'Sectoral Plan 1'!$H103</f>
        <v>0</v>
      </c>
      <c r="E61" s="79">
        <f>'Sectoral Plan 2'!$H103</f>
        <v>0</v>
      </c>
      <c r="F61" s="79">
        <f>'Sectoral Plan 3'!$H103</f>
        <v>0</v>
      </c>
      <c r="G61" s="79">
        <f>'Sectoral Plan 4'!$H103</f>
        <v>0</v>
      </c>
      <c r="H61" s="79">
        <f>'Sectoral Plan 5'!$H103</f>
        <v>0</v>
      </c>
      <c r="I61" s="79">
        <f>'Sectoral Plan 6'!$H103</f>
        <v>0</v>
      </c>
      <c r="J61" s="79">
        <f>'Sectoral Plan 7'!$H103</f>
        <v>0</v>
      </c>
      <c r="K61" s="79">
        <f>'Sectoral Plan 8'!$H103</f>
        <v>0</v>
      </c>
      <c r="L61" s="79">
        <f>'Sectoral Plan 9'!$H103</f>
        <v>0</v>
      </c>
      <c r="M61" s="79">
        <f>'Sectoral Plan 10'!$H103</f>
        <v>0</v>
      </c>
      <c r="N61" s="79">
        <f>'Sectoral Plan 11'!$H103</f>
        <v>0</v>
      </c>
      <c r="O61" s="79">
        <f>'Sectoral Plan 12'!$H103</f>
        <v>0</v>
      </c>
      <c r="P61" s="79">
        <f>'Sectoral Plan 13'!$H103</f>
        <v>0</v>
      </c>
      <c r="Q61" s="79">
        <f>'Sectoral Plan 14'!$H103</f>
        <v>0</v>
      </c>
      <c r="R61" s="79">
        <f>'Sectoral Plan 15'!$H103</f>
        <v>0</v>
      </c>
      <c r="S61" s="79">
        <f>'Sectoral Plan 16'!$H103</f>
        <v>0</v>
      </c>
      <c r="T61" s="79">
        <f>'Sectoral Plan 17'!$H103</f>
        <v>0</v>
      </c>
      <c r="U61" s="79">
        <f>'Sectoral Plan 18'!$H103</f>
        <v>0</v>
      </c>
      <c r="V61" s="79">
        <f>'Sectoral Plan 19'!$H103</f>
        <v>0</v>
      </c>
      <c r="W61" s="79">
        <f>'Sectoral Plan 20'!$H103</f>
        <v>0</v>
      </c>
      <c r="X61" s="79">
        <f>'Sectoral Plan 21'!$H103</f>
        <v>0</v>
      </c>
      <c r="Y61" s="79">
        <f>'Sectoral Plan 22'!$H103</f>
        <v>0</v>
      </c>
      <c r="Z61" s="79">
        <f>'Sectoral Plan 23'!$H103</f>
        <v>0</v>
      </c>
      <c r="AA61" s="79">
        <f>'Sectoral Plan 24'!$H103</f>
        <v>0</v>
      </c>
      <c r="AB61" s="79">
        <f>'Sectoral Plan 25'!$H103</f>
        <v>0</v>
      </c>
      <c r="AC61" s="79">
        <f>'Sectoral Plan 26'!$H103</f>
        <v>0</v>
      </c>
      <c r="AD61" s="79">
        <f>'Sectoral Plan 27'!$H103</f>
        <v>0</v>
      </c>
      <c r="AE61" s="79">
        <f>'Sectoral Plan 28'!$H103</f>
        <v>0</v>
      </c>
      <c r="AF61" s="79">
        <f>'Sectoral Plan 29'!$H103</f>
        <v>0</v>
      </c>
      <c r="AG61" s="108">
        <f>'Sectoral Plan 30'!$H103</f>
        <v>0</v>
      </c>
      <c r="AH61" s="107">
        <f t="shared" si="0"/>
        <v>0</v>
      </c>
      <c r="AI61" s="79">
        <f t="shared" si="1"/>
        <v>0</v>
      </c>
      <c r="AJ61" s="79" t="str">
        <f>IF(AND($AK61=0,$AL61=0),SUM($AH61:$AI61),'developer sheet'!$D$9)</f>
        <v>N/A</v>
      </c>
      <c r="AK61" s="79">
        <f>'Long Term Vision'!C103</f>
        <v>0</v>
      </c>
      <c r="AL61" s="79" t="str">
        <f>'Long Term Vision'!D103</f>
        <v>NO</v>
      </c>
      <c r="AM61" s="79">
        <f t="shared" si="2"/>
        <v>0</v>
      </c>
      <c r="AN61" s="79">
        <f t="shared" si="3"/>
        <v>0</v>
      </c>
      <c r="AO61" s="79">
        <f t="shared" si="4"/>
        <v>0</v>
      </c>
      <c r="AP61" s="88" t="str">
        <f>IF(OR($AK61="NO",$AL61="NO"),'developer sheet'!$D$9,IF(AND($AJ61&lt;&gt;'developer sheet'!$D$9,$AJ61&lt;&gt;0),IF($AH61&gt;0,"T",IF($AI61&gt;0,"P")),'developer sheet'!$D$10))</f>
        <v>N/A</v>
      </c>
      <c r="AQ61" s="103"/>
    </row>
    <row r="62" spans="1:43" x14ac:dyDescent="0.25">
      <c r="A62" s="19">
        <v>10.5</v>
      </c>
      <c r="B62" s="107">
        <f>'Long Term Vision'!J104</f>
        <v>0</v>
      </c>
      <c r="C62" s="79">
        <f>'Mid-term Plan'!H104</f>
        <v>0</v>
      </c>
      <c r="D62" s="79">
        <f>'Sectoral Plan 1'!$H104</f>
        <v>0</v>
      </c>
      <c r="E62" s="79">
        <f>'Sectoral Plan 2'!$H104</f>
        <v>0</v>
      </c>
      <c r="F62" s="79">
        <f>'Sectoral Plan 3'!$H104</f>
        <v>0</v>
      </c>
      <c r="G62" s="79">
        <f>'Sectoral Plan 4'!$H104</f>
        <v>0</v>
      </c>
      <c r="H62" s="79">
        <f>'Sectoral Plan 5'!$H104</f>
        <v>0</v>
      </c>
      <c r="I62" s="79">
        <f>'Sectoral Plan 6'!$H104</f>
        <v>0</v>
      </c>
      <c r="J62" s="79">
        <f>'Sectoral Plan 7'!$H104</f>
        <v>0</v>
      </c>
      <c r="K62" s="79">
        <f>'Sectoral Plan 8'!$H104</f>
        <v>0</v>
      </c>
      <c r="L62" s="79">
        <f>'Sectoral Plan 9'!$H104</f>
        <v>0</v>
      </c>
      <c r="M62" s="79">
        <f>'Sectoral Plan 10'!$H104</f>
        <v>0</v>
      </c>
      <c r="N62" s="79">
        <f>'Sectoral Plan 11'!$H104</f>
        <v>0</v>
      </c>
      <c r="O62" s="79">
        <f>'Sectoral Plan 12'!$H104</f>
        <v>0</v>
      </c>
      <c r="P62" s="79">
        <f>'Sectoral Plan 13'!$H104</f>
        <v>0</v>
      </c>
      <c r="Q62" s="79">
        <f>'Sectoral Plan 14'!$H104</f>
        <v>0</v>
      </c>
      <c r="R62" s="79">
        <f>'Sectoral Plan 15'!$H104</f>
        <v>0</v>
      </c>
      <c r="S62" s="79">
        <f>'Sectoral Plan 16'!$H104</f>
        <v>0</v>
      </c>
      <c r="T62" s="79">
        <f>'Sectoral Plan 17'!$H104</f>
        <v>0</v>
      </c>
      <c r="U62" s="79">
        <f>'Sectoral Plan 18'!$H104</f>
        <v>0</v>
      </c>
      <c r="V62" s="79">
        <f>'Sectoral Plan 19'!$H104</f>
        <v>0</v>
      </c>
      <c r="W62" s="79">
        <f>'Sectoral Plan 20'!$H104</f>
        <v>0</v>
      </c>
      <c r="X62" s="79">
        <f>'Sectoral Plan 21'!$H104</f>
        <v>0</v>
      </c>
      <c r="Y62" s="79">
        <f>'Sectoral Plan 22'!$H104</f>
        <v>0</v>
      </c>
      <c r="Z62" s="79">
        <f>'Sectoral Plan 23'!$H104</f>
        <v>0</v>
      </c>
      <c r="AA62" s="79">
        <f>'Sectoral Plan 24'!$H104</f>
        <v>0</v>
      </c>
      <c r="AB62" s="79">
        <f>'Sectoral Plan 25'!$H104</f>
        <v>0</v>
      </c>
      <c r="AC62" s="79">
        <f>'Sectoral Plan 26'!$H104</f>
        <v>0</v>
      </c>
      <c r="AD62" s="79">
        <f>'Sectoral Plan 27'!$H104</f>
        <v>0</v>
      </c>
      <c r="AE62" s="79">
        <f>'Sectoral Plan 28'!$H104</f>
        <v>0</v>
      </c>
      <c r="AF62" s="79">
        <f>'Sectoral Plan 29'!$H104</f>
        <v>0</v>
      </c>
      <c r="AG62" s="108">
        <f>'Sectoral Plan 30'!$H104</f>
        <v>0</v>
      </c>
      <c r="AH62" s="107">
        <f t="shared" si="0"/>
        <v>0</v>
      </c>
      <c r="AI62" s="79">
        <f t="shared" si="1"/>
        <v>0</v>
      </c>
      <c r="AJ62" s="79" t="str">
        <f>IF(AND($AK62=0,$AL62=0),SUM($AH62:$AI62),'developer sheet'!$D$9)</f>
        <v>N/A</v>
      </c>
      <c r="AK62" s="79" t="str">
        <f>'Long Term Vision'!C104</f>
        <v>NO</v>
      </c>
      <c r="AL62" s="79" t="str">
        <f>'Long Term Vision'!D104</f>
        <v>NO</v>
      </c>
      <c r="AM62" s="79">
        <f t="shared" si="2"/>
        <v>0</v>
      </c>
      <c r="AN62" s="79">
        <f t="shared" si="3"/>
        <v>0</v>
      </c>
      <c r="AO62" s="79">
        <f t="shared" si="4"/>
        <v>0</v>
      </c>
      <c r="AP62" s="88" t="str">
        <f>IF(OR($AK62="NO",$AL62="NO"),'developer sheet'!$D$9,IF(AND($AJ62&lt;&gt;'developer sheet'!$D$9,$AJ62&lt;&gt;0),IF($AH62&gt;0,"T",IF($AI62&gt;0,"P")),'developer sheet'!$D$10))</f>
        <v>N/A</v>
      </c>
      <c r="AQ62" s="103"/>
    </row>
    <row r="63" spans="1:43" x14ac:dyDescent="0.25">
      <c r="A63" s="19">
        <v>10.6</v>
      </c>
      <c r="B63" s="107">
        <f>'Long Term Vision'!J105</f>
        <v>0</v>
      </c>
      <c r="C63" s="79">
        <f>'Mid-term Plan'!H105</f>
        <v>0</v>
      </c>
      <c r="D63" s="79">
        <f>'Sectoral Plan 1'!$H105</f>
        <v>0</v>
      </c>
      <c r="E63" s="79">
        <f>'Sectoral Plan 2'!$H105</f>
        <v>0</v>
      </c>
      <c r="F63" s="79">
        <f>'Sectoral Plan 3'!$H105</f>
        <v>0</v>
      </c>
      <c r="G63" s="79">
        <f>'Sectoral Plan 4'!$H105</f>
        <v>0</v>
      </c>
      <c r="H63" s="79">
        <f>'Sectoral Plan 5'!$H105</f>
        <v>0</v>
      </c>
      <c r="I63" s="79">
        <f>'Sectoral Plan 6'!$H105</f>
        <v>0</v>
      </c>
      <c r="J63" s="79">
        <f>'Sectoral Plan 7'!$H105</f>
        <v>0</v>
      </c>
      <c r="K63" s="79">
        <f>'Sectoral Plan 8'!$H105</f>
        <v>0</v>
      </c>
      <c r="L63" s="79">
        <f>'Sectoral Plan 9'!$H105</f>
        <v>0</v>
      </c>
      <c r="M63" s="79">
        <f>'Sectoral Plan 10'!$H105</f>
        <v>0</v>
      </c>
      <c r="N63" s="79">
        <f>'Sectoral Plan 11'!$H105</f>
        <v>0</v>
      </c>
      <c r="O63" s="79">
        <f>'Sectoral Plan 12'!$H105</f>
        <v>0</v>
      </c>
      <c r="P63" s="79">
        <f>'Sectoral Plan 13'!$H105</f>
        <v>0</v>
      </c>
      <c r="Q63" s="79">
        <f>'Sectoral Plan 14'!$H105</f>
        <v>0</v>
      </c>
      <c r="R63" s="79">
        <f>'Sectoral Plan 15'!$H105</f>
        <v>0</v>
      </c>
      <c r="S63" s="79">
        <f>'Sectoral Plan 16'!$H105</f>
        <v>0</v>
      </c>
      <c r="T63" s="79">
        <f>'Sectoral Plan 17'!$H105</f>
        <v>0</v>
      </c>
      <c r="U63" s="79">
        <f>'Sectoral Plan 18'!$H105</f>
        <v>0</v>
      </c>
      <c r="V63" s="79">
        <f>'Sectoral Plan 19'!$H105</f>
        <v>0</v>
      </c>
      <c r="W63" s="79">
        <f>'Sectoral Plan 20'!$H105</f>
        <v>0</v>
      </c>
      <c r="X63" s="79">
        <f>'Sectoral Plan 21'!$H105</f>
        <v>0</v>
      </c>
      <c r="Y63" s="79">
        <f>'Sectoral Plan 22'!$H105</f>
        <v>0</v>
      </c>
      <c r="Z63" s="79">
        <f>'Sectoral Plan 23'!$H105</f>
        <v>0</v>
      </c>
      <c r="AA63" s="79">
        <f>'Sectoral Plan 24'!$H105</f>
        <v>0</v>
      </c>
      <c r="AB63" s="79">
        <f>'Sectoral Plan 25'!$H105</f>
        <v>0</v>
      </c>
      <c r="AC63" s="79">
        <f>'Sectoral Plan 26'!$H105</f>
        <v>0</v>
      </c>
      <c r="AD63" s="79">
        <f>'Sectoral Plan 27'!$H105</f>
        <v>0</v>
      </c>
      <c r="AE63" s="79">
        <f>'Sectoral Plan 28'!$H105</f>
        <v>0</v>
      </c>
      <c r="AF63" s="79">
        <f>'Sectoral Plan 29'!$H105</f>
        <v>0</v>
      </c>
      <c r="AG63" s="108">
        <f>'Sectoral Plan 30'!$H105</f>
        <v>0</v>
      </c>
      <c r="AH63" s="107">
        <f t="shared" si="0"/>
        <v>0</v>
      </c>
      <c r="AI63" s="79">
        <f t="shared" si="1"/>
        <v>0</v>
      </c>
      <c r="AJ63" s="79" t="str">
        <f>IF(AND($AK63=0,$AL63=0),SUM($AH63:$AI63),'developer sheet'!$D$9)</f>
        <v>N/A</v>
      </c>
      <c r="AK63" s="79" t="str">
        <f>'Long Term Vision'!C105</f>
        <v>NO</v>
      </c>
      <c r="AL63" s="79" t="str">
        <f>'Long Term Vision'!D105</f>
        <v>NO</v>
      </c>
      <c r="AM63" s="79">
        <f t="shared" si="2"/>
        <v>0</v>
      </c>
      <c r="AN63" s="79">
        <f t="shared" si="3"/>
        <v>0</v>
      </c>
      <c r="AO63" s="79">
        <f t="shared" si="4"/>
        <v>0</v>
      </c>
      <c r="AP63" s="88" t="str">
        <f>IF(OR($AK63="NO",$AL63="NO"),'developer sheet'!$D$9,IF(AND($AJ63&lt;&gt;'developer sheet'!$D$9,$AJ63&lt;&gt;0),IF($AH63&gt;0,"T",IF($AI63&gt;0,"P")),'developer sheet'!$D$10))</f>
        <v>N/A</v>
      </c>
      <c r="AQ63" s="103"/>
    </row>
    <row r="64" spans="1:43" x14ac:dyDescent="0.25">
      <c r="A64" s="19">
        <v>10.7</v>
      </c>
      <c r="B64" s="107">
        <f>'Long Term Vision'!J106</f>
        <v>0</v>
      </c>
      <c r="C64" s="79">
        <f>'Mid-term Plan'!H106</f>
        <v>0</v>
      </c>
      <c r="D64" s="79">
        <f>'Sectoral Plan 1'!$H106</f>
        <v>0</v>
      </c>
      <c r="E64" s="79">
        <f>'Sectoral Plan 2'!$H106</f>
        <v>0</v>
      </c>
      <c r="F64" s="79">
        <f>'Sectoral Plan 3'!$H106</f>
        <v>0</v>
      </c>
      <c r="G64" s="79">
        <f>'Sectoral Plan 4'!$H106</f>
        <v>0</v>
      </c>
      <c r="H64" s="79">
        <f>'Sectoral Plan 5'!$H106</f>
        <v>0</v>
      </c>
      <c r="I64" s="79">
        <f>'Sectoral Plan 6'!$H106</f>
        <v>0</v>
      </c>
      <c r="J64" s="79">
        <f>'Sectoral Plan 7'!$H106</f>
        <v>0</v>
      </c>
      <c r="K64" s="79">
        <f>'Sectoral Plan 8'!$H106</f>
        <v>0</v>
      </c>
      <c r="L64" s="79">
        <f>'Sectoral Plan 9'!$H106</f>
        <v>0</v>
      </c>
      <c r="M64" s="79">
        <f>'Sectoral Plan 10'!$H106</f>
        <v>0</v>
      </c>
      <c r="N64" s="79">
        <f>'Sectoral Plan 11'!$H106</f>
        <v>0</v>
      </c>
      <c r="O64" s="79">
        <f>'Sectoral Plan 12'!$H106</f>
        <v>0</v>
      </c>
      <c r="P64" s="79">
        <f>'Sectoral Plan 13'!$H106</f>
        <v>0</v>
      </c>
      <c r="Q64" s="79">
        <f>'Sectoral Plan 14'!$H106</f>
        <v>0</v>
      </c>
      <c r="R64" s="79">
        <f>'Sectoral Plan 15'!$H106</f>
        <v>0</v>
      </c>
      <c r="S64" s="79">
        <f>'Sectoral Plan 16'!$H106</f>
        <v>0</v>
      </c>
      <c r="T64" s="79">
        <f>'Sectoral Plan 17'!$H106</f>
        <v>0</v>
      </c>
      <c r="U64" s="79">
        <f>'Sectoral Plan 18'!$H106</f>
        <v>0</v>
      </c>
      <c r="V64" s="79">
        <f>'Sectoral Plan 19'!$H106</f>
        <v>0</v>
      </c>
      <c r="W64" s="79">
        <f>'Sectoral Plan 20'!$H106</f>
        <v>0</v>
      </c>
      <c r="X64" s="79">
        <f>'Sectoral Plan 21'!$H106</f>
        <v>0</v>
      </c>
      <c r="Y64" s="79">
        <f>'Sectoral Plan 22'!$H106</f>
        <v>0</v>
      </c>
      <c r="Z64" s="79">
        <f>'Sectoral Plan 23'!$H106</f>
        <v>0</v>
      </c>
      <c r="AA64" s="79">
        <f>'Sectoral Plan 24'!$H106</f>
        <v>0</v>
      </c>
      <c r="AB64" s="79">
        <f>'Sectoral Plan 25'!$H106</f>
        <v>0</v>
      </c>
      <c r="AC64" s="79">
        <f>'Sectoral Plan 26'!$H106</f>
        <v>0</v>
      </c>
      <c r="AD64" s="79">
        <f>'Sectoral Plan 27'!$H106</f>
        <v>0</v>
      </c>
      <c r="AE64" s="79">
        <f>'Sectoral Plan 28'!$H106</f>
        <v>0</v>
      </c>
      <c r="AF64" s="79">
        <f>'Sectoral Plan 29'!$H106</f>
        <v>0</v>
      </c>
      <c r="AG64" s="108">
        <f>'Sectoral Plan 30'!$H106</f>
        <v>0</v>
      </c>
      <c r="AH64" s="107">
        <f t="shared" si="0"/>
        <v>0</v>
      </c>
      <c r="AI64" s="79">
        <f t="shared" si="1"/>
        <v>0</v>
      </c>
      <c r="AJ64" s="79" t="str">
        <f>IF(AND($AK64=0,$AL64=0),SUM($AH64:$AI64),'developer sheet'!$D$9)</f>
        <v>N/A</v>
      </c>
      <c r="AK64" s="79">
        <f>'Long Term Vision'!C106</f>
        <v>0</v>
      </c>
      <c r="AL64" s="79" t="str">
        <f>'Long Term Vision'!D106</f>
        <v>NO</v>
      </c>
      <c r="AM64" s="79">
        <f t="shared" si="2"/>
        <v>0</v>
      </c>
      <c r="AN64" s="79">
        <f t="shared" si="3"/>
        <v>0</v>
      </c>
      <c r="AO64" s="79">
        <f t="shared" si="4"/>
        <v>0</v>
      </c>
      <c r="AP64" s="88" t="str">
        <f>IF(OR($AK64="NO",$AL64="NO"),'developer sheet'!$D$9,IF(AND($AJ64&lt;&gt;'developer sheet'!$D$9,$AJ64&lt;&gt;0),IF($AH64&gt;0,"T",IF($AI64&gt;0,"P")),'developer sheet'!$D$10))</f>
        <v>N/A</v>
      </c>
      <c r="AQ64" s="103"/>
    </row>
    <row r="65" spans="1:43" x14ac:dyDescent="0.25">
      <c r="A65">
        <v>11.1</v>
      </c>
      <c r="B65" s="107">
        <f>'Long Term Vision'!J108</f>
        <v>0</v>
      </c>
      <c r="C65" s="79">
        <f>'Mid-term Plan'!H108</f>
        <v>0</v>
      </c>
      <c r="D65" s="79">
        <f>'Sectoral Plan 1'!$H108</f>
        <v>0</v>
      </c>
      <c r="E65" s="79">
        <f>'Sectoral Plan 2'!$H108</f>
        <v>0</v>
      </c>
      <c r="F65" s="79">
        <f>'Sectoral Plan 3'!$H108</f>
        <v>0</v>
      </c>
      <c r="G65" s="79">
        <f>'Sectoral Plan 4'!$H108</f>
        <v>0</v>
      </c>
      <c r="H65" s="79">
        <f>'Sectoral Plan 5'!$H108</f>
        <v>0</v>
      </c>
      <c r="I65" s="79">
        <f>'Sectoral Plan 6'!$H108</f>
        <v>0</v>
      </c>
      <c r="J65" s="79">
        <f>'Sectoral Plan 7'!$H108</f>
        <v>0</v>
      </c>
      <c r="K65" s="79">
        <f>'Sectoral Plan 8'!$H108</f>
        <v>0</v>
      </c>
      <c r="L65" s="79">
        <f>'Sectoral Plan 9'!$H108</f>
        <v>0</v>
      </c>
      <c r="M65" s="79">
        <f>'Sectoral Plan 10'!$H108</f>
        <v>0</v>
      </c>
      <c r="N65" s="79">
        <f>'Sectoral Plan 11'!$H108</f>
        <v>0</v>
      </c>
      <c r="O65" s="79">
        <f>'Sectoral Plan 12'!$H108</f>
        <v>0</v>
      </c>
      <c r="P65" s="79">
        <f>'Sectoral Plan 13'!$H108</f>
        <v>0</v>
      </c>
      <c r="Q65" s="79">
        <f>'Sectoral Plan 14'!$H108</f>
        <v>0</v>
      </c>
      <c r="R65" s="79">
        <f>'Sectoral Plan 15'!$H108</f>
        <v>0</v>
      </c>
      <c r="S65" s="79">
        <f>'Sectoral Plan 16'!$H108</f>
        <v>0</v>
      </c>
      <c r="T65" s="79">
        <f>'Sectoral Plan 17'!$H108</f>
        <v>0</v>
      </c>
      <c r="U65" s="79">
        <f>'Sectoral Plan 18'!$H108</f>
        <v>0</v>
      </c>
      <c r="V65" s="79">
        <f>'Sectoral Plan 19'!$H108</f>
        <v>0</v>
      </c>
      <c r="W65" s="79">
        <f>'Sectoral Plan 20'!$H108</f>
        <v>0</v>
      </c>
      <c r="X65" s="79">
        <f>'Sectoral Plan 21'!$H108</f>
        <v>0</v>
      </c>
      <c r="Y65" s="79">
        <f>'Sectoral Plan 22'!$H108</f>
        <v>0</v>
      </c>
      <c r="Z65" s="79">
        <f>'Sectoral Plan 23'!$H108</f>
        <v>0</v>
      </c>
      <c r="AA65" s="79">
        <f>'Sectoral Plan 24'!$H108</f>
        <v>0</v>
      </c>
      <c r="AB65" s="79">
        <f>'Sectoral Plan 25'!$H108</f>
        <v>0</v>
      </c>
      <c r="AC65" s="79">
        <f>'Sectoral Plan 26'!$H108</f>
        <v>0</v>
      </c>
      <c r="AD65" s="79">
        <f>'Sectoral Plan 27'!$H108</f>
        <v>0</v>
      </c>
      <c r="AE65" s="79">
        <f>'Sectoral Plan 28'!$H108</f>
        <v>0</v>
      </c>
      <c r="AF65" s="79">
        <f>'Sectoral Plan 29'!$H108</f>
        <v>0</v>
      </c>
      <c r="AG65" s="108">
        <f>'Sectoral Plan 30'!$H108</f>
        <v>0</v>
      </c>
      <c r="AH65" s="107">
        <f t="shared" si="0"/>
        <v>0</v>
      </c>
      <c r="AI65" s="79">
        <f t="shared" si="1"/>
        <v>0</v>
      </c>
      <c r="AJ65" s="79" t="str">
        <f>IF(AND($AK65=0,$AL65=0),SUM($AH65:$AI65),'developer sheet'!$D$9)</f>
        <v>N/A</v>
      </c>
      <c r="AK65" s="79">
        <f>'Long Term Vision'!C108</f>
        <v>0</v>
      </c>
      <c r="AL65" s="79" t="str">
        <f>'Long Term Vision'!D108</f>
        <v>NO</v>
      </c>
      <c r="AM65" s="79">
        <f t="shared" si="2"/>
        <v>0</v>
      </c>
      <c r="AN65" s="79">
        <f t="shared" si="3"/>
        <v>0</v>
      </c>
      <c r="AO65" s="79">
        <f t="shared" si="4"/>
        <v>0</v>
      </c>
      <c r="AP65" s="88" t="str">
        <f>IF(OR($AK65="NO",$AL65="NO"),'developer sheet'!$D$9,IF(AND($AJ65&lt;&gt;'developer sheet'!$D$9,$AJ65&lt;&gt;0),IF($AH65&gt;0,"T",IF($AI65&gt;0,"P")),'developer sheet'!$D$10))</f>
        <v>N/A</v>
      </c>
      <c r="AQ65" s="103"/>
    </row>
    <row r="66" spans="1:43" x14ac:dyDescent="0.25">
      <c r="A66">
        <v>11.2</v>
      </c>
      <c r="B66" s="107">
        <f>'Long Term Vision'!J109</f>
        <v>0</v>
      </c>
      <c r="C66" s="79">
        <f>'Mid-term Plan'!H109</f>
        <v>0</v>
      </c>
      <c r="D66" s="79">
        <f>'Sectoral Plan 1'!$H109</f>
        <v>0</v>
      </c>
      <c r="E66" s="79">
        <f>'Sectoral Plan 2'!$H109</f>
        <v>0</v>
      </c>
      <c r="F66" s="79">
        <f>'Sectoral Plan 3'!$H109</f>
        <v>0</v>
      </c>
      <c r="G66" s="79">
        <f>'Sectoral Plan 4'!$H109</f>
        <v>0</v>
      </c>
      <c r="H66" s="79">
        <f>'Sectoral Plan 5'!$H109</f>
        <v>0</v>
      </c>
      <c r="I66" s="79">
        <f>'Sectoral Plan 6'!$H109</f>
        <v>0</v>
      </c>
      <c r="J66" s="79">
        <f>'Sectoral Plan 7'!$H109</f>
        <v>0</v>
      </c>
      <c r="K66" s="79">
        <f>'Sectoral Plan 8'!$H109</f>
        <v>0</v>
      </c>
      <c r="L66" s="79" t="str">
        <f>'Sectoral Plan 9'!$H109</f>
        <v>P</v>
      </c>
      <c r="M66" s="79">
        <f>'Sectoral Plan 10'!$H109</f>
        <v>0</v>
      </c>
      <c r="N66" s="79">
        <f>'Sectoral Plan 11'!$H109</f>
        <v>0</v>
      </c>
      <c r="O66" s="79">
        <f>'Sectoral Plan 12'!$H109</f>
        <v>0</v>
      </c>
      <c r="P66" s="79">
        <f>'Sectoral Plan 13'!$H109</f>
        <v>0</v>
      </c>
      <c r="Q66" s="79">
        <f>'Sectoral Plan 14'!$H109</f>
        <v>0</v>
      </c>
      <c r="R66" s="79">
        <f>'Sectoral Plan 15'!$H109</f>
        <v>0</v>
      </c>
      <c r="S66" s="79">
        <f>'Sectoral Plan 16'!$H109</f>
        <v>0</v>
      </c>
      <c r="T66" s="79">
        <f>'Sectoral Plan 17'!$H109</f>
        <v>0</v>
      </c>
      <c r="U66" s="79">
        <f>'Sectoral Plan 18'!$H109</f>
        <v>0</v>
      </c>
      <c r="V66" s="79">
        <f>'Sectoral Plan 19'!$H109</f>
        <v>0</v>
      </c>
      <c r="W66" s="79">
        <f>'Sectoral Plan 20'!$H109</f>
        <v>0</v>
      </c>
      <c r="X66" s="79">
        <f>'Sectoral Plan 21'!$H109</f>
        <v>0</v>
      </c>
      <c r="Y66" s="79">
        <f>'Sectoral Plan 22'!$H109</f>
        <v>0</v>
      </c>
      <c r="Z66" s="79">
        <f>'Sectoral Plan 23'!$H109</f>
        <v>0</v>
      </c>
      <c r="AA66" s="79">
        <f>'Sectoral Plan 24'!$H109</f>
        <v>0</v>
      </c>
      <c r="AB66" s="79">
        <f>'Sectoral Plan 25'!$H109</f>
        <v>0</v>
      </c>
      <c r="AC66" s="79">
        <f>'Sectoral Plan 26'!$H109</f>
        <v>0</v>
      </c>
      <c r="AD66" s="79">
        <f>'Sectoral Plan 27'!$H109</f>
        <v>0</v>
      </c>
      <c r="AE66" s="79">
        <f>'Sectoral Plan 28'!$H109</f>
        <v>0</v>
      </c>
      <c r="AF66" s="79">
        <f>'Sectoral Plan 29'!$H109</f>
        <v>0</v>
      </c>
      <c r="AG66" s="108">
        <f>'Sectoral Plan 30'!$H109</f>
        <v>0</v>
      </c>
      <c r="AH66" s="107">
        <f t="shared" si="0"/>
        <v>0</v>
      </c>
      <c r="AI66" s="79">
        <f t="shared" si="1"/>
        <v>1</v>
      </c>
      <c r="AJ66" s="79">
        <f>IF(AND($AK66=0,$AL66=0),SUM($AH66:$AI66),'developer sheet'!$D$9)</f>
        <v>1</v>
      </c>
      <c r="AK66" s="79">
        <f>'Long Term Vision'!C109</f>
        <v>0</v>
      </c>
      <c r="AL66" s="79">
        <f>'Long Term Vision'!D109</f>
        <v>0</v>
      </c>
      <c r="AM66" s="79">
        <f t="shared" si="2"/>
        <v>1</v>
      </c>
      <c r="AN66" s="79">
        <f t="shared" si="3"/>
        <v>1</v>
      </c>
      <c r="AO66" s="79">
        <f t="shared" si="4"/>
        <v>0</v>
      </c>
      <c r="AP66" s="88" t="str">
        <f>IF(OR($AK66="NO",$AL66="NO"),'developer sheet'!$D$9,IF(AND($AJ66&lt;&gt;'developer sheet'!$D$9,$AJ66&lt;&gt;0),IF($AH66&gt;0,"T",IF($AI66&gt;0,"P")),'developer sheet'!$D$10))</f>
        <v>P</v>
      </c>
      <c r="AQ66" s="103"/>
    </row>
    <row r="67" spans="1:43" x14ac:dyDescent="0.25">
      <c r="A67" s="19">
        <v>11.3</v>
      </c>
      <c r="B67" s="107">
        <f>'Long Term Vision'!J110</f>
        <v>0</v>
      </c>
      <c r="C67" s="79">
        <f>'Mid-term Plan'!H110</f>
        <v>0</v>
      </c>
      <c r="D67" s="79">
        <f>'Sectoral Plan 1'!$H110</f>
        <v>0</v>
      </c>
      <c r="E67" s="79">
        <f>'Sectoral Plan 2'!$H110</f>
        <v>0</v>
      </c>
      <c r="F67" s="79">
        <f>'Sectoral Plan 3'!$H110</f>
        <v>0</v>
      </c>
      <c r="G67" s="79">
        <f>'Sectoral Plan 4'!$H110</f>
        <v>0</v>
      </c>
      <c r="H67" s="79">
        <f>'Sectoral Plan 5'!$H110</f>
        <v>0</v>
      </c>
      <c r="I67" s="79">
        <f>'Sectoral Plan 6'!$H110</f>
        <v>0</v>
      </c>
      <c r="J67" s="79">
        <f>'Sectoral Plan 7'!$H110</f>
        <v>0</v>
      </c>
      <c r="K67" s="79">
        <f>'Sectoral Plan 8'!$H110</f>
        <v>0</v>
      </c>
      <c r="L67" s="79">
        <f>'Sectoral Plan 9'!$H110</f>
        <v>0</v>
      </c>
      <c r="M67" s="79">
        <f>'Sectoral Plan 10'!$H110</f>
        <v>0</v>
      </c>
      <c r="N67" s="79">
        <f>'Sectoral Plan 11'!$H110</f>
        <v>0</v>
      </c>
      <c r="O67" s="79">
        <f>'Sectoral Plan 12'!$H110</f>
        <v>0</v>
      </c>
      <c r="P67" s="79">
        <f>'Sectoral Plan 13'!$H110</f>
        <v>0</v>
      </c>
      <c r="Q67" s="79">
        <f>'Sectoral Plan 14'!$H110</f>
        <v>0</v>
      </c>
      <c r="R67" s="79">
        <f>'Sectoral Plan 15'!$H110</f>
        <v>0</v>
      </c>
      <c r="S67" s="79">
        <f>'Sectoral Plan 16'!$H110</f>
        <v>0</v>
      </c>
      <c r="T67" s="79">
        <f>'Sectoral Plan 17'!$H110</f>
        <v>0</v>
      </c>
      <c r="U67" s="79">
        <f>'Sectoral Plan 18'!$H110</f>
        <v>0</v>
      </c>
      <c r="V67" s="79">
        <f>'Sectoral Plan 19'!$H110</f>
        <v>0</v>
      </c>
      <c r="W67" s="79">
        <f>'Sectoral Plan 20'!$H110</f>
        <v>0</v>
      </c>
      <c r="X67" s="79">
        <f>'Sectoral Plan 21'!$H110</f>
        <v>0</v>
      </c>
      <c r="Y67" s="79">
        <f>'Sectoral Plan 22'!$H110</f>
        <v>0</v>
      </c>
      <c r="Z67" s="79">
        <f>'Sectoral Plan 23'!$H110</f>
        <v>0</v>
      </c>
      <c r="AA67" s="79">
        <f>'Sectoral Plan 24'!$H110</f>
        <v>0</v>
      </c>
      <c r="AB67" s="79">
        <f>'Sectoral Plan 25'!$H110</f>
        <v>0</v>
      </c>
      <c r="AC67" s="79">
        <f>'Sectoral Plan 26'!$H110</f>
        <v>0</v>
      </c>
      <c r="AD67" s="79">
        <f>'Sectoral Plan 27'!$H110</f>
        <v>0</v>
      </c>
      <c r="AE67" s="79">
        <f>'Sectoral Plan 28'!$H110</f>
        <v>0</v>
      </c>
      <c r="AF67" s="79">
        <f>'Sectoral Plan 29'!$H110</f>
        <v>0</v>
      </c>
      <c r="AG67" s="108">
        <f>'Sectoral Plan 30'!$H110</f>
        <v>0</v>
      </c>
      <c r="AH67" s="107">
        <f t="shared" ref="AH67:AH127" si="5">COUNTIF(B67:AG67,"T")</f>
        <v>0</v>
      </c>
      <c r="AI67" s="79">
        <f t="shared" ref="AI67:AI127" si="6">COUNTIF(B67:AG67,"P")</f>
        <v>0</v>
      </c>
      <c r="AJ67" s="79" t="str">
        <f>IF(AND($AK67=0,$AL67=0),SUM($AH67:$AI67),'developer sheet'!$D$9)</f>
        <v>N/A</v>
      </c>
      <c r="AK67" s="79">
        <f>'Long Term Vision'!C110</f>
        <v>0</v>
      </c>
      <c r="AL67" s="79" t="str">
        <f>'Long Term Vision'!D110</f>
        <v>NO</v>
      </c>
      <c r="AM67" s="79">
        <f t="shared" ref="AM67:AM127" si="7">IF(AND($AK67=0,$AL67=0),1,0)</f>
        <v>0</v>
      </c>
      <c r="AN67" s="79">
        <f t="shared" ref="AN67:AN127" si="8">IF(AND($AH67+$AI67&gt;0,$AK67=0,$AL67=0),1,0)</f>
        <v>0</v>
      </c>
      <c r="AO67" s="79">
        <f t="shared" ref="AO67:AO127" si="9">IF(AND($AH67=0,$AI67=0,$AK67=0,$AL67=0),1,0)</f>
        <v>0</v>
      </c>
      <c r="AP67" s="88" t="str">
        <f>IF(OR($AK67="NO",$AL67="NO"),'developer sheet'!$D$9,IF(AND($AJ67&lt;&gt;'developer sheet'!$D$9,$AJ67&lt;&gt;0),IF($AH67&gt;0,"T",IF($AI67&gt;0,"P")),'developer sheet'!$D$10))</f>
        <v>N/A</v>
      </c>
      <c r="AQ67" s="103"/>
    </row>
    <row r="68" spans="1:43" x14ac:dyDescent="0.25">
      <c r="A68" s="19">
        <v>11.4</v>
      </c>
      <c r="B68" s="107">
        <f>'Long Term Vision'!J111</f>
        <v>0</v>
      </c>
      <c r="C68" s="79">
        <f>'Mid-term Plan'!H111</f>
        <v>0</v>
      </c>
      <c r="D68" s="79">
        <f>'Sectoral Plan 1'!$H111</f>
        <v>0</v>
      </c>
      <c r="E68" s="79">
        <f>'Sectoral Plan 2'!$H111</f>
        <v>0</v>
      </c>
      <c r="F68" s="79">
        <f>'Sectoral Plan 3'!$H111</f>
        <v>0</v>
      </c>
      <c r="G68" s="79">
        <f>'Sectoral Plan 4'!$H111</f>
        <v>0</v>
      </c>
      <c r="H68" s="79">
        <f>'Sectoral Plan 5'!$H111</f>
        <v>0</v>
      </c>
      <c r="I68" s="79">
        <f>'Sectoral Plan 6'!$H111</f>
        <v>0</v>
      </c>
      <c r="J68" s="79">
        <f>'Sectoral Plan 7'!$H111</f>
        <v>0</v>
      </c>
      <c r="K68" s="79">
        <f>'Sectoral Plan 8'!$H111</f>
        <v>0</v>
      </c>
      <c r="L68" s="79">
        <f>'Sectoral Plan 9'!$H111</f>
        <v>0</v>
      </c>
      <c r="M68" s="79">
        <f>'Sectoral Plan 10'!$H111</f>
        <v>0</v>
      </c>
      <c r="N68" s="79">
        <f>'Sectoral Plan 11'!$H111</f>
        <v>0</v>
      </c>
      <c r="O68" s="79">
        <f>'Sectoral Plan 12'!$H111</f>
        <v>0</v>
      </c>
      <c r="P68" s="79">
        <f>'Sectoral Plan 13'!$H111</f>
        <v>0</v>
      </c>
      <c r="Q68" s="79">
        <f>'Sectoral Plan 14'!$H111</f>
        <v>0</v>
      </c>
      <c r="R68" s="79">
        <f>'Sectoral Plan 15'!$H111</f>
        <v>0</v>
      </c>
      <c r="S68" s="79">
        <f>'Sectoral Plan 16'!$H111</f>
        <v>0</v>
      </c>
      <c r="T68" s="79">
        <f>'Sectoral Plan 17'!$H111</f>
        <v>0</v>
      </c>
      <c r="U68" s="79">
        <f>'Sectoral Plan 18'!$H111</f>
        <v>0</v>
      </c>
      <c r="V68" s="79">
        <f>'Sectoral Plan 19'!$H111</f>
        <v>0</v>
      </c>
      <c r="W68" s="79">
        <f>'Sectoral Plan 20'!$H111</f>
        <v>0</v>
      </c>
      <c r="X68" s="79">
        <f>'Sectoral Plan 21'!$H111</f>
        <v>0</v>
      </c>
      <c r="Y68" s="79">
        <f>'Sectoral Plan 22'!$H111</f>
        <v>0</v>
      </c>
      <c r="Z68" s="79">
        <f>'Sectoral Plan 23'!$H111</f>
        <v>0</v>
      </c>
      <c r="AA68" s="79">
        <f>'Sectoral Plan 24'!$H111</f>
        <v>0</v>
      </c>
      <c r="AB68" s="79">
        <f>'Sectoral Plan 25'!$H111</f>
        <v>0</v>
      </c>
      <c r="AC68" s="79">
        <f>'Sectoral Plan 26'!$H111</f>
        <v>0</v>
      </c>
      <c r="AD68" s="79">
        <f>'Sectoral Plan 27'!$H111</f>
        <v>0</v>
      </c>
      <c r="AE68" s="79">
        <f>'Sectoral Plan 28'!$H111</f>
        <v>0</v>
      </c>
      <c r="AF68" s="79">
        <f>'Sectoral Plan 29'!$H111</f>
        <v>0</v>
      </c>
      <c r="AG68" s="108">
        <f>'Sectoral Plan 30'!$H111</f>
        <v>0</v>
      </c>
      <c r="AH68" s="107">
        <f t="shared" si="5"/>
        <v>0</v>
      </c>
      <c r="AI68" s="79">
        <f t="shared" si="6"/>
        <v>0</v>
      </c>
      <c r="AJ68" s="79" t="str">
        <f>IF(AND($AK68=0,$AL68=0),SUM($AH68:$AI68),'developer sheet'!$D$9)</f>
        <v>N/A</v>
      </c>
      <c r="AK68" s="79">
        <f>'Long Term Vision'!C111</f>
        <v>0</v>
      </c>
      <c r="AL68" s="79" t="str">
        <f>'Long Term Vision'!D111</f>
        <v>NO</v>
      </c>
      <c r="AM68" s="79">
        <f t="shared" si="7"/>
        <v>0</v>
      </c>
      <c r="AN68" s="79">
        <f t="shared" si="8"/>
        <v>0</v>
      </c>
      <c r="AO68" s="79">
        <f t="shared" si="9"/>
        <v>0</v>
      </c>
      <c r="AP68" s="88" t="str">
        <f>IF(OR($AK68="NO",$AL68="NO"),'developer sheet'!$D$9,IF(AND($AJ68&lt;&gt;'developer sheet'!$D$9,$AJ68&lt;&gt;0),IF($AH68&gt;0,"T",IF($AI68&gt;0,"P")),'developer sheet'!$D$10))</f>
        <v>N/A</v>
      </c>
      <c r="AQ68" s="103"/>
    </row>
    <row r="69" spans="1:43" x14ac:dyDescent="0.25">
      <c r="A69" s="19">
        <v>11.5</v>
      </c>
      <c r="B69" s="107">
        <f>'Long Term Vision'!J112</f>
        <v>0</v>
      </c>
      <c r="C69" s="79">
        <f>'Mid-term Plan'!H112</f>
        <v>0</v>
      </c>
      <c r="D69" s="79">
        <f>'Sectoral Plan 1'!$H112</f>
        <v>0</v>
      </c>
      <c r="E69" s="79">
        <f>'Sectoral Plan 2'!$H112</f>
        <v>0</v>
      </c>
      <c r="F69" s="79">
        <f>'Sectoral Plan 3'!$H112</f>
        <v>0</v>
      </c>
      <c r="G69" s="79">
        <f>'Sectoral Plan 4'!$H112</f>
        <v>0</v>
      </c>
      <c r="H69" s="79">
        <f>'Sectoral Plan 5'!$H112</f>
        <v>0</v>
      </c>
      <c r="I69" s="79">
        <f>'Sectoral Plan 6'!$H112</f>
        <v>0</v>
      </c>
      <c r="J69" s="79">
        <f>'Sectoral Plan 7'!$H112</f>
        <v>0</v>
      </c>
      <c r="K69" s="79">
        <f>'Sectoral Plan 8'!$H112</f>
        <v>0</v>
      </c>
      <c r="L69" s="79">
        <f>'Sectoral Plan 9'!$H112</f>
        <v>0</v>
      </c>
      <c r="M69" s="79">
        <f>'Sectoral Plan 10'!$H112</f>
        <v>0</v>
      </c>
      <c r="N69" s="79">
        <f>'Sectoral Plan 11'!$H112</f>
        <v>0</v>
      </c>
      <c r="O69" s="79">
        <f>'Sectoral Plan 12'!$H112</f>
        <v>0</v>
      </c>
      <c r="P69" s="79">
        <f>'Sectoral Plan 13'!$H112</f>
        <v>0</v>
      </c>
      <c r="Q69" s="79">
        <f>'Sectoral Plan 14'!$H112</f>
        <v>0</v>
      </c>
      <c r="R69" s="79">
        <f>'Sectoral Plan 15'!$H112</f>
        <v>0</v>
      </c>
      <c r="S69" s="79">
        <f>'Sectoral Plan 16'!$H112</f>
        <v>0</v>
      </c>
      <c r="T69" s="79">
        <f>'Sectoral Plan 17'!$H112</f>
        <v>0</v>
      </c>
      <c r="U69" s="79">
        <f>'Sectoral Plan 18'!$H112</f>
        <v>0</v>
      </c>
      <c r="V69" s="79">
        <f>'Sectoral Plan 19'!$H112</f>
        <v>0</v>
      </c>
      <c r="W69" s="79">
        <f>'Sectoral Plan 20'!$H112</f>
        <v>0</v>
      </c>
      <c r="X69" s="79">
        <f>'Sectoral Plan 21'!$H112</f>
        <v>0</v>
      </c>
      <c r="Y69" s="79">
        <f>'Sectoral Plan 22'!$H112</f>
        <v>0</v>
      </c>
      <c r="Z69" s="79">
        <f>'Sectoral Plan 23'!$H112</f>
        <v>0</v>
      </c>
      <c r="AA69" s="79">
        <f>'Sectoral Plan 24'!$H112</f>
        <v>0</v>
      </c>
      <c r="AB69" s="79">
        <f>'Sectoral Plan 25'!$H112</f>
        <v>0</v>
      </c>
      <c r="AC69" s="79">
        <f>'Sectoral Plan 26'!$H112</f>
        <v>0</v>
      </c>
      <c r="AD69" s="79">
        <f>'Sectoral Plan 27'!$H112</f>
        <v>0</v>
      </c>
      <c r="AE69" s="79">
        <f>'Sectoral Plan 28'!$H112</f>
        <v>0</v>
      </c>
      <c r="AF69" s="79">
        <f>'Sectoral Plan 29'!$H112</f>
        <v>0</v>
      </c>
      <c r="AG69" s="108">
        <f>'Sectoral Plan 30'!$H112</f>
        <v>0</v>
      </c>
      <c r="AH69" s="107">
        <f t="shared" si="5"/>
        <v>0</v>
      </c>
      <c r="AI69" s="79">
        <f t="shared" si="6"/>
        <v>0</v>
      </c>
      <c r="AJ69" s="79" t="str">
        <f>IF(AND($AK69=0,$AL69=0),SUM($AH69:$AI69),'developer sheet'!$D$9)</f>
        <v>N/A</v>
      </c>
      <c r="AK69" s="79">
        <f>'Long Term Vision'!C112</f>
        <v>0</v>
      </c>
      <c r="AL69" s="79" t="str">
        <f>'Long Term Vision'!D112</f>
        <v>NO</v>
      </c>
      <c r="AM69" s="79">
        <f t="shared" si="7"/>
        <v>0</v>
      </c>
      <c r="AN69" s="79">
        <f t="shared" si="8"/>
        <v>0</v>
      </c>
      <c r="AO69" s="79">
        <f t="shared" si="9"/>
        <v>0</v>
      </c>
      <c r="AP69" s="88" t="str">
        <f>IF(OR($AK69="NO",$AL69="NO"),'developer sheet'!$D$9,IF(AND($AJ69&lt;&gt;'developer sheet'!$D$9,$AJ69&lt;&gt;0),IF($AH69&gt;0,"T",IF($AI69&gt;0,"P")),'developer sheet'!$D$10))</f>
        <v>N/A</v>
      </c>
      <c r="AQ69" s="103"/>
    </row>
    <row r="70" spans="1:43" x14ac:dyDescent="0.25">
      <c r="A70" s="19">
        <v>11.6</v>
      </c>
      <c r="B70" s="107">
        <f>'Long Term Vision'!J113</f>
        <v>0</v>
      </c>
      <c r="C70" s="79">
        <f>'Mid-term Plan'!H113</f>
        <v>0</v>
      </c>
      <c r="D70" s="79">
        <f>'Sectoral Plan 1'!$H113</f>
        <v>0</v>
      </c>
      <c r="E70" s="79">
        <f>'Sectoral Plan 2'!$H113</f>
        <v>0</v>
      </c>
      <c r="F70" s="79">
        <f>'Sectoral Plan 3'!$H113</f>
        <v>0</v>
      </c>
      <c r="G70" s="79">
        <f>'Sectoral Plan 4'!$H113</f>
        <v>0</v>
      </c>
      <c r="H70" s="79">
        <f>'Sectoral Plan 5'!$H113</f>
        <v>0</v>
      </c>
      <c r="I70" s="79">
        <f>'Sectoral Plan 6'!$H113</f>
        <v>0</v>
      </c>
      <c r="J70" s="79">
        <f>'Sectoral Plan 7'!$H113</f>
        <v>0</v>
      </c>
      <c r="K70" s="79">
        <f>'Sectoral Plan 8'!$H113</f>
        <v>0</v>
      </c>
      <c r="L70" s="79">
        <f>'Sectoral Plan 9'!$H113</f>
        <v>0</v>
      </c>
      <c r="M70" s="79">
        <f>'Sectoral Plan 10'!$H113</f>
        <v>0</v>
      </c>
      <c r="N70" s="79">
        <f>'Sectoral Plan 11'!$H113</f>
        <v>0</v>
      </c>
      <c r="O70" s="79">
        <f>'Sectoral Plan 12'!$H113</f>
        <v>0</v>
      </c>
      <c r="P70" s="79">
        <f>'Sectoral Plan 13'!$H113</f>
        <v>0</v>
      </c>
      <c r="Q70" s="79">
        <f>'Sectoral Plan 14'!$H113</f>
        <v>0</v>
      </c>
      <c r="R70" s="79">
        <f>'Sectoral Plan 15'!$H113</f>
        <v>0</v>
      </c>
      <c r="S70" s="79">
        <f>'Sectoral Plan 16'!$H113</f>
        <v>0</v>
      </c>
      <c r="T70" s="79">
        <f>'Sectoral Plan 17'!$H113</f>
        <v>0</v>
      </c>
      <c r="U70" s="79">
        <f>'Sectoral Plan 18'!$H113</f>
        <v>0</v>
      </c>
      <c r="V70" s="79">
        <f>'Sectoral Plan 19'!$H113</f>
        <v>0</v>
      </c>
      <c r="W70" s="79">
        <f>'Sectoral Plan 20'!$H113</f>
        <v>0</v>
      </c>
      <c r="X70" s="79">
        <f>'Sectoral Plan 21'!$H113</f>
        <v>0</v>
      </c>
      <c r="Y70" s="79">
        <f>'Sectoral Plan 22'!$H113</f>
        <v>0</v>
      </c>
      <c r="Z70" s="79">
        <f>'Sectoral Plan 23'!$H113</f>
        <v>0</v>
      </c>
      <c r="AA70" s="79">
        <f>'Sectoral Plan 24'!$H113</f>
        <v>0</v>
      </c>
      <c r="AB70" s="79">
        <f>'Sectoral Plan 25'!$H113</f>
        <v>0</v>
      </c>
      <c r="AC70" s="79">
        <f>'Sectoral Plan 26'!$H113</f>
        <v>0</v>
      </c>
      <c r="AD70" s="79">
        <f>'Sectoral Plan 27'!$H113</f>
        <v>0</v>
      </c>
      <c r="AE70" s="79">
        <f>'Sectoral Plan 28'!$H113</f>
        <v>0</v>
      </c>
      <c r="AF70" s="79">
        <f>'Sectoral Plan 29'!$H113</f>
        <v>0</v>
      </c>
      <c r="AG70" s="108">
        <f>'Sectoral Plan 30'!$H113</f>
        <v>0</v>
      </c>
      <c r="AH70" s="107">
        <f t="shared" si="5"/>
        <v>0</v>
      </c>
      <c r="AI70" s="79">
        <f t="shared" si="6"/>
        <v>0</v>
      </c>
      <c r="AJ70" s="79" t="str">
        <f>IF(AND($AK70=0,$AL70=0),SUM($AH70:$AI70),'developer sheet'!$D$9)</f>
        <v>N/A</v>
      </c>
      <c r="AK70" s="79">
        <f>'Long Term Vision'!C113</f>
        <v>0</v>
      </c>
      <c r="AL70" s="79" t="str">
        <f>'Long Term Vision'!D113</f>
        <v>NO</v>
      </c>
      <c r="AM70" s="79">
        <f t="shared" si="7"/>
        <v>0</v>
      </c>
      <c r="AN70" s="79">
        <f t="shared" si="8"/>
        <v>0</v>
      </c>
      <c r="AO70" s="79">
        <f t="shared" si="9"/>
        <v>0</v>
      </c>
      <c r="AP70" s="88" t="str">
        <f>IF(OR($AK70="NO",$AL70="NO"),'developer sheet'!$D$9,IF(AND($AJ70&lt;&gt;'developer sheet'!$D$9,$AJ70&lt;&gt;0),IF($AH70&gt;0,"T",IF($AI70&gt;0,"P")),'developer sheet'!$D$10))</f>
        <v>N/A</v>
      </c>
      <c r="AQ70" s="103"/>
    </row>
    <row r="71" spans="1:43" x14ac:dyDescent="0.25">
      <c r="A71" s="19">
        <v>11.7</v>
      </c>
      <c r="B71" s="107">
        <f>'Long Term Vision'!J114</f>
        <v>0</v>
      </c>
      <c r="C71" s="79" t="str">
        <f>'Mid-term Plan'!H114</f>
        <v>P</v>
      </c>
      <c r="D71" s="79">
        <f>'Sectoral Plan 1'!$H114</f>
        <v>0</v>
      </c>
      <c r="E71" s="79">
        <f>'Sectoral Plan 2'!$H114</f>
        <v>0</v>
      </c>
      <c r="F71" s="79">
        <f>'Sectoral Plan 3'!$H114</f>
        <v>0</v>
      </c>
      <c r="G71" s="79">
        <f>'Sectoral Plan 4'!$H114</f>
        <v>0</v>
      </c>
      <c r="H71" s="79">
        <f>'Sectoral Plan 5'!$H114</f>
        <v>0</v>
      </c>
      <c r="I71" s="79">
        <f>'Sectoral Plan 6'!$H114</f>
        <v>0</v>
      </c>
      <c r="J71" s="79">
        <f>'Sectoral Plan 7'!$H114</f>
        <v>0</v>
      </c>
      <c r="K71" s="79">
        <f>'Sectoral Plan 8'!$H114</f>
        <v>0</v>
      </c>
      <c r="L71" s="79">
        <f>'Sectoral Plan 9'!$H114</f>
        <v>0</v>
      </c>
      <c r="M71" s="79">
        <f>'Sectoral Plan 10'!$H114</f>
        <v>0</v>
      </c>
      <c r="N71" s="79">
        <f>'Sectoral Plan 11'!$H114</f>
        <v>0</v>
      </c>
      <c r="O71" s="79">
        <f>'Sectoral Plan 12'!$H114</f>
        <v>0</v>
      </c>
      <c r="P71" s="79">
        <f>'Sectoral Plan 13'!$H114</f>
        <v>0</v>
      </c>
      <c r="Q71" s="79">
        <f>'Sectoral Plan 14'!$H114</f>
        <v>0</v>
      </c>
      <c r="R71" s="79">
        <f>'Sectoral Plan 15'!$H114</f>
        <v>0</v>
      </c>
      <c r="S71" s="79">
        <f>'Sectoral Plan 16'!$H114</f>
        <v>0</v>
      </c>
      <c r="T71" s="79">
        <f>'Sectoral Plan 17'!$H114</f>
        <v>0</v>
      </c>
      <c r="U71" s="79">
        <f>'Sectoral Plan 18'!$H114</f>
        <v>0</v>
      </c>
      <c r="V71" s="79">
        <f>'Sectoral Plan 19'!$H114</f>
        <v>0</v>
      </c>
      <c r="W71" s="79">
        <f>'Sectoral Plan 20'!$H114</f>
        <v>0</v>
      </c>
      <c r="X71" s="79">
        <f>'Sectoral Plan 21'!$H114</f>
        <v>0</v>
      </c>
      <c r="Y71" s="79">
        <f>'Sectoral Plan 22'!$H114</f>
        <v>0</v>
      </c>
      <c r="Z71" s="79">
        <f>'Sectoral Plan 23'!$H114</f>
        <v>0</v>
      </c>
      <c r="AA71" s="79">
        <f>'Sectoral Plan 24'!$H114</f>
        <v>0</v>
      </c>
      <c r="AB71" s="79">
        <f>'Sectoral Plan 25'!$H114</f>
        <v>0</v>
      </c>
      <c r="AC71" s="79">
        <f>'Sectoral Plan 26'!$H114</f>
        <v>0</v>
      </c>
      <c r="AD71" s="79">
        <f>'Sectoral Plan 27'!$H114</f>
        <v>0</v>
      </c>
      <c r="AE71" s="79">
        <f>'Sectoral Plan 28'!$H114</f>
        <v>0</v>
      </c>
      <c r="AF71" s="79">
        <f>'Sectoral Plan 29'!$H114</f>
        <v>0</v>
      </c>
      <c r="AG71" s="108">
        <f>'Sectoral Plan 30'!$H114</f>
        <v>0</v>
      </c>
      <c r="AH71" s="107">
        <f t="shared" si="5"/>
        <v>0</v>
      </c>
      <c r="AI71" s="79">
        <f t="shared" si="6"/>
        <v>1</v>
      </c>
      <c r="AJ71" s="79">
        <f>IF(AND($AK71=0,$AL71=0),SUM($AH71:$AI71),'developer sheet'!$D$9)</f>
        <v>1</v>
      </c>
      <c r="AK71" s="79">
        <f>'Long Term Vision'!C114</f>
        <v>0</v>
      </c>
      <c r="AL71" s="79">
        <f>'Long Term Vision'!D114</f>
        <v>0</v>
      </c>
      <c r="AM71" s="79">
        <f t="shared" si="7"/>
        <v>1</v>
      </c>
      <c r="AN71" s="79">
        <f t="shared" si="8"/>
        <v>1</v>
      </c>
      <c r="AO71" s="79">
        <f t="shared" si="9"/>
        <v>0</v>
      </c>
      <c r="AP71" s="88" t="str">
        <f>IF(OR($AK71="NO",$AL71="NO"),'developer sheet'!$D$9,IF(AND($AJ71&lt;&gt;'developer sheet'!$D$9,$AJ71&lt;&gt;0),IF($AH71&gt;0,"T",IF($AI71&gt;0,"P")),'developer sheet'!$D$10))</f>
        <v>P</v>
      </c>
      <c r="AQ71" s="103"/>
    </row>
    <row r="72" spans="1:43" x14ac:dyDescent="0.25">
      <c r="A72">
        <v>12.1</v>
      </c>
      <c r="B72" s="107">
        <f>'Long Term Vision'!J48</f>
        <v>0</v>
      </c>
      <c r="C72" s="79">
        <f>'Mid-term Plan'!H48</f>
        <v>0</v>
      </c>
      <c r="D72" s="79">
        <f>'Sectoral Plan 1'!$H48</f>
        <v>0</v>
      </c>
      <c r="E72" s="79">
        <f>'Sectoral Plan 2'!$H48</f>
        <v>0</v>
      </c>
      <c r="F72" s="79">
        <f>'Sectoral Plan 3'!$H48</f>
        <v>0</v>
      </c>
      <c r="G72" s="79">
        <f>'Sectoral Plan 4'!$H48</f>
        <v>0</v>
      </c>
      <c r="H72" s="79">
        <f>'Sectoral Plan 5'!$H48</f>
        <v>0</v>
      </c>
      <c r="I72" s="79">
        <f>'Sectoral Plan 6'!$H48</f>
        <v>0</v>
      </c>
      <c r="J72" s="79">
        <f>'Sectoral Plan 7'!$H48</f>
        <v>0</v>
      </c>
      <c r="K72" s="79">
        <f>'Sectoral Plan 8'!$H48</f>
        <v>0</v>
      </c>
      <c r="L72" s="79">
        <f>'Sectoral Plan 9'!$H48</f>
        <v>0</v>
      </c>
      <c r="M72" s="79">
        <f>'Sectoral Plan 10'!$H48</f>
        <v>0</v>
      </c>
      <c r="N72" s="79">
        <f>'Sectoral Plan 11'!$H48</f>
        <v>0</v>
      </c>
      <c r="O72" s="79">
        <f>'Sectoral Plan 12'!$H48</f>
        <v>0</v>
      </c>
      <c r="P72" s="79">
        <f>'Sectoral Plan 13'!$H48</f>
        <v>0</v>
      </c>
      <c r="Q72" s="79">
        <f>'Sectoral Plan 14'!$H48</f>
        <v>0</v>
      </c>
      <c r="R72" s="79">
        <f>'Sectoral Plan 15'!$H48</f>
        <v>0</v>
      </c>
      <c r="S72" s="79">
        <f>'Sectoral Plan 16'!$H48</f>
        <v>0</v>
      </c>
      <c r="T72" s="79">
        <f>'Sectoral Plan 17'!$H48</f>
        <v>0</v>
      </c>
      <c r="U72" s="79">
        <f>'Sectoral Plan 18'!$H48</f>
        <v>0</v>
      </c>
      <c r="V72" s="79">
        <f>'Sectoral Plan 19'!$H48</f>
        <v>0</v>
      </c>
      <c r="W72" s="79">
        <f>'Sectoral Plan 20'!$H48</f>
        <v>0</v>
      </c>
      <c r="X72" s="79">
        <f>'Sectoral Plan 21'!$H48</f>
        <v>0</v>
      </c>
      <c r="Y72" s="79">
        <f>'Sectoral Plan 22'!$H48</f>
        <v>0</v>
      </c>
      <c r="Z72" s="79">
        <f>'Sectoral Plan 23'!$H48</f>
        <v>0</v>
      </c>
      <c r="AA72" s="79">
        <f>'Sectoral Plan 24'!$H48</f>
        <v>0</v>
      </c>
      <c r="AB72" s="79">
        <f>'Sectoral Plan 25'!$H48</f>
        <v>0</v>
      </c>
      <c r="AC72" s="79">
        <f>'Sectoral Plan 26'!$H48</f>
        <v>0</v>
      </c>
      <c r="AD72" s="79">
        <f>'Sectoral Plan 27'!$H48</f>
        <v>0</v>
      </c>
      <c r="AE72" s="79">
        <f>'Sectoral Plan 28'!$H48</f>
        <v>0</v>
      </c>
      <c r="AF72" s="79">
        <f>'Sectoral Plan 29'!$H48</f>
        <v>0</v>
      </c>
      <c r="AG72" s="108">
        <f>'Sectoral Plan 30'!$H48</f>
        <v>0</v>
      </c>
      <c r="AH72" s="107">
        <f t="shared" si="5"/>
        <v>0</v>
      </c>
      <c r="AI72" s="79">
        <f t="shared" si="6"/>
        <v>0</v>
      </c>
      <c r="AJ72" s="79" t="str">
        <f>IF(AND($AK72=0,$AL72=0),SUM($AH72:$AI72),'developer sheet'!$D$9)</f>
        <v>N/A</v>
      </c>
      <c r="AK72" s="79" t="str">
        <f>'Long Term Vision'!C48</f>
        <v>NO</v>
      </c>
      <c r="AL72" s="79" t="str">
        <f>'Long Term Vision'!D48</f>
        <v>NO</v>
      </c>
      <c r="AM72" s="79">
        <f t="shared" si="7"/>
        <v>0</v>
      </c>
      <c r="AN72" s="79">
        <f t="shared" si="8"/>
        <v>0</v>
      </c>
      <c r="AO72" s="79">
        <f t="shared" si="9"/>
        <v>0</v>
      </c>
      <c r="AP72" s="88" t="str">
        <f>IF(OR($AK72="NO",$AL72="NO"),'developer sheet'!$D$9,IF(AND($AJ72&lt;&gt;'developer sheet'!$D$9,$AJ72&lt;&gt;0),IF($AH72&gt;0,"T",IF($AI72&gt;0,"P")),'developer sheet'!$D$10))</f>
        <v>N/A</v>
      </c>
      <c r="AQ72" s="103"/>
    </row>
    <row r="73" spans="1:43" x14ac:dyDescent="0.25">
      <c r="A73">
        <v>12.2</v>
      </c>
      <c r="B73" s="107">
        <f>'Long Term Vision'!J49</f>
        <v>0</v>
      </c>
      <c r="C73" s="79">
        <f>'Mid-term Plan'!H49</f>
        <v>0</v>
      </c>
      <c r="D73" s="79">
        <f>'Sectoral Plan 1'!$H49</f>
        <v>0</v>
      </c>
      <c r="E73" s="79">
        <f>'Sectoral Plan 2'!$H49</f>
        <v>0</v>
      </c>
      <c r="F73" s="79">
        <f>'Sectoral Plan 3'!$H49</f>
        <v>0</v>
      </c>
      <c r="G73" s="79">
        <f>'Sectoral Plan 4'!$H49</f>
        <v>0</v>
      </c>
      <c r="H73" s="79">
        <f>'Sectoral Plan 5'!$H49</f>
        <v>0</v>
      </c>
      <c r="I73" s="79">
        <f>'Sectoral Plan 6'!$H49</f>
        <v>0</v>
      </c>
      <c r="J73" s="79">
        <f>'Sectoral Plan 7'!$H49</f>
        <v>0</v>
      </c>
      <c r="K73" s="79">
        <f>'Sectoral Plan 8'!$H49</f>
        <v>0</v>
      </c>
      <c r="L73" s="79">
        <f>'Sectoral Plan 9'!$H49</f>
        <v>0</v>
      </c>
      <c r="M73" s="79">
        <f>'Sectoral Plan 10'!$H49</f>
        <v>0</v>
      </c>
      <c r="N73" s="79">
        <f>'Sectoral Plan 11'!$H49</f>
        <v>0</v>
      </c>
      <c r="O73" s="79">
        <f>'Sectoral Plan 12'!$H49</f>
        <v>0</v>
      </c>
      <c r="P73" s="79">
        <f>'Sectoral Plan 13'!$H49</f>
        <v>0</v>
      </c>
      <c r="Q73" s="79">
        <f>'Sectoral Plan 14'!$H49</f>
        <v>0</v>
      </c>
      <c r="R73" s="79">
        <f>'Sectoral Plan 15'!$H49</f>
        <v>0</v>
      </c>
      <c r="S73" s="79">
        <f>'Sectoral Plan 16'!$H49</f>
        <v>0</v>
      </c>
      <c r="T73" s="79">
        <f>'Sectoral Plan 17'!$H49</f>
        <v>0</v>
      </c>
      <c r="U73" s="79">
        <f>'Sectoral Plan 18'!$H49</f>
        <v>0</v>
      </c>
      <c r="V73" s="79">
        <f>'Sectoral Plan 19'!$H49</f>
        <v>0</v>
      </c>
      <c r="W73" s="79">
        <f>'Sectoral Plan 20'!$H49</f>
        <v>0</v>
      </c>
      <c r="X73" s="79">
        <f>'Sectoral Plan 21'!$H49</f>
        <v>0</v>
      </c>
      <c r="Y73" s="79">
        <f>'Sectoral Plan 22'!$H49</f>
        <v>0</v>
      </c>
      <c r="Z73" s="79">
        <f>'Sectoral Plan 23'!$H49</f>
        <v>0</v>
      </c>
      <c r="AA73" s="79">
        <f>'Sectoral Plan 24'!$H49</f>
        <v>0</v>
      </c>
      <c r="AB73" s="79">
        <f>'Sectoral Plan 25'!$H49</f>
        <v>0</v>
      </c>
      <c r="AC73" s="79">
        <f>'Sectoral Plan 26'!$H49</f>
        <v>0</v>
      </c>
      <c r="AD73" s="79">
        <f>'Sectoral Plan 27'!$H49</f>
        <v>0</v>
      </c>
      <c r="AE73" s="79">
        <f>'Sectoral Plan 28'!$H49</f>
        <v>0</v>
      </c>
      <c r="AF73" s="79">
        <f>'Sectoral Plan 29'!$H49</f>
        <v>0</v>
      </c>
      <c r="AG73" s="108">
        <f>'Sectoral Plan 30'!$H49</f>
        <v>0</v>
      </c>
      <c r="AH73" s="107">
        <f t="shared" si="5"/>
        <v>0</v>
      </c>
      <c r="AI73" s="79">
        <f t="shared" si="6"/>
        <v>0</v>
      </c>
      <c r="AJ73" s="79" t="str">
        <f>IF(AND($AK73=0,$AL73=0),SUM($AH73:$AI73),'developer sheet'!$D$9)</f>
        <v>N/A</v>
      </c>
      <c r="AK73" s="79">
        <f>'Long Term Vision'!C49</f>
        <v>0</v>
      </c>
      <c r="AL73" s="79" t="str">
        <f>'Long Term Vision'!D49</f>
        <v>NO</v>
      </c>
      <c r="AM73" s="79">
        <f t="shared" si="7"/>
        <v>0</v>
      </c>
      <c r="AN73" s="79">
        <f t="shared" si="8"/>
        <v>0</v>
      </c>
      <c r="AO73" s="79">
        <f t="shared" si="9"/>
        <v>0</v>
      </c>
      <c r="AP73" s="88" t="str">
        <f>IF(OR($AK73="NO",$AL73="NO"),'developer sheet'!$D$9,IF(AND($AJ73&lt;&gt;'developer sheet'!$D$9,$AJ73&lt;&gt;0),IF($AH73&gt;0,"T",IF($AI73&gt;0,"P")),'developer sheet'!$D$10))</f>
        <v>N/A</v>
      </c>
      <c r="AQ73" s="103"/>
    </row>
    <row r="74" spans="1:43" x14ac:dyDescent="0.25">
      <c r="A74" s="19">
        <v>12.3</v>
      </c>
      <c r="B74" s="107">
        <f>'Long Term Vision'!J50</f>
        <v>0</v>
      </c>
      <c r="C74" s="79">
        <f>'Mid-term Plan'!H50</f>
        <v>0</v>
      </c>
      <c r="D74" s="79">
        <f>'Sectoral Plan 1'!$H50</f>
        <v>0</v>
      </c>
      <c r="E74" s="79">
        <f>'Sectoral Plan 2'!$H50</f>
        <v>0</v>
      </c>
      <c r="F74" s="79">
        <f>'Sectoral Plan 3'!$H50</f>
        <v>0</v>
      </c>
      <c r="G74" s="79">
        <f>'Sectoral Plan 4'!$H50</f>
        <v>0</v>
      </c>
      <c r="H74" s="79">
        <f>'Sectoral Plan 5'!$H50</f>
        <v>0</v>
      </c>
      <c r="I74" s="79">
        <f>'Sectoral Plan 6'!$H50</f>
        <v>0</v>
      </c>
      <c r="J74" s="79">
        <f>'Sectoral Plan 7'!$H50</f>
        <v>0</v>
      </c>
      <c r="K74" s="79">
        <f>'Sectoral Plan 8'!$H50</f>
        <v>0</v>
      </c>
      <c r="L74" s="79">
        <f>'Sectoral Plan 9'!$H50</f>
        <v>0</v>
      </c>
      <c r="M74" s="79">
        <f>'Sectoral Plan 10'!$H50</f>
        <v>0</v>
      </c>
      <c r="N74" s="79">
        <f>'Sectoral Plan 11'!$H50</f>
        <v>0</v>
      </c>
      <c r="O74" s="79">
        <f>'Sectoral Plan 12'!$H50</f>
        <v>0</v>
      </c>
      <c r="P74" s="79">
        <f>'Sectoral Plan 13'!$H50</f>
        <v>0</v>
      </c>
      <c r="Q74" s="79">
        <f>'Sectoral Plan 14'!$H50</f>
        <v>0</v>
      </c>
      <c r="R74" s="79">
        <f>'Sectoral Plan 15'!$H50</f>
        <v>0</v>
      </c>
      <c r="S74" s="79">
        <f>'Sectoral Plan 16'!$H50</f>
        <v>0</v>
      </c>
      <c r="T74" s="79">
        <f>'Sectoral Plan 17'!$H50</f>
        <v>0</v>
      </c>
      <c r="U74" s="79">
        <f>'Sectoral Plan 18'!$H50</f>
        <v>0</v>
      </c>
      <c r="V74" s="79">
        <f>'Sectoral Plan 19'!$H50</f>
        <v>0</v>
      </c>
      <c r="W74" s="79">
        <f>'Sectoral Plan 20'!$H50</f>
        <v>0</v>
      </c>
      <c r="X74" s="79">
        <f>'Sectoral Plan 21'!$H50</f>
        <v>0</v>
      </c>
      <c r="Y74" s="79">
        <f>'Sectoral Plan 22'!$H50</f>
        <v>0</v>
      </c>
      <c r="Z74" s="79">
        <f>'Sectoral Plan 23'!$H50</f>
        <v>0</v>
      </c>
      <c r="AA74" s="79">
        <f>'Sectoral Plan 24'!$H50</f>
        <v>0</v>
      </c>
      <c r="AB74" s="79">
        <f>'Sectoral Plan 25'!$H50</f>
        <v>0</v>
      </c>
      <c r="AC74" s="79">
        <f>'Sectoral Plan 26'!$H50</f>
        <v>0</v>
      </c>
      <c r="AD74" s="79">
        <f>'Sectoral Plan 27'!$H50</f>
        <v>0</v>
      </c>
      <c r="AE74" s="79">
        <f>'Sectoral Plan 28'!$H50</f>
        <v>0</v>
      </c>
      <c r="AF74" s="79">
        <f>'Sectoral Plan 29'!$H50</f>
        <v>0</v>
      </c>
      <c r="AG74" s="108">
        <f>'Sectoral Plan 30'!$H50</f>
        <v>0</v>
      </c>
      <c r="AH74" s="107">
        <f t="shared" si="5"/>
        <v>0</v>
      </c>
      <c r="AI74" s="79">
        <f t="shared" si="6"/>
        <v>0</v>
      </c>
      <c r="AJ74" s="79" t="str">
        <f>IF(AND($AK74=0,$AL74=0),SUM($AH74:$AI74),'developer sheet'!$D$9)</f>
        <v>N/A</v>
      </c>
      <c r="AK74" s="79">
        <f>'Long Term Vision'!C50</f>
        <v>0</v>
      </c>
      <c r="AL74" s="79" t="str">
        <f>'Long Term Vision'!D50</f>
        <v>NO</v>
      </c>
      <c r="AM74" s="79">
        <f t="shared" si="7"/>
        <v>0</v>
      </c>
      <c r="AN74" s="79">
        <f t="shared" si="8"/>
        <v>0</v>
      </c>
      <c r="AO74" s="79">
        <f t="shared" si="9"/>
        <v>0</v>
      </c>
      <c r="AP74" s="88" t="str">
        <f>IF(OR($AK74="NO",$AL74="NO"),'developer sheet'!$D$9,IF(AND($AJ74&lt;&gt;'developer sheet'!$D$9,$AJ74&lt;&gt;0),IF($AH74&gt;0,"T",IF($AI74&gt;0,"P")),'developer sheet'!$D$10))</f>
        <v>N/A</v>
      </c>
      <c r="AQ74" s="103"/>
    </row>
    <row r="75" spans="1:43" x14ac:dyDescent="0.25">
      <c r="A75" s="19">
        <v>12.4</v>
      </c>
      <c r="B75" s="107">
        <f>'Long Term Vision'!J51</f>
        <v>0</v>
      </c>
      <c r="C75" s="79">
        <f>'Mid-term Plan'!H51</f>
        <v>0</v>
      </c>
      <c r="D75" s="79">
        <f>'Sectoral Plan 1'!$H51</f>
        <v>0</v>
      </c>
      <c r="E75" s="79">
        <f>'Sectoral Plan 2'!$H51</f>
        <v>0</v>
      </c>
      <c r="F75" s="79">
        <f>'Sectoral Plan 3'!$H51</f>
        <v>0</v>
      </c>
      <c r="G75" s="79">
        <f>'Sectoral Plan 4'!$H51</f>
        <v>0</v>
      </c>
      <c r="H75" s="79">
        <f>'Sectoral Plan 5'!$H51</f>
        <v>0</v>
      </c>
      <c r="I75" s="79">
        <f>'Sectoral Plan 6'!$H51</f>
        <v>0</v>
      </c>
      <c r="J75" s="79">
        <f>'Sectoral Plan 7'!$H51</f>
        <v>0</v>
      </c>
      <c r="K75" s="79">
        <f>'Sectoral Plan 8'!$H51</f>
        <v>0</v>
      </c>
      <c r="L75" s="79">
        <f>'Sectoral Plan 9'!$H51</f>
        <v>0</v>
      </c>
      <c r="M75" s="79">
        <f>'Sectoral Plan 10'!$H51</f>
        <v>0</v>
      </c>
      <c r="N75" s="79">
        <f>'Sectoral Plan 11'!$H51</f>
        <v>0</v>
      </c>
      <c r="O75" s="79">
        <f>'Sectoral Plan 12'!$H51</f>
        <v>0</v>
      </c>
      <c r="P75" s="79">
        <f>'Sectoral Plan 13'!$H51</f>
        <v>0</v>
      </c>
      <c r="Q75" s="79">
        <f>'Sectoral Plan 14'!$H51</f>
        <v>0</v>
      </c>
      <c r="R75" s="79">
        <f>'Sectoral Plan 15'!$H51</f>
        <v>0</v>
      </c>
      <c r="S75" s="79">
        <f>'Sectoral Plan 16'!$H51</f>
        <v>0</v>
      </c>
      <c r="T75" s="79">
        <f>'Sectoral Plan 17'!$H51</f>
        <v>0</v>
      </c>
      <c r="U75" s="79">
        <f>'Sectoral Plan 18'!$H51</f>
        <v>0</v>
      </c>
      <c r="V75" s="79">
        <f>'Sectoral Plan 19'!$H51</f>
        <v>0</v>
      </c>
      <c r="W75" s="79">
        <f>'Sectoral Plan 20'!$H51</f>
        <v>0</v>
      </c>
      <c r="X75" s="79">
        <f>'Sectoral Plan 21'!$H51</f>
        <v>0</v>
      </c>
      <c r="Y75" s="79">
        <f>'Sectoral Plan 22'!$H51</f>
        <v>0</v>
      </c>
      <c r="Z75" s="79">
        <f>'Sectoral Plan 23'!$H51</f>
        <v>0</v>
      </c>
      <c r="AA75" s="79">
        <f>'Sectoral Plan 24'!$H51</f>
        <v>0</v>
      </c>
      <c r="AB75" s="79">
        <f>'Sectoral Plan 25'!$H51</f>
        <v>0</v>
      </c>
      <c r="AC75" s="79">
        <f>'Sectoral Plan 26'!$H51</f>
        <v>0</v>
      </c>
      <c r="AD75" s="79">
        <f>'Sectoral Plan 27'!$H51</f>
        <v>0</v>
      </c>
      <c r="AE75" s="79">
        <f>'Sectoral Plan 28'!$H51</f>
        <v>0</v>
      </c>
      <c r="AF75" s="79">
        <f>'Sectoral Plan 29'!$H51</f>
        <v>0</v>
      </c>
      <c r="AG75" s="108">
        <f>'Sectoral Plan 30'!$H51</f>
        <v>0</v>
      </c>
      <c r="AH75" s="107">
        <f t="shared" si="5"/>
        <v>0</v>
      </c>
      <c r="AI75" s="79">
        <f t="shared" si="6"/>
        <v>0</v>
      </c>
      <c r="AJ75" s="79" t="str">
        <f>IF(AND($AK75=0,$AL75=0),SUM($AH75:$AI75),'developer sheet'!$D$9)</f>
        <v>N/A</v>
      </c>
      <c r="AK75" s="79">
        <f>'Long Term Vision'!C51</f>
        <v>0</v>
      </c>
      <c r="AL75" s="79" t="str">
        <f>'Long Term Vision'!D51</f>
        <v>NO</v>
      </c>
      <c r="AM75" s="79">
        <f t="shared" si="7"/>
        <v>0</v>
      </c>
      <c r="AN75" s="79">
        <f t="shared" si="8"/>
        <v>0</v>
      </c>
      <c r="AO75" s="79">
        <f t="shared" si="9"/>
        <v>0</v>
      </c>
      <c r="AP75" s="88" t="str">
        <f>IF(OR($AK75="NO",$AL75="NO"),'developer sheet'!$D$9,IF(AND($AJ75&lt;&gt;'developer sheet'!$D$9,$AJ75&lt;&gt;0),IF($AH75&gt;0,"T",IF($AI75&gt;0,"P")),'developer sheet'!$D$10))</f>
        <v>N/A</v>
      </c>
      <c r="AQ75" s="103"/>
    </row>
    <row r="76" spans="1:43" x14ac:dyDescent="0.25">
      <c r="A76" s="19">
        <v>12.5</v>
      </c>
      <c r="B76" s="107">
        <f>'Long Term Vision'!J52</f>
        <v>0</v>
      </c>
      <c r="C76" s="79">
        <f>'Mid-term Plan'!H52</f>
        <v>0</v>
      </c>
      <c r="D76" s="79">
        <f>'Sectoral Plan 1'!$H52</f>
        <v>0</v>
      </c>
      <c r="E76" s="79">
        <f>'Sectoral Plan 2'!$H52</f>
        <v>0</v>
      </c>
      <c r="F76" s="79">
        <f>'Sectoral Plan 3'!$H52</f>
        <v>0</v>
      </c>
      <c r="G76" s="79">
        <f>'Sectoral Plan 4'!$H52</f>
        <v>0</v>
      </c>
      <c r="H76" s="79">
        <f>'Sectoral Plan 5'!$H52</f>
        <v>0</v>
      </c>
      <c r="I76" s="79">
        <f>'Sectoral Plan 6'!$H52</f>
        <v>0</v>
      </c>
      <c r="J76" s="79">
        <f>'Sectoral Plan 7'!$H52</f>
        <v>0</v>
      </c>
      <c r="K76" s="79">
        <f>'Sectoral Plan 8'!$H52</f>
        <v>0</v>
      </c>
      <c r="L76" s="79">
        <f>'Sectoral Plan 9'!$H52</f>
        <v>0</v>
      </c>
      <c r="M76" s="79">
        <f>'Sectoral Plan 10'!$H52</f>
        <v>0</v>
      </c>
      <c r="N76" s="79">
        <f>'Sectoral Plan 11'!$H52</f>
        <v>0</v>
      </c>
      <c r="O76" s="79">
        <f>'Sectoral Plan 12'!$H52</f>
        <v>0</v>
      </c>
      <c r="P76" s="79">
        <f>'Sectoral Plan 13'!$H52</f>
        <v>0</v>
      </c>
      <c r="Q76" s="79">
        <f>'Sectoral Plan 14'!$H52</f>
        <v>0</v>
      </c>
      <c r="R76" s="79">
        <f>'Sectoral Plan 15'!$H52</f>
        <v>0</v>
      </c>
      <c r="S76" s="79">
        <f>'Sectoral Plan 16'!$H52</f>
        <v>0</v>
      </c>
      <c r="T76" s="79">
        <f>'Sectoral Plan 17'!$H52</f>
        <v>0</v>
      </c>
      <c r="U76" s="79">
        <f>'Sectoral Plan 18'!$H52</f>
        <v>0</v>
      </c>
      <c r="V76" s="79">
        <f>'Sectoral Plan 19'!$H52</f>
        <v>0</v>
      </c>
      <c r="W76" s="79">
        <f>'Sectoral Plan 20'!$H52</f>
        <v>0</v>
      </c>
      <c r="X76" s="79">
        <f>'Sectoral Plan 21'!$H52</f>
        <v>0</v>
      </c>
      <c r="Y76" s="79">
        <f>'Sectoral Plan 22'!$H52</f>
        <v>0</v>
      </c>
      <c r="Z76" s="79">
        <f>'Sectoral Plan 23'!$H52</f>
        <v>0</v>
      </c>
      <c r="AA76" s="79">
        <f>'Sectoral Plan 24'!$H52</f>
        <v>0</v>
      </c>
      <c r="AB76" s="79">
        <f>'Sectoral Plan 25'!$H52</f>
        <v>0</v>
      </c>
      <c r="AC76" s="79">
        <f>'Sectoral Plan 26'!$H52</f>
        <v>0</v>
      </c>
      <c r="AD76" s="79">
        <f>'Sectoral Plan 27'!$H52</f>
        <v>0</v>
      </c>
      <c r="AE76" s="79">
        <f>'Sectoral Plan 28'!$H52</f>
        <v>0</v>
      </c>
      <c r="AF76" s="79">
        <f>'Sectoral Plan 29'!$H52</f>
        <v>0</v>
      </c>
      <c r="AG76" s="108">
        <f>'Sectoral Plan 30'!$H52</f>
        <v>0</v>
      </c>
      <c r="AH76" s="107">
        <f t="shared" si="5"/>
        <v>0</v>
      </c>
      <c r="AI76" s="79">
        <f t="shared" si="6"/>
        <v>0</v>
      </c>
      <c r="AJ76" s="79" t="str">
        <f>IF(AND($AK76=0,$AL76=0),SUM($AH76:$AI76),'developer sheet'!$D$9)</f>
        <v>N/A</v>
      </c>
      <c r="AK76" s="79">
        <f>'Long Term Vision'!C52</f>
        <v>0</v>
      </c>
      <c r="AL76" s="79" t="str">
        <f>'Long Term Vision'!D52</f>
        <v>NO</v>
      </c>
      <c r="AM76" s="79">
        <f t="shared" si="7"/>
        <v>0</v>
      </c>
      <c r="AN76" s="79">
        <f t="shared" si="8"/>
        <v>0</v>
      </c>
      <c r="AO76" s="79">
        <f t="shared" si="9"/>
        <v>0</v>
      </c>
      <c r="AP76" s="88" t="str">
        <f>IF(OR($AK76="NO",$AL76="NO"),'developer sheet'!$D$9,IF(AND($AJ76&lt;&gt;'developer sheet'!$D$9,$AJ76&lt;&gt;0),IF($AH76&gt;0,"T",IF($AI76&gt;0,"P")),'developer sheet'!$D$10))</f>
        <v>N/A</v>
      </c>
      <c r="AQ76" s="103"/>
    </row>
    <row r="77" spans="1:43" x14ac:dyDescent="0.25">
      <c r="A77" s="19">
        <v>12.6</v>
      </c>
      <c r="B77" s="107">
        <f>'Long Term Vision'!J53</f>
        <v>0</v>
      </c>
      <c r="C77" s="79">
        <f>'Mid-term Plan'!H53</f>
        <v>0</v>
      </c>
      <c r="D77" s="79">
        <f>'Sectoral Plan 1'!$H53</f>
        <v>0</v>
      </c>
      <c r="E77" s="79">
        <f>'Sectoral Plan 2'!$H53</f>
        <v>0</v>
      </c>
      <c r="F77" s="79">
        <f>'Sectoral Plan 3'!$H53</f>
        <v>0</v>
      </c>
      <c r="G77" s="79">
        <f>'Sectoral Plan 4'!$H53</f>
        <v>0</v>
      </c>
      <c r="H77" s="79">
        <f>'Sectoral Plan 5'!$H53</f>
        <v>0</v>
      </c>
      <c r="I77" s="79">
        <f>'Sectoral Plan 6'!$H53</f>
        <v>0</v>
      </c>
      <c r="J77" s="79">
        <f>'Sectoral Plan 7'!$H53</f>
        <v>0</v>
      </c>
      <c r="K77" s="79">
        <f>'Sectoral Plan 8'!$H53</f>
        <v>0</v>
      </c>
      <c r="L77" s="79">
        <f>'Sectoral Plan 9'!$H53</f>
        <v>0</v>
      </c>
      <c r="M77" s="79">
        <f>'Sectoral Plan 10'!$H53</f>
        <v>0</v>
      </c>
      <c r="N77" s="79">
        <f>'Sectoral Plan 11'!$H53</f>
        <v>0</v>
      </c>
      <c r="O77" s="79">
        <f>'Sectoral Plan 12'!$H53</f>
        <v>0</v>
      </c>
      <c r="P77" s="79">
        <f>'Sectoral Plan 13'!$H53</f>
        <v>0</v>
      </c>
      <c r="Q77" s="79">
        <f>'Sectoral Plan 14'!$H53</f>
        <v>0</v>
      </c>
      <c r="R77" s="79">
        <f>'Sectoral Plan 15'!$H53</f>
        <v>0</v>
      </c>
      <c r="S77" s="79">
        <f>'Sectoral Plan 16'!$H53</f>
        <v>0</v>
      </c>
      <c r="T77" s="79">
        <f>'Sectoral Plan 17'!$H53</f>
        <v>0</v>
      </c>
      <c r="U77" s="79">
        <f>'Sectoral Plan 18'!$H53</f>
        <v>0</v>
      </c>
      <c r="V77" s="79">
        <f>'Sectoral Plan 19'!$H53</f>
        <v>0</v>
      </c>
      <c r="W77" s="79">
        <f>'Sectoral Plan 20'!$H53</f>
        <v>0</v>
      </c>
      <c r="X77" s="79">
        <f>'Sectoral Plan 21'!$H53</f>
        <v>0</v>
      </c>
      <c r="Y77" s="79">
        <f>'Sectoral Plan 22'!$H53</f>
        <v>0</v>
      </c>
      <c r="Z77" s="79">
        <f>'Sectoral Plan 23'!$H53</f>
        <v>0</v>
      </c>
      <c r="AA77" s="79">
        <f>'Sectoral Plan 24'!$H53</f>
        <v>0</v>
      </c>
      <c r="AB77" s="79">
        <f>'Sectoral Plan 25'!$H53</f>
        <v>0</v>
      </c>
      <c r="AC77" s="79">
        <f>'Sectoral Plan 26'!$H53</f>
        <v>0</v>
      </c>
      <c r="AD77" s="79">
        <f>'Sectoral Plan 27'!$H53</f>
        <v>0</v>
      </c>
      <c r="AE77" s="79">
        <f>'Sectoral Plan 28'!$H53</f>
        <v>0</v>
      </c>
      <c r="AF77" s="79">
        <f>'Sectoral Plan 29'!$H53</f>
        <v>0</v>
      </c>
      <c r="AG77" s="108">
        <f>'Sectoral Plan 30'!$H53</f>
        <v>0</v>
      </c>
      <c r="AH77" s="107">
        <f t="shared" si="5"/>
        <v>0</v>
      </c>
      <c r="AI77" s="79">
        <f t="shared" si="6"/>
        <v>0</v>
      </c>
      <c r="AJ77" s="79" t="str">
        <f>IF(AND($AK77=0,$AL77=0),SUM($AH77:$AI77),'developer sheet'!$D$9)</f>
        <v>N/A</v>
      </c>
      <c r="AK77" s="79">
        <f>'Long Term Vision'!C53</f>
        <v>0</v>
      </c>
      <c r="AL77" s="79" t="str">
        <f>'Long Term Vision'!D53</f>
        <v>NO</v>
      </c>
      <c r="AM77" s="79">
        <f t="shared" si="7"/>
        <v>0</v>
      </c>
      <c r="AN77" s="79">
        <f t="shared" si="8"/>
        <v>0</v>
      </c>
      <c r="AO77" s="79">
        <f t="shared" si="9"/>
        <v>0</v>
      </c>
      <c r="AP77" s="88" t="str">
        <f>IF(OR($AK77="NO",$AL77="NO"),'developer sheet'!$D$9,IF(AND($AJ77&lt;&gt;'developer sheet'!$D$9,$AJ77&lt;&gt;0),IF($AH77&gt;0,"T",IF($AI77&gt;0,"P")),'developer sheet'!$D$10))</f>
        <v>N/A</v>
      </c>
      <c r="AQ77" s="103"/>
    </row>
    <row r="78" spans="1:43" x14ac:dyDescent="0.25">
      <c r="A78" s="19">
        <v>12.7</v>
      </c>
      <c r="B78" s="107">
        <f>'Long Term Vision'!J54</f>
        <v>0</v>
      </c>
      <c r="C78" s="79">
        <f>'Mid-term Plan'!H54</f>
        <v>0</v>
      </c>
      <c r="D78" s="79">
        <f>'Sectoral Plan 1'!$H54</f>
        <v>0</v>
      </c>
      <c r="E78" s="79">
        <f>'Sectoral Plan 2'!$H54</f>
        <v>0</v>
      </c>
      <c r="F78" s="79">
        <f>'Sectoral Plan 3'!$H54</f>
        <v>0</v>
      </c>
      <c r="G78" s="79">
        <f>'Sectoral Plan 4'!$H54</f>
        <v>0</v>
      </c>
      <c r="H78" s="79">
        <f>'Sectoral Plan 5'!$H54</f>
        <v>0</v>
      </c>
      <c r="I78" s="79">
        <f>'Sectoral Plan 6'!$H54</f>
        <v>0</v>
      </c>
      <c r="J78" s="79">
        <f>'Sectoral Plan 7'!$H54</f>
        <v>0</v>
      </c>
      <c r="K78" s="79">
        <f>'Sectoral Plan 8'!$H54</f>
        <v>0</v>
      </c>
      <c r="L78" s="79">
        <f>'Sectoral Plan 9'!$H54</f>
        <v>0</v>
      </c>
      <c r="M78" s="79">
        <f>'Sectoral Plan 10'!$H54</f>
        <v>0</v>
      </c>
      <c r="N78" s="79">
        <f>'Sectoral Plan 11'!$H54</f>
        <v>0</v>
      </c>
      <c r="O78" s="79">
        <f>'Sectoral Plan 12'!$H54</f>
        <v>0</v>
      </c>
      <c r="P78" s="79">
        <f>'Sectoral Plan 13'!$H54</f>
        <v>0</v>
      </c>
      <c r="Q78" s="79">
        <f>'Sectoral Plan 14'!$H54</f>
        <v>0</v>
      </c>
      <c r="R78" s="79">
        <f>'Sectoral Plan 15'!$H54</f>
        <v>0</v>
      </c>
      <c r="S78" s="79">
        <f>'Sectoral Plan 16'!$H54</f>
        <v>0</v>
      </c>
      <c r="T78" s="79">
        <f>'Sectoral Plan 17'!$H54</f>
        <v>0</v>
      </c>
      <c r="U78" s="79">
        <f>'Sectoral Plan 18'!$H54</f>
        <v>0</v>
      </c>
      <c r="V78" s="79">
        <f>'Sectoral Plan 19'!$H54</f>
        <v>0</v>
      </c>
      <c r="W78" s="79">
        <f>'Sectoral Plan 20'!$H54</f>
        <v>0</v>
      </c>
      <c r="X78" s="79">
        <f>'Sectoral Plan 21'!$H54</f>
        <v>0</v>
      </c>
      <c r="Y78" s="79">
        <f>'Sectoral Plan 22'!$H54</f>
        <v>0</v>
      </c>
      <c r="Z78" s="79">
        <f>'Sectoral Plan 23'!$H54</f>
        <v>0</v>
      </c>
      <c r="AA78" s="79">
        <f>'Sectoral Plan 24'!$H54</f>
        <v>0</v>
      </c>
      <c r="AB78" s="79">
        <f>'Sectoral Plan 25'!$H54</f>
        <v>0</v>
      </c>
      <c r="AC78" s="79">
        <f>'Sectoral Plan 26'!$H54</f>
        <v>0</v>
      </c>
      <c r="AD78" s="79">
        <f>'Sectoral Plan 27'!$H54</f>
        <v>0</v>
      </c>
      <c r="AE78" s="79">
        <f>'Sectoral Plan 28'!$H54</f>
        <v>0</v>
      </c>
      <c r="AF78" s="79">
        <f>'Sectoral Plan 29'!$H54</f>
        <v>0</v>
      </c>
      <c r="AG78" s="108">
        <f>'Sectoral Plan 30'!$H54</f>
        <v>0</v>
      </c>
      <c r="AH78" s="107">
        <f t="shared" si="5"/>
        <v>0</v>
      </c>
      <c r="AI78" s="79">
        <f t="shared" si="6"/>
        <v>0</v>
      </c>
      <c r="AJ78" s="79" t="str">
        <f>IF(AND($AK78=0,$AL78=0),SUM($AH78:$AI78),'developer sheet'!$D$9)</f>
        <v>N/A</v>
      </c>
      <c r="AK78" s="79">
        <f>'Long Term Vision'!C54</f>
        <v>0</v>
      </c>
      <c r="AL78" s="79" t="str">
        <f>'Long Term Vision'!D54</f>
        <v>NO</v>
      </c>
      <c r="AM78" s="79">
        <f t="shared" si="7"/>
        <v>0</v>
      </c>
      <c r="AN78" s="79">
        <f t="shared" si="8"/>
        <v>0</v>
      </c>
      <c r="AO78" s="79">
        <f t="shared" si="9"/>
        <v>0</v>
      </c>
      <c r="AP78" s="88" t="str">
        <f>IF(OR($AK78="NO",$AL78="NO"),'developer sheet'!$D$9,IF(AND($AJ78&lt;&gt;'developer sheet'!$D$9,$AJ78&lt;&gt;0),IF($AH78&gt;0,"T",IF($AI78&gt;0,"P")),'developer sheet'!$D$10))</f>
        <v>N/A</v>
      </c>
      <c r="AQ78" s="103"/>
    </row>
    <row r="79" spans="1:43" x14ac:dyDescent="0.25">
      <c r="A79" s="19">
        <v>12.8</v>
      </c>
      <c r="B79" s="107">
        <f>'Long Term Vision'!J55</f>
        <v>0</v>
      </c>
      <c r="C79" s="79">
        <f>'Mid-term Plan'!H55</f>
        <v>0</v>
      </c>
      <c r="D79" s="79">
        <f>'Sectoral Plan 1'!$H55</f>
        <v>0</v>
      </c>
      <c r="E79" s="79">
        <f>'Sectoral Plan 2'!$H55</f>
        <v>0</v>
      </c>
      <c r="F79" s="79">
        <f>'Sectoral Plan 3'!$H55</f>
        <v>0</v>
      </c>
      <c r="G79" s="79">
        <f>'Sectoral Plan 4'!$H55</f>
        <v>0</v>
      </c>
      <c r="H79" s="79">
        <f>'Sectoral Plan 5'!$H55</f>
        <v>0</v>
      </c>
      <c r="I79" s="79">
        <f>'Sectoral Plan 6'!$H55</f>
        <v>0</v>
      </c>
      <c r="J79" s="79">
        <f>'Sectoral Plan 7'!$H55</f>
        <v>0</v>
      </c>
      <c r="K79" s="79">
        <f>'Sectoral Plan 8'!$H55</f>
        <v>0</v>
      </c>
      <c r="L79" s="79">
        <f>'Sectoral Plan 9'!$H55</f>
        <v>0</v>
      </c>
      <c r="M79" s="79">
        <f>'Sectoral Plan 10'!$H55</f>
        <v>0</v>
      </c>
      <c r="N79" s="79">
        <f>'Sectoral Plan 11'!$H55</f>
        <v>0</v>
      </c>
      <c r="O79" s="79">
        <f>'Sectoral Plan 12'!$H55</f>
        <v>0</v>
      </c>
      <c r="P79" s="79">
        <f>'Sectoral Plan 13'!$H55</f>
        <v>0</v>
      </c>
      <c r="Q79" s="79">
        <f>'Sectoral Plan 14'!$H55</f>
        <v>0</v>
      </c>
      <c r="R79" s="79">
        <f>'Sectoral Plan 15'!$H55</f>
        <v>0</v>
      </c>
      <c r="S79" s="79">
        <f>'Sectoral Plan 16'!$H55</f>
        <v>0</v>
      </c>
      <c r="T79" s="79">
        <f>'Sectoral Plan 17'!$H55</f>
        <v>0</v>
      </c>
      <c r="U79" s="79">
        <f>'Sectoral Plan 18'!$H55</f>
        <v>0</v>
      </c>
      <c r="V79" s="79">
        <f>'Sectoral Plan 19'!$H55</f>
        <v>0</v>
      </c>
      <c r="W79" s="79">
        <f>'Sectoral Plan 20'!$H55</f>
        <v>0</v>
      </c>
      <c r="X79" s="79">
        <f>'Sectoral Plan 21'!$H55</f>
        <v>0</v>
      </c>
      <c r="Y79" s="79">
        <f>'Sectoral Plan 22'!$H55</f>
        <v>0</v>
      </c>
      <c r="Z79" s="79">
        <f>'Sectoral Plan 23'!$H55</f>
        <v>0</v>
      </c>
      <c r="AA79" s="79">
        <f>'Sectoral Plan 24'!$H55</f>
        <v>0</v>
      </c>
      <c r="AB79" s="79">
        <f>'Sectoral Plan 25'!$H55</f>
        <v>0</v>
      </c>
      <c r="AC79" s="79">
        <f>'Sectoral Plan 26'!$H55</f>
        <v>0</v>
      </c>
      <c r="AD79" s="79">
        <f>'Sectoral Plan 27'!$H55</f>
        <v>0</v>
      </c>
      <c r="AE79" s="79">
        <f>'Sectoral Plan 28'!$H55</f>
        <v>0</v>
      </c>
      <c r="AF79" s="79">
        <f>'Sectoral Plan 29'!$H55</f>
        <v>0</v>
      </c>
      <c r="AG79" s="108">
        <f>'Sectoral Plan 30'!$H55</f>
        <v>0</v>
      </c>
      <c r="AH79" s="107">
        <f t="shared" si="5"/>
        <v>0</v>
      </c>
      <c r="AI79" s="79">
        <f t="shared" si="6"/>
        <v>0</v>
      </c>
      <c r="AJ79" s="79" t="str">
        <f>IF(AND($AK79=0,$AL79=0),SUM($AH79:$AI79),'developer sheet'!$D$9)</f>
        <v>N/A</v>
      </c>
      <c r="AK79" s="79">
        <f>'Long Term Vision'!C55</f>
        <v>0</v>
      </c>
      <c r="AL79" s="79" t="str">
        <f>'Long Term Vision'!D55</f>
        <v>NO</v>
      </c>
      <c r="AM79" s="79">
        <f t="shared" si="7"/>
        <v>0</v>
      </c>
      <c r="AN79" s="79">
        <f t="shared" si="8"/>
        <v>0</v>
      </c>
      <c r="AO79" s="79">
        <f t="shared" si="9"/>
        <v>0</v>
      </c>
      <c r="AP79" s="88" t="str">
        <f>IF(OR($AK79="NO",$AL79="NO"),'developer sheet'!$D$9,IF(AND($AJ79&lt;&gt;'developer sheet'!$D$9,$AJ79&lt;&gt;0),IF($AH79&gt;0,"T",IF($AI79&gt;0,"P")),'developer sheet'!$D$10))</f>
        <v>N/A</v>
      </c>
      <c r="AQ79" s="103"/>
    </row>
    <row r="80" spans="1:43" x14ac:dyDescent="0.25">
      <c r="A80">
        <v>13.1</v>
      </c>
      <c r="B80" s="107">
        <f>'Long Term Vision'!J57</f>
        <v>0</v>
      </c>
      <c r="C80" s="79">
        <f>'Mid-term Plan'!H57</f>
        <v>0</v>
      </c>
      <c r="D80" s="79">
        <f>'Sectoral Plan 1'!$H57</f>
        <v>0</v>
      </c>
      <c r="E80" s="79">
        <f>'Sectoral Plan 2'!$H57</f>
        <v>0</v>
      </c>
      <c r="F80" s="79">
        <f>'Sectoral Plan 3'!$H57</f>
        <v>0</v>
      </c>
      <c r="G80" s="79">
        <f>'Sectoral Plan 4'!$H57</f>
        <v>0</v>
      </c>
      <c r="H80" s="79">
        <f>'Sectoral Plan 5'!$H57</f>
        <v>0</v>
      </c>
      <c r="I80" s="79">
        <f>'Sectoral Plan 6'!$H57</f>
        <v>0</v>
      </c>
      <c r="J80" s="79">
        <f>'Sectoral Plan 7'!$H57</f>
        <v>0</v>
      </c>
      <c r="K80" s="79">
        <f>'Sectoral Plan 8'!$H57</f>
        <v>0</v>
      </c>
      <c r="L80" s="79">
        <f>'Sectoral Plan 9'!$H57</f>
        <v>0</v>
      </c>
      <c r="M80" s="79">
        <f>'Sectoral Plan 10'!$H57</f>
        <v>0</v>
      </c>
      <c r="N80" s="79">
        <f>'Sectoral Plan 11'!$H57</f>
        <v>0</v>
      </c>
      <c r="O80" s="79">
        <f>'Sectoral Plan 12'!$H57</f>
        <v>0</v>
      </c>
      <c r="P80" s="79">
        <f>'Sectoral Plan 13'!$H57</f>
        <v>0</v>
      </c>
      <c r="Q80" s="79">
        <f>'Sectoral Plan 14'!$H57</f>
        <v>0</v>
      </c>
      <c r="R80" s="79">
        <f>'Sectoral Plan 15'!$H57</f>
        <v>0</v>
      </c>
      <c r="S80" s="79">
        <f>'Sectoral Plan 16'!$H57</f>
        <v>0</v>
      </c>
      <c r="T80" s="79">
        <f>'Sectoral Plan 17'!$H57</f>
        <v>0</v>
      </c>
      <c r="U80" s="79">
        <f>'Sectoral Plan 18'!$H57</f>
        <v>0</v>
      </c>
      <c r="V80" s="79">
        <f>'Sectoral Plan 19'!$H57</f>
        <v>0</v>
      </c>
      <c r="W80" s="79">
        <f>'Sectoral Plan 20'!$H57</f>
        <v>0</v>
      </c>
      <c r="X80" s="79">
        <f>'Sectoral Plan 21'!$H57</f>
        <v>0</v>
      </c>
      <c r="Y80" s="79">
        <f>'Sectoral Plan 22'!$H57</f>
        <v>0</v>
      </c>
      <c r="Z80" s="79">
        <f>'Sectoral Plan 23'!$H57</f>
        <v>0</v>
      </c>
      <c r="AA80" s="79">
        <f>'Sectoral Plan 24'!$H57</f>
        <v>0</v>
      </c>
      <c r="AB80" s="79">
        <f>'Sectoral Plan 25'!$H57</f>
        <v>0</v>
      </c>
      <c r="AC80" s="79">
        <f>'Sectoral Plan 26'!$H57</f>
        <v>0</v>
      </c>
      <c r="AD80" s="79">
        <f>'Sectoral Plan 27'!$H57</f>
        <v>0</v>
      </c>
      <c r="AE80" s="79">
        <f>'Sectoral Plan 28'!$H57</f>
        <v>0</v>
      </c>
      <c r="AF80" s="79">
        <f>'Sectoral Plan 29'!$H57</f>
        <v>0</v>
      </c>
      <c r="AG80" s="108">
        <f>'Sectoral Plan 30'!$H57</f>
        <v>0</v>
      </c>
      <c r="AH80" s="107">
        <f t="shared" si="5"/>
        <v>0</v>
      </c>
      <c r="AI80" s="79">
        <f t="shared" si="6"/>
        <v>0</v>
      </c>
      <c r="AJ80" s="79" t="str">
        <f>IF(AND($AK80=0,$AL80=0),SUM($AH80:$AI80),'developer sheet'!$D$9)</f>
        <v>N/A</v>
      </c>
      <c r="AK80" s="79">
        <f>'Long Term Vision'!C57</f>
        <v>0</v>
      </c>
      <c r="AL80" s="79" t="str">
        <f>'Long Term Vision'!D57</f>
        <v>NO</v>
      </c>
      <c r="AM80" s="79">
        <f t="shared" si="7"/>
        <v>0</v>
      </c>
      <c r="AN80" s="79">
        <f t="shared" si="8"/>
        <v>0</v>
      </c>
      <c r="AO80" s="79">
        <f t="shared" si="9"/>
        <v>0</v>
      </c>
      <c r="AP80" s="88" t="str">
        <f>IF(OR($AK80="NO",$AL80="NO"),'developer sheet'!$D$9,IF(AND($AJ80&lt;&gt;'developer sheet'!$D$9,$AJ80&lt;&gt;0),IF($AH80&gt;0,"T",IF($AI80&gt;0,"P")),'developer sheet'!$D$10))</f>
        <v>N/A</v>
      </c>
      <c r="AQ80" s="103"/>
    </row>
    <row r="81" spans="1:43" x14ac:dyDescent="0.25">
      <c r="A81">
        <v>13.2</v>
      </c>
      <c r="B81" s="107">
        <f>'Long Term Vision'!J58</f>
        <v>0</v>
      </c>
      <c r="C81" s="79">
        <f>'Mid-term Plan'!H58</f>
        <v>0</v>
      </c>
      <c r="D81" s="79">
        <f>'Sectoral Plan 1'!$H58</f>
        <v>0</v>
      </c>
      <c r="E81" s="79">
        <f>'Sectoral Plan 2'!$H58</f>
        <v>0</v>
      </c>
      <c r="F81" s="79">
        <f>'Sectoral Plan 3'!$H58</f>
        <v>0</v>
      </c>
      <c r="G81" s="79">
        <f>'Sectoral Plan 4'!$H58</f>
        <v>0</v>
      </c>
      <c r="H81" s="79">
        <f>'Sectoral Plan 5'!$H58</f>
        <v>0</v>
      </c>
      <c r="I81" s="79">
        <f>'Sectoral Plan 6'!$H58</f>
        <v>0</v>
      </c>
      <c r="J81" s="79">
        <f>'Sectoral Plan 7'!$H58</f>
        <v>0</v>
      </c>
      <c r="K81" s="79">
        <f>'Sectoral Plan 8'!$H58</f>
        <v>0</v>
      </c>
      <c r="L81" s="79">
        <f>'Sectoral Plan 9'!$H58</f>
        <v>0</v>
      </c>
      <c r="M81" s="79">
        <f>'Sectoral Plan 10'!$H58</f>
        <v>0</v>
      </c>
      <c r="N81" s="79">
        <f>'Sectoral Plan 11'!$H58</f>
        <v>0</v>
      </c>
      <c r="O81" s="79">
        <f>'Sectoral Plan 12'!$H58</f>
        <v>0</v>
      </c>
      <c r="P81" s="79">
        <f>'Sectoral Plan 13'!$H58</f>
        <v>0</v>
      </c>
      <c r="Q81" s="79">
        <f>'Sectoral Plan 14'!$H58</f>
        <v>0</v>
      </c>
      <c r="R81" s="79">
        <f>'Sectoral Plan 15'!$H58</f>
        <v>0</v>
      </c>
      <c r="S81" s="79">
        <f>'Sectoral Plan 16'!$H58</f>
        <v>0</v>
      </c>
      <c r="T81" s="79">
        <f>'Sectoral Plan 17'!$H58</f>
        <v>0</v>
      </c>
      <c r="U81" s="79">
        <f>'Sectoral Plan 18'!$H58</f>
        <v>0</v>
      </c>
      <c r="V81" s="79">
        <f>'Sectoral Plan 19'!$H58</f>
        <v>0</v>
      </c>
      <c r="W81" s="79">
        <f>'Sectoral Plan 20'!$H58</f>
        <v>0</v>
      </c>
      <c r="X81" s="79">
        <f>'Sectoral Plan 21'!$H58</f>
        <v>0</v>
      </c>
      <c r="Y81" s="79">
        <f>'Sectoral Plan 22'!$H58</f>
        <v>0</v>
      </c>
      <c r="Z81" s="79">
        <f>'Sectoral Plan 23'!$H58</f>
        <v>0</v>
      </c>
      <c r="AA81" s="79">
        <f>'Sectoral Plan 24'!$H58</f>
        <v>0</v>
      </c>
      <c r="AB81" s="79">
        <f>'Sectoral Plan 25'!$H58</f>
        <v>0</v>
      </c>
      <c r="AC81" s="79">
        <f>'Sectoral Plan 26'!$H58</f>
        <v>0</v>
      </c>
      <c r="AD81" s="79">
        <f>'Sectoral Plan 27'!$H58</f>
        <v>0</v>
      </c>
      <c r="AE81" s="79">
        <f>'Sectoral Plan 28'!$H58</f>
        <v>0</v>
      </c>
      <c r="AF81" s="79">
        <f>'Sectoral Plan 29'!$H58</f>
        <v>0</v>
      </c>
      <c r="AG81" s="108">
        <f>'Sectoral Plan 30'!$H58</f>
        <v>0</v>
      </c>
      <c r="AH81" s="107">
        <f t="shared" si="5"/>
        <v>0</v>
      </c>
      <c r="AI81" s="79">
        <f t="shared" si="6"/>
        <v>0</v>
      </c>
      <c r="AJ81" s="79" t="str">
        <f>IF(AND($AK81=0,$AL81=0),SUM($AH81:$AI81),'developer sheet'!$D$9)</f>
        <v>N/A</v>
      </c>
      <c r="AK81" s="79">
        <f>'Long Term Vision'!C58</f>
        <v>0</v>
      </c>
      <c r="AL81" s="79" t="str">
        <f>'Long Term Vision'!D58</f>
        <v>NO</v>
      </c>
      <c r="AM81" s="79">
        <f t="shared" si="7"/>
        <v>0</v>
      </c>
      <c r="AN81" s="79">
        <f t="shared" si="8"/>
        <v>0</v>
      </c>
      <c r="AO81" s="79">
        <f t="shared" si="9"/>
        <v>0</v>
      </c>
      <c r="AP81" s="88" t="str">
        <f>IF(OR($AK81="NO",$AL81="NO"),'developer sheet'!$D$9,IF(AND($AJ81&lt;&gt;'developer sheet'!$D$9,$AJ81&lt;&gt;0),IF($AH81&gt;0,"T",IF($AI81&gt;0,"P")),'developer sheet'!$D$10))</f>
        <v>N/A</v>
      </c>
      <c r="AQ81" s="103"/>
    </row>
    <row r="82" spans="1:43" x14ac:dyDescent="0.25">
      <c r="A82">
        <v>13.3</v>
      </c>
      <c r="B82" s="107">
        <f>'Long Term Vision'!J59</f>
        <v>0</v>
      </c>
      <c r="C82" s="79">
        <f>'Mid-term Plan'!H59</f>
        <v>0</v>
      </c>
      <c r="D82" s="79">
        <f>'Sectoral Plan 1'!$H59</f>
        <v>0</v>
      </c>
      <c r="E82" s="79">
        <f>'Sectoral Plan 2'!$H59</f>
        <v>0</v>
      </c>
      <c r="F82" s="79">
        <f>'Sectoral Plan 3'!$H59</f>
        <v>0</v>
      </c>
      <c r="G82" s="79">
        <f>'Sectoral Plan 4'!$H59</f>
        <v>0</v>
      </c>
      <c r="H82" s="79">
        <f>'Sectoral Plan 5'!$H59</f>
        <v>0</v>
      </c>
      <c r="I82" s="79">
        <f>'Sectoral Plan 6'!$H59</f>
        <v>0</v>
      </c>
      <c r="J82" s="79">
        <f>'Sectoral Plan 7'!$H59</f>
        <v>0</v>
      </c>
      <c r="K82" s="79">
        <f>'Sectoral Plan 8'!$H59</f>
        <v>0</v>
      </c>
      <c r="L82" s="79">
        <f>'Sectoral Plan 9'!$H59</f>
        <v>0</v>
      </c>
      <c r="M82" s="79">
        <f>'Sectoral Plan 10'!$H59</f>
        <v>0</v>
      </c>
      <c r="N82" s="79">
        <f>'Sectoral Plan 11'!$H59</f>
        <v>0</v>
      </c>
      <c r="O82" s="79">
        <f>'Sectoral Plan 12'!$H59</f>
        <v>0</v>
      </c>
      <c r="P82" s="79">
        <f>'Sectoral Plan 13'!$H59</f>
        <v>0</v>
      </c>
      <c r="Q82" s="79">
        <f>'Sectoral Plan 14'!$H59</f>
        <v>0</v>
      </c>
      <c r="R82" s="79">
        <f>'Sectoral Plan 15'!$H59</f>
        <v>0</v>
      </c>
      <c r="S82" s="79">
        <f>'Sectoral Plan 16'!$H59</f>
        <v>0</v>
      </c>
      <c r="T82" s="79">
        <f>'Sectoral Plan 17'!$H59</f>
        <v>0</v>
      </c>
      <c r="U82" s="79">
        <f>'Sectoral Plan 18'!$H59</f>
        <v>0</v>
      </c>
      <c r="V82" s="79">
        <f>'Sectoral Plan 19'!$H59</f>
        <v>0</v>
      </c>
      <c r="W82" s="79">
        <f>'Sectoral Plan 20'!$H59</f>
        <v>0</v>
      </c>
      <c r="X82" s="79">
        <f>'Sectoral Plan 21'!$H59</f>
        <v>0</v>
      </c>
      <c r="Y82" s="79">
        <f>'Sectoral Plan 22'!$H59</f>
        <v>0</v>
      </c>
      <c r="Z82" s="79">
        <f>'Sectoral Plan 23'!$H59</f>
        <v>0</v>
      </c>
      <c r="AA82" s="79">
        <f>'Sectoral Plan 24'!$H59</f>
        <v>0</v>
      </c>
      <c r="AB82" s="79">
        <f>'Sectoral Plan 25'!$H59</f>
        <v>0</v>
      </c>
      <c r="AC82" s="79">
        <f>'Sectoral Plan 26'!$H59</f>
        <v>0</v>
      </c>
      <c r="AD82" s="79">
        <f>'Sectoral Plan 27'!$H59</f>
        <v>0</v>
      </c>
      <c r="AE82" s="79">
        <f>'Sectoral Plan 28'!$H59</f>
        <v>0</v>
      </c>
      <c r="AF82" s="79">
        <f>'Sectoral Plan 29'!$H59</f>
        <v>0</v>
      </c>
      <c r="AG82" s="108">
        <f>'Sectoral Plan 30'!$H59</f>
        <v>0</v>
      </c>
      <c r="AH82" s="107">
        <f t="shared" si="5"/>
        <v>0</v>
      </c>
      <c r="AI82" s="79">
        <f t="shared" si="6"/>
        <v>0</v>
      </c>
      <c r="AJ82" s="79" t="str">
        <f>IF(AND($AK82=0,$AL82=0),SUM($AH82:$AI82),'developer sheet'!$D$9)</f>
        <v>N/A</v>
      </c>
      <c r="AK82" s="79">
        <f>'Long Term Vision'!C59</f>
        <v>0</v>
      </c>
      <c r="AL82" s="79" t="str">
        <f>'Long Term Vision'!D59</f>
        <v>NO</v>
      </c>
      <c r="AM82" s="79">
        <f t="shared" si="7"/>
        <v>0</v>
      </c>
      <c r="AN82" s="79">
        <f t="shared" si="8"/>
        <v>0</v>
      </c>
      <c r="AO82" s="79">
        <f t="shared" si="9"/>
        <v>0</v>
      </c>
      <c r="AP82" s="88" t="str">
        <f>IF(OR($AK82="NO",$AL82="NO"),'developer sheet'!$D$9,IF(AND($AJ82&lt;&gt;'developer sheet'!$D$9,$AJ82&lt;&gt;0),IF($AH82&gt;0,"T",IF($AI82&gt;0,"P")),'developer sheet'!$D$10))</f>
        <v>N/A</v>
      </c>
      <c r="AQ82" s="103"/>
    </row>
    <row r="83" spans="1:43" x14ac:dyDescent="0.25">
      <c r="A83">
        <v>14.1</v>
      </c>
      <c r="B83" s="107">
        <f>'Long Term Vision'!J61</f>
        <v>0</v>
      </c>
      <c r="C83" s="79">
        <f>'Mid-term Plan'!H61</f>
        <v>0</v>
      </c>
      <c r="D83" s="79">
        <f>'Sectoral Plan 1'!$H61</f>
        <v>0</v>
      </c>
      <c r="E83" s="79">
        <f>'Sectoral Plan 2'!$H61</f>
        <v>0</v>
      </c>
      <c r="F83" s="79">
        <f>'Sectoral Plan 3'!$H61</f>
        <v>0</v>
      </c>
      <c r="G83" s="79">
        <f>'Sectoral Plan 4'!$H61</f>
        <v>0</v>
      </c>
      <c r="H83" s="79">
        <f>'Sectoral Plan 5'!$H61</f>
        <v>0</v>
      </c>
      <c r="I83" s="79">
        <f>'Sectoral Plan 6'!$H61</f>
        <v>0</v>
      </c>
      <c r="J83" s="79">
        <f>'Sectoral Plan 7'!$H61</f>
        <v>0</v>
      </c>
      <c r="K83" s="79">
        <f>'Sectoral Plan 8'!$H61</f>
        <v>0</v>
      </c>
      <c r="L83" s="79">
        <f>'Sectoral Plan 9'!$H61</f>
        <v>0</v>
      </c>
      <c r="M83" s="79">
        <f>'Sectoral Plan 10'!$H61</f>
        <v>0</v>
      </c>
      <c r="N83" s="79">
        <f>'Sectoral Plan 11'!$H61</f>
        <v>0</v>
      </c>
      <c r="O83" s="79">
        <f>'Sectoral Plan 12'!$H61</f>
        <v>0</v>
      </c>
      <c r="P83" s="79">
        <f>'Sectoral Plan 13'!$H61</f>
        <v>0</v>
      </c>
      <c r="Q83" s="79">
        <f>'Sectoral Plan 14'!$H61</f>
        <v>0</v>
      </c>
      <c r="R83" s="79">
        <f>'Sectoral Plan 15'!$H61</f>
        <v>0</v>
      </c>
      <c r="S83" s="79">
        <f>'Sectoral Plan 16'!$H61</f>
        <v>0</v>
      </c>
      <c r="T83" s="79">
        <f>'Sectoral Plan 17'!$H61</f>
        <v>0</v>
      </c>
      <c r="U83" s="79">
        <f>'Sectoral Plan 18'!$H61</f>
        <v>0</v>
      </c>
      <c r="V83" s="79">
        <f>'Sectoral Plan 19'!$H61</f>
        <v>0</v>
      </c>
      <c r="W83" s="79">
        <f>'Sectoral Plan 20'!$H61</f>
        <v>0</v>
      </c>
      <c r="X83" s="79">
        <f>'Sectoral Plan 21'!$H61</f>
        <v>0</v>
      </c>
      <c r="Y83" s="79">
        <f>'Sectoral Plan 22'!$H61</f>
        <v>0</v>
      </c>
      <c r="Z83" s="79">
        <f>'Sectoral Plan 23'!$H61</f>
        <v>0</v>
      </c>
      <c r="AA83" s="79">
        <f>'Sectoral Plan 24'!$H61</f>
        <v>0</v>
      </c>
      <c r="AB83" s="79">
        <f>'Sectoral Plan 25'!$H61</f>
        <v>0</v>
      </c>
      <c r="AC83" s="79">
        <f>'Sectoral Plan 26'!$H61</f>
        <v>0</v>
      </c>
      <c r="AD83" s="79">
        <f>'Sectoral Plan 27'!$H61</f>
        <v>0</v>
      </c>
      <c r="AE83" s="79">
        <f>'Sectoral Plan 28'!$H61</f>
        <v>0</v>
      </c>
      <c r="AF83" s="79">
        <f>'Sectoral Plan 29'!$H61</f>
        <v>0</v>
      </c>
      <c r="AG83" s="108">
        <f>'Sectoral Plan 30'!$H61</f>
        <v>0</v>
      </c>
      <c r="AH83" s="107">
        <f t="shared" si="5"/>
        <v>0</v>
      </c>
      <c r="AI83" s="79">
        <f t="shared" si="6"/>
        <v>0</v>
      </c>
      <c r="AJ83" s="79" t="str">
        <f>IF(AND($AK83=0,$AL83=0),SUM($AH83:$AI83),'developer sheet'!$D$9)</f>
        <v>N/A</v>
      </c>
      <c r="AK83" s="79">
        <f>'Long Term Vision'!C61</f>
        <v>0</v>
      </c>
      <c r="AL83" s="79" t="str">
        <f>'Long Term Vision'!D61</f>
        <v>NO</v>
      </c>
      <c r="AM83" s="79">
        <f t="shared" si="7"/>
        <v>0</v>
      </c>
      <c r="AN83" s="79">
        <f t="shared" si="8"/>
        <v>0</v>
      </c>
      <c r="AO83" s="79">
        <f t="shared" si="9"/>
        <v>0</v>
      </c>
      <c r="AP83" s="88" t="str">
        <f>IF(OR($AK83="NO",$AL83="NO"),'developer sheet'!$D$9,IF(AND($AJ83&lt;&gt;'developer sheet'!$D$9,$AJ83&lt;&gt;0),IF($AH83&gt;0,"T",IF($AI83&gt;0,"P")),'developer sheet'!$D$10))</f>
        <v>N/A</v>
      </c>
      <c r="AQ83" s="103"/>
    </row>
    <row r="84" spans="1:43" x14ac:dyDescent="0.25">
      <c r="A84">
        <v>14.2</v>
      </c>
      <c r="B84" s="107">
        <f>'Long Term Vision'!J62</f>
        <v>0</v>
      </c>
      <c r="C84" s="79">
        <f>'Mid-term Plan'!H62</f>
        <v>0</v>
      </c>
      <c r="D84" s="79">
        <f>'Sectoral Plan 1'!$H62</f>
        <v>0</v>
      </c>
      <c r="E84" s="79">
        <f>'Sectoral Plan 2'!$H62</f>
        <v>0</v>
      </c>
      <c r="F84" s="79">
        <f>'Sectoral Plan 3'!$H62</f>
        <v>0</v>
      </c>
      <c r="G84" s="79">
        <f>'Sectoral Plan 4'!$H62</f>
        <v>0</v>
      </c>
      <c r="H84" s="79">
        <f>'Sectoral Plan 5'!$H62</f>
        <v>0</v>
      </c>
      <c r="I84" s="79">
        <f>'Sectoral Plan 6'!$H62</f>
        <v>0</v>
      </c>
      <c r="J84" s="79">
        <f>'Sectoral Plan 7'!$H62</f>
        <v>0</v>
      </c>
      <c r="K84" s="79">
        <f>'Sectoral Plan 8'!$H62</f>
        <v>0</v>
      </c>
      <c r="L84" s="79">
        <f>'Sectoral Plan 9'!$H62</f>
        <v>0</v>
      </c>
      <c r="M84" s="79">
        <f>'Sectoral Plan 10'!$H62</f>
        <v>0</v>
      </c>
      <c r="N84" s="79">
        <f>'Sectoral Plan 11'!$H62</f>
        <v>0</v>
      </c>
      <c r="O84" s="79">
        <f>'Sectoral Plan 12'!$H62</f>
        <v>0</v>
      </c>
      <c r="P84" s="79">
        <f>'Sectoral Plan 13'!$H62</f>
        <v>0</v>
      </c>
      <c r="Q84" s="79">
        <f>'Sectoral Plan 14'!$H62</f>
        <v>0</v>
      </c>
      <c r="R84" s="79">
        <f>'Sectoral Plan 15'!$H62</f>
        <v>0</v>
      </c>
      <c r="S84" s="79">
        <f>'Sectoral Plan 16'!$H62</f>
        <v>0</v>
      </c>
      <c r="T84" s="79">
        <f>'Sectoral Plan 17'!$H62</f>
        <v>0</v>
      </c>
      <c r="U84" s="79">
        <f>'Sectoral Plan 18'!$H62</f>
        <v>0</v>
      </c>
      <c r="V84" s="79">
        <f>'Sectoral Plan 19'!$H62</f>
        <v>0</v>
      </c>
      <c r="W84" s="79">
        <f>'Sectoral Plan 20'!$H62</f>
        <v>0</v>
      </c>
      <c r="X84" s="79">
        <f>'Sectoral Plan 21'!$H62</f>
        <v>0</v>
      </c>
      <c r="Y84" s="79">
        <f>'Sectoral Plan 22'!$H62</f>
        <v>0</v>
      </c>
      <c r="Z84" s="79">
        <f>'Sectoral Plan 23'!$H62</f>
        <v>0</v>
      </c>
      <c r="AA84" s="79">
        <f>'Sectoral Plan 24'!$H62</f>
        <v>0</v>
      </c>
      <c r="AB84" s="79">
        <f>'Sectoral Plan 25'!$H62</f>
        <v>0</v>
      </c>
      <c r="AC84" s="79">
        <f>'Sectoral Plan 26'!$H62</f>
        <v>0</v>
      </c>
      <c r="AD84" s="79">
        <f>'Sectoral Plan 27'!$H62</f>
        <v>0</v>
      </c>
      <c r="AE84" s="79">
        <f>'Sectoral Plan 28'!$H62</f>
        <v>0</v>
      </c>
      <c r="AF84" s="79">
        <f>'Sectoral Plan 29'!$H62</f>
        <v>0</v>
      </c>
      <c r="AG84" s="108">
        <f>'Sectoral Plan 30'!$H62</f>
        <v>0</v>
      </c>
      <c r="AH84" s="107">
        <f t="shared" si="5"/>
        <v>0</v>
      </c>
      <c r="AI84" s="79">
        <f t="shared" si="6"/>
        <v>0</v>
      </c>
      <c r="AJ84" s="79" t="str">
        <f>IF(AND($AK84=0,$AL84=0),SUM($AH84:$AI84),'developer sheet'!$D$9)</f>
        <v>N/A</v>
      </c>
      <c r="AK84" s="79">
        <f>'Long Term Vision'!C62</f>
        <v>0</v>
      </c>
      <c r="AL84" s="79" t="str">
        <f>'Long Term Vision'!D62</f>
        <v>NO</v>
      </c>
      <c r="AM84" s="79">
        <f t="shared" si="7"/>
        <v>0</v>
      </c>
      <c r="AN84" s="79">
        <f t="shared" si="8"/>
        <v>0</v>
      </c>
      <c r="AO84" s="79">
        <f t="shared" si="9"/>
        <v>0</v>
      </c>
      <c r="AP84" s="88" t="str">
        <f>IF(OR($AK84="NO",$AL84="NO"),'developer sheet'!$D$9,IF(AND($AJ84&lt;&gt;'developer sheet'!$D$9,$AJ84&lt;&gt;0),IF($AH84&gt;0,"T",IF($AI84&gt;0,"P")),'developer sheet'!$D$10))</f>
        <v>N/A</v>
      </c>
      <c r="AQ84" s="103"/>
    </row>
    <row r="85" spans="1:43" x14ac:dyDescent="0.25">
      <c r="A85" s="19">
        <v>14.3</v>
      </c>
      <c r="B85" s="107">
        <f>'Long Term Vision'!J63</f>
        <v>0</v>
      </c>
      <c r="C85" s="79">
        <f>'Mid-term Plan'!H63</f>
        <v>0</v>
      </c>
      <c r="D85" s="79">
        <f>'Sectoral Plan 1'!$H63</f>
        <v>0</v>
      </c>
      <c r="E85" s="79">
        <f>'Sectoral Plan 2'!$H63</f>
        <v>0</v>
      </c>
      <c r="F85" s="79">
        <f>'Sectoral Plan 3'!$H63</f>
        <v>0</v>
      </c>
      <c r="G85" s="79">
        <f>'Sectoral Plan 4'!$H63</f>
        <v>0</v>
      </c>
      <c r="H85" s="79">
        <f>'Sectoral Plan 5'!$H63</f>
        <v>0</v>
      </c>
      <c r="I85" s="79">
        <f>'Sectoral Plan 6'!$H63</f>
        <v>0</v>
      </c>
      <c r="J85" s="79">
        <f>'Sectoral Plan 7'!$H63</f>
        <v>0</v>
      </c>
      <c r="K85" s="79">
        <f>'Sectoral Plan 8'!$H63</f>
        <v>0</v>
      </c>
      <c r="L85" s="79">
        <f>'Sectoral Plan 9'!$H63</f>
        <v>0</v>
      </c>
      <c r="M85" s="79">
        <f>'Sectoral Plan 10'!$H63</f>
        <v>0</v>
      </c>
      <c r="N85" s="79">
        <f>'Sectoral Plan 11'!$H63</f>
        <v>0</v>
      </c>
      <c r="O85" s="79">
        <f>'Sectoral Plan 12'!$H63</f>
        <v>0</v>
      </c>
      <c r="P85" s="79">
        <f>'Sectoral Plan 13'!$H63</f>
        <v>0</v>
      </c>
      <c r="Q85" s="79">
        <f>'Sectoral Plan 14'!$H63</f>
        <v>0</v>
      </c>
      <c r="R85" s="79">
        <f>'Sectoral Plan 15'!$H63</f>
        <v>0</v>
      </c>
      <c r="S85" s="79">
        <f>'Sectoral Plan 16'!$H63</f>
        <v>0</v>
      </c>
      <c r="T85" s="79">
        <f>'Sectoral Plan 17'!$H63</f>
        <v>0</v>
      </c>
      <c r="U85" s="79">
        <f>'Sectoral Plan 18'!$H63</f>
        <v>0</v>
      </c>
      <c r="V85" s="79">
        <f>'Sectoral Plan 19'!$H63</f>
        <v>0</v>
      </c>
      <c r="W85" s="79">
        <f>'Sectoral Plan 20'!$H63</f>
        <v>0</v>
      </c>
      <c r="X85" s="79">
        <f>'Sectoral Plan 21'!$H63</f>
        <v>0</v>
      </c>
      <c r="Y85" s="79">
        <f>'Sectoral Plan 22'!$H63</f>
        <v>0</v>
      </c>
      <c r="Z85" s="79">
        <f>'Sectoral Plan 23'!$H63</f>
        <v>0</v>
      </c>
      <c r="AA85" s="79">
        <f>'Sectoral Plan 24'!$H63</f>
        <v>0</v>
      </c>
      <c r="AB85" s="79">
        <f>'Sectoral Plan 25'!$H63</f>
        <v>0</v>
      </c>
      <c r="AC85" s="79">
        <f>'Sectoral Plan 26'!$H63</f>
        <v>0</v>
      </c>
      <c r="AD85" s="79">
        <f>'Sectoral Plan 27'!$H63</f>
        <v>0</v>
      </c>
      <c r="AE85" s="79">
        <f>'Sectoral Plan 28'!$H63</f>
        <v>0</v>
      </c>
      <c r="AF85" s="79">
        <f>'Sectoral Plan 29'!$H63</f>
        <v>0</v>
      </c>
      <c r="AG85" s="108">
        <f>'Sectoral Plan 30'!$H63</f>
        <v>0</v>
      </c>
      <c r="AH85" s="107">
        <f t="shared" si="5"/>
        <v>0</v>
      </c>
      <c r="AI85" s="79">
        <f t="shared" si="6"/>
        <v>0</v>
      </c>
      <c r="AJ85" s="79" t="str">
        <f>IF(AND($AK85=0,$AL85=0),SUM($AH85:$AI85),'developer sheet'!$D$9)</f>
        <v>N/A</v>
      </c>
      <c r="AK85" s="79">
        <f>'Long Term Vision'!C63</f>
        <v>0</v>
      </c>
      <c r="AL85" s="79" t="str">
        <f>'Long Term Vision'!D63</f>
        <v>NO</v>
      </c>
      <c r="AM85" s="79">
        <f t="shared" si="7"/>
        <v>0</v>
      </c>
      <c r="AN85" s="79">
        <f t="shared" si="8"/>
        <v>0</v>
      </c>
      <c r="AO85" s="79">
        <f t="shared" si="9"/>
        <v>0</v>
      </c>
      <c r="AP85" s="88" t="str">
        <f>IF(OR($AK85="NO",$AL85="NO"),'developer sheet'!$D$9,IF(AND($AJ85&lt;&gt;'developer sheet'!$D$9,$AJ85&lt;&gt;0),IF($AH85&gt;0,"T",IF($AI85&gt;0,"P")),'developer sheet'!$D$10))</f>
        <v>N/A</v>
      </c>
      <c r="AQ85" s="103"/>
    </row>
    <row r="86" spans="1:43" x14ac:dyDescent="0.25">
      <c r="A86" s="19">
        <v>14.4</v>
      </c>
      <c r="B86" s="107">
        <f>'Long Term Vision'!J64</f>
        <v>0</v>
      </c>
      <c r="C86" s="79">
        <f>'Mid-term Plan'!H64</f>
        <v>0</v>
      </c>
      <c r="D86" s="79">
        <f>'Sectoral Plan 1'!$H64</f>
        <v>0</v>
      </c>
      <c r="E86" s="79">
        <f>'Sectoral Plan 2'!$H64</f>
        <v>0</v>
      </c>
      <c r="F86" s="79">
        <f>'Sectoral Plan 3'!$H64</f>
        <v>0</v>
      </c>
      <c r="G86" s="79">
        <f>'Sectoral Plan 4'!$H64</f>
        <v>0</v>
      </c>
      <c r="H86" s="79">
        <f>'Sectoral Plan 5'!$H64</f>
        <v>0</v>
      </c>
      <c r="I86" s="79">
        <f>'Sectoral Plan 6'!$H64</f>
        <v>0</v>
      </c>
      <c r="J86" s="79">
        <f>'Sectoral Plan 7'!$H64</f>
        <v>0</v>
      </c>
      <c r="K86" s="79">
        <f>'Sectoral Plan 8'!$H64</f>
        <v>0</v>
      </c>
      <c r="L86" s="79">
        <f>'Sectoral Plan 9'!$H64</f>
        <v>0</v>
      </c>
      <c r="M86" s="79">
        <f>'Sectoral Plan 10'!$H64</f>
        <v>0</v>
      </c>
      <c r="N86" s="79">
        <f>'Sectoral Plan 11'!$H64</f>
        <v>0</v>
      </c>
      <c r="O86" s="79">
        <f>'Sectoral Plan 12'!$H64</f>
        <v>0</v>
      </c>
      <c r="P86" s="79">
        <f>'Sectoral Plan 13'!$H64</f>
        <v>0</v>
      </c>
      <c r="Q86" s="79">
        <f>'Sectoral Plan 14'!$H64</f>
        <v>0</v>
      </c>
      <c r="R86" s="79">
        <f>'Sectoral Plan 15'!$H64</f>
        <v>0</v>
      </c>
      <c r="S86" s="79">
        <f>'Sectoral Plan 16'!$H64</f>
        <v>0</v>
      </c>
      <c r="T86" s="79">
        <f>'Sectoral Plan 17'!$H64</f>
        <v>0</v>
      </c>
      <c r="U86" s="79">
        <f>'Sectoral Plan 18'!$H64</f>
        <v>0</v>
      </c>
      <c r="V86" s="79">
        <f>'Sectoral Plan 19'!$H64</f>
        <v>0</v>
      </c>
      <c r="W86" s="79">
        <f>'Sectoral Plan 20'!$H64</f>
        <v>0</v>
      </c>
      <c r="X86" s="79">
        <f>'Sectoral Plan 21'!$H64</f>
        <v>0</v>
      </c>
      <c r="Y86" s="79">
        <f>'Sectoral Plan 22'!$H64</f>
        <v>0</v>
      </c>
      <c r="Z86" s="79">
        <f>'Sectoral Plan 23'!$H64</f>
        <v>0</v>
      </c>
      <c r="AA86" s="79">
        <f>'Sectoral Plan 24'!$H64</f>
        <v>0</v>
      </c>
      <c r="AB86" s="79">
        <f>'Sectoral Plan 25'!$H64</f>
        <v>0</v>
      </c>
      <c r="AC86" s="79">
        <f>'Sectoral Plan 26'!$H64</f>
        <v>0</v>
      </c>
      <c r="AD86" s="79">
        <f>'Sectoral Plan 27'!$H64</f>
        <v>0</v>
      </c>
      <c r="AE86" s="79">
        <f>'Sectoral Plan 28'!$H64</f>
        <v>0</v>
      </c>
      <c r="AF86" s="79">
        <f>'Sectoral Plan 29'!$H64</f>
        <v>0</v>
      </c>
      <c r="AG86" s="108">
        <f>'Sectoral Plan 30'!$H64</f>
        <v>0</v>
      </c>
      <c r="AH86" s="107">
        <f t="shared" si="5"/>
        <v>0</v>
      </c>
      <c r="AI86" s="79">
        <f t="shared" si="6"/>
        <v>0</v>
      </c>
      <c r="AJ86" s="79" t="str">
        <f>IF(AND($AK86=0,$AL86=0),SUM($AH86:$AI86),'developer sheet'!$D$9)</f>
        <v>N/A</v>
      </c>
      <c r="AK86" s="79">
        <f>'Long Term Vision'!C64</f>
        <v>0</v>
      </c>
      <c r="AL86" s="79" t="str">
        <f>'Long Term Vision'!D64</f>
        <v>NO</v>
      </c>
      <c r="AM86" s="79">
        <f t="shared" si="7"/>
        <v>0</v>
      </c>
      <c r="AN86" s="79">
        <f t="shared" si="8"/>
        <v>0</v>
      </c>
      <c r="AO86" s="79">
        <f t="shared" si="9"/>
        <v>0</v>
      </c>
      <c r="AP86" s="88" t="str">
        <f>IF(OR($AK86="NO",$AL86="NO"),'developer sheet'!$D$9,IF(AND($AJ86&lt;&gt;'developer sheet'!$D$9,$AJ86&lt;&gt;0),IF($AH86&gt;0,"T",IF($AI86&gt;0,"P")),'developer sheet'!$D$10))</f>
        <v>N/A</v>
      </c>
      <c r="AQ86" s="103"/>
    </row>
    <row r="87" spans="1:43" x14ac:dyDescent="0.25">
      <c r="A87" s="19">
        <v>14.5</v>
      </c>
      <c r="B87" s="107">
        <f>'Long Term Vision'!J65</f>
        <v>0</v>
      </c>
      <c r="C87" s="79">
        <f>'Mid-term Plan'!H65</f>
        <v>0</v>
      </c>
      <c r="D87" s="79">
        <f>'Sectoral Plan 1'!$H65</f>
        <v>0</v>
      </c>
      <c r="E87" s="79">
        <f>'Sectoral Plan 2'!$H65</f>
        <v>0</v>
      </c>
      <c r="F87" s="79">
        <f>'Sectoral Plan 3'!$H65</f>
        <v>0</v>
      </c>
      <c r="G87" s="79">
        <f>'Sectoral Plan 4'!$H65</f>
        <v>0</v>
      </c>
      <c r="H87" s="79">
        <f>'Sectoral Plan 5'!$H65</f>
        <v>0</v>
      </c>
      <c r="I87" s="79">
        <f>'Sectoral Plan 6'!$H65</f>
        <v>0</v>
      </c>
      <c r="J87" s="79">
        <f>'Sectoral Plan 7'!$H65</f>
        <v>0</v>
      </c>
      <c r="K87" s="79">
        <f>'Sectoral Plan 8'!$H65</f>
        <v>0</v>
      </c>
      <c r="L87" s="79">
        <f>'Sectoral Plan 9'!$H65</f>
        <v>0</v>
      </c>
      <c r="M87" s="79">
        <f>'Sectoral Plan 10'!$H65</f>
        <v>0</v>
      </c>
      <c r="N87" s="79">
        <f>'Sectoral Plan 11'!$H65</f>
        <v>0</v>
      </c>
      <c r="O87" s="79">
        <f>'Sectoral Plan 12'!$H65</f>
        <v>0</v>
      </c>
      <c r="P87" s="79">
        <f>'Sectoral Plan 13'!$H65</f>
        <v>0</v>
      </c>
      <c r="Q87" s="79">
        <f>'Sectoral Plan 14'!$H65</f>
        <v>0</v>
      </c>
      <c r="R87" s="79">
        <f>'Sectoral Plan 15'!$H65</f>
        <v>0</v>
      </c>
      <c r="S87" s="79">
        <f>'Sectoral Plan 16'!$H65</f>
        <v>0</v>
      </c>
      <c r="T87" s="79">
        <f>'Sectoral Plan 17'!$H65</f>
        <v>0</v>
      </c>
      <c r="U87" s="79">
        <f>'Sectoral Plan 18'!$H65</f>
        <v>0</v>
      </c>
      <c r="V87" s="79">
        <f>'Sectoral Plan 19'!$H65</f>
        <v>0</v>
      </c>
      <c r="W87" s="79">
        <f>'Sectoral Plan 20'!$H65</f>
        <v>0</v>
      </c>
      <c r="X87" s="79">
        <f>'Sectoral Plan 21'!$H65</f>
        <v>0</v>
      </c>
      <c r="Y87" s="79">
        <f>'Sectoral Plan 22'!$H65</f>
        <v>0</v>
      </c>
      <c r="Z87" s="79">
        <f>'Sectoral Plan 23'!$H65</f>
        <v>0</v>
      </c>
      <c r="AA87" s="79">
        <f>'Sectoral Plan 24'!$H65</f>
        <v>0</v>
      </c>
      <c r="AB87" s="79">
        <f>'Sectoral Plan 25'!$H65</f>
        <v>0</v>
      </c>
      <c r="AC87" s="79">
        <f>'Sectoral Plan 26'!$H65</f>
        <v>0</v>
      </c>
      <c r="AD87" s="79">
        <f>'Sectoral Plan 27'!$H65</f>
        <v>0</v>
      </c>
      <c r="AE87" s="79">
        <f>'Sectoral Plan 28'!$H65</f>
        <v>0</v>
      </c>
      <c r="AF87" s="79">
        <f>'Sectoral Plan 29'!$H65</f>
        <v>0</v>
      </c>
      <c r="AG87" s="108">
        <f>'Sectoral Plan 30'!$H65</f>
        <v>0</v>
      </c>
      <c r="AH87" s="107">
        <f t="shared" si="5"/>
        <v>0</v>
      </c>
      <c r="AI87" s="79">
        <f t="shared" si="6"/>
        <v>0</v>
      </c>
      <c r="AJ87" s="79" t="str">
        <f>IF(AND($AK87=0,$AL87=0),SUM($AH87:$AI87),'developer sheet'!$D$9)</f>
        <v>N/A</v>
      </c>
      <c r="AK87" s="79">
        <f>'Long Term Vision'!C65</f>
        <v>0</v>
      </c>
      <c r="AL87" s="79" t="str">
        <f>'Long Term Vision'!D65</f>
        <v>NO</v>
      </c>
      <c r="AM87" s="79">
        <f t="shared" si="7"/>
        <v>0</v>
      </c>
      <c r="AN87" s="79">
        <f t="shared" si="8"/>
        <v>0</v>
      </c>
      <c r="AO87" s="79">
        <f t="shared" si="9"/>
        <v>0</v>
      </c>
      <c r="AP87" s="88" t="str">
        <f>IF(OR($AK87="NO",$AL87="NO"),'developer sheet'!$D$9,IF(AND($AJ87&lt;&gt;'developer sheet'!$D$9,$AJ87&lt;&gt;0),IF($AH87&gt;0,"T",IF($AI87&gt;0,"P")),'developer sheet'!$D$10))</f>
        <v>N/A</v>
      </c>
      <c r="AQ87" s="103"/>
    </row>
    <row r="88" spans="1:43" x14ac:dyDescent="0.25">
      <c r="A88" s="19">
        <v>14.6</v>
      </c>
      <c r="B88" s="107">
        <f>'Long Term Vision'!J66</f>
        <v>0</v>
      </c>
      <c r="C88" s="79">
        <f>'Mid-term Plan'!H66</f>
        <v>0</v>
      </c>
      <c r="D88" s="79">
        <f>'Sectoral Plan 1'!$H66</f>
        <v>0</v>
      </c>
      <c r="E88" s="79">
        <f>'Sectoral Plan 2'!$H66</f>
        <v>0</v>
      </c>
      <c r="F88" s="79">
        <f>'Sectoral Plan 3'!$H66</f>
        <v>0</v>
      </c>
      <c r="G88" s="79">
        <f>'Sectoral Plan 4'!$H66</f>
        <v>0</v>
      </c>
      <c r="H88" s="79">
        <f>'Sectoral Plan 5'!$H66</f>
        <v>0</v>
      </c>
      <c r="I88" s="79">
        <f>'Sectoral Plan 6'!$H66</f>
        <v>0</v>
      </c>
      <c r="J88" s="79">
        <f>'Sectoral Plan 7'!$H66</f>
        <v>0</v>
      </c>
      <c r="K88" s="79">
        <f>'Sectoral Plan 8'!$H66</f>
        <v>0</v>
      </c>
      <c r="L88" s="79">
        <f>'Sectoral Plan 9'!$H66</f>
        <v>0</v>
      </c>
      <c r="M88" s="79">
        <f>'Sectoral Plan 10'!$H66</f>
        <v>0</v>
      </c>
      <c r="N88" s="79">
        <f>'Sectoral Plan 11'!$H66</f>
        <v>0</v>
      </c>
      <c r="O88" s="79">
        <f>'Sectoral Plan 12'!$H66</f>
        <v>0</v>
      </c>
      <c r="P88" s="79">
        <f>'Sectoral Plan 13'!$H66</f>
        <v>0</v>
      </c>
      <c r="Q88" s="79">
        <f>'Sectoral Plan 14'!$H66</f>
        <v>0</v>
      </c>
      <c r="R88" s="79">
        <f>'Sectoral Plan 15'!$H66</f>
        <v>0</v>
      </c>
      <c r="S88" s="79">
        <f>'Sectoral Plan 16'!$H66</f>
        <v>0</v>
      </c>
      <c r="T88" s="79">
        <f>'Sectoral Plan 17'!$H66</f>
        <v>0</v>
      </c>
      <c r="U88" s="79">
        <f>'Sectoral Plan 18'!$H66</f>
        <v>0</v>
      </c>
      <c r="V88" s="79">
        <f>'Sectoral Plan 19'!$H66</f>
        <v>0</v>
      </c>
      <c r="W88" s="79">
        <f>'Sectoral Plan 20'!$H66</f>
        <v>0</v>
      </c>
      <c r="X88" s="79">
        <f>'Sectoral Plan 21'!$H66</f>
        <v>0</v>
      </c>
      <c r="Y88" s="79">
        <f>'Sectoral Plan 22'!$H66</f>
        <v>0</v>
      </c>
      <c r="Z88" s="79">
        <f>'Sectoral Plan 23'!$H66</f>
        <v>0</v>
      </c>
      <c r="AA88" s="79">
        <f>'Sectoral Plan 24'!$H66</f>
        <v>0</v>
      </c>
      <c r="AB88" s="79">
        <f>'Sectoral Plan 25'!$H66</f>
        <v>0</v>
      </c>
      <c r="AC88" s="79">
        <f>'Sectoral Plan 26'!$H66</f>
        <v>0</v>
      </c>
      <c r="AD88" s="79">
        <f>'Sectoral Plan 27'!$H66</f>
        <v>0</v>
      </c>
      <c r="AE88" s="79">
        <f>'Sectoral Plan 28'!$H66</f>
        <v>0</v>
      </c>
      <c r="AF88" s="79">
        <f>'Sectoral Plan 29'!$H66</f>
        <v>0</v>
      </c>
      <c r="AG88" s="108">
        <f>'Sectoral Plan 30'!$H66</f>
        <v>0</v>
      </c>
      <c r="AH88" s="107">
        <f t="shared" si="5"/>
        <v>0</v>
      </c>
      <c r="AI88" s="79">
        <f t="shared" si="6"/>
        <v>0</v>
      </c>
      <c r="AJ88" s="79" t="str">
        <f>IF(AND($AK88=0,$AL88=0),SUM($AH88:$AI88),'developer sheet'!$D$9)</f>
        <v>N/A</v>
      </c>
      <c r="AK88" s="79">
        <f>'Long Term Vision'!C66</f>
        <v>0</v>
      </c>
      <c r="AL88" s="79" t="str">
        <f>'Long Term Vision'!D66</f>
        <v>NO</v>
      </c>
      <c r="AM88" s="79">
        <f t="shared" si="7"/>
        <v>0</v>
      </c>
      <c r="AN88" s="79">
        <f t="shared" si="8"/>
        <v>0</v>
      </c>
      <c r="AO88" s="79">
        <f t="shared" si="9"/>
        <v>0</v>
      </c>
      <c r="AP88" s="88" t="str">
        <f>IF(OR($AK88="NO",$AL88="NO"),'developer sheet'!$D$9,IF(AND($AJ88&lt;&gt;'developer sheet'!$D$9,$AJ88&lt;&gt;0),IF($AH88&gt;0,"T",IF($AI88&gt;0,"P")),'developer sheet'!$D$10))</f>
        <v>N/A</v>
      </c>
      <c r="AQ88" s="103"/>
    </row>
    <row r="89" spans="1:43" x14ac:dyDescent="0.25">
      <c r="A89" s="19">
        <v>14.7</v>
      </c>
      <c r="B89" s="107">
        <f>'Long Term Vision'!J67</f>
        <v>0</v>
      </c>
      <c r="C89" s="79">
        <f>'Mid-term Plan'!H67</f>
        <v>0</v>
      </c>
      <c r="D89" s="79">
        <f>'Sectoral Plan 1'!$H67</f>
        <v>0</v>
      </c>
      <c r="E89" s="79">
        <f>'Sectoral Plan 2'!$H67</f>
        <v>0</v>
      </c>
      <c r="F89" s="79">
        <f>'Sectoral Plan 3'!$H67</f>
        <v>0</v>
      </c>
      <c r="G89" s="79">
        <f>'Sectoral Plan 4'!$H67</f>
        <v>0</v>
      </c>
      <c r="H89" s="79">
        <f>'Sectoral Plan 5'!$H67</f>
        <v>0</v>
      </c>
      <c r="I89" s="79">
        <f>'Sectoral Plan 6'!$H67</f>
        <v>0</v>
      </c>
      <c r="J89" s="79">
        <f>'Sectoral Plan 7'!$H67</f>
        <v>0</v>
      </c>
      <c r="K89" s="79">
        <f>'Sectoral Plan 8'!$H67</f>
        <v>0</v>
      </c>
      <c r="L89" s="79">
        <f>'Sectoral Plan 9'!$H67</f>
        <v>0</v>
      </c>
      <c r="M89" s="79">
        <f>'Sectoral Plan 10'!$H67</f>
        <v>0</v>
      </c>
      <c r="N89" s="79">
        <f>'Sectoral Plan 11'!$H67</f>
        <v>0</v>
      </c>
      <c r="O89" s="79">
        <f>'Sectoral Plan 12'!$H67</f>
        <v>0</v>
      </c>
      <c r="P89" s="79">
        <f>'Sectoral Plan 13'!$H67</f>
        <v>0</v>
      </c>
      <c r="Q89" s="79">
        <f>'Sectoral Plan 14'!$H67</f>
        <v>0</v>
      </c>
      <c r="R89" s="79">
        <f>'Sectoral Plan 15'!$H67</f>
        <v>0</v>
      </c>
      <c r="S89" s="79">
        <f>'Sectoral Plan 16'!$H67</f>
        <v>0</v>
      </c>
      <c r="T89" s="79">
        <f>'Sectoral Plan 17'!$H67</f>
        <v>0</v>
      </c>
      <c r="U89" s="79">
        <f>'Sectoral Plan 18'!$H67</f>
        <v>0</v>
      </c>
      <c r="V89" s="79">
        <f>'Sectoral Plan 19'!$H67</f>
        <v>0</v>
      </c>
      <c r="W89" s="79">
        <f>'Sectoral Plan 20'!$H67</f>
        <v>0</v>
      </c>
      <c r="X89" s="79">
        <f>'Sectoral Plan 21'!$H67</f>
        <v>0</v>
      </c>
      <c r="Y89" s="79">
        <f>'Sectoral Plan 22'!$H67</f>
        <v>0</v>
      </c>
      <c r="Z89" s="79">
        <f>'Sectoral Plan 23'!$H67</f>
        <v>0</v>
      </c>
      <c r="AA89" s="79">
        <f>'Sectoral Plan 24'!$H67</f>
        <v>0</v>
      </c>
      <c r="AB89" s="79">
        <f>'Sectoral Plan 25'!$H67</f>
        <v>0</v>
      </c>
      <c r="AC89" s="79">
        <f>'Sectoral Plan 26'!$H67</f>
        <v>0</v>
      </c>
      <c r="AD89" s="79">
        <f>'Sectoral Plan 27'!$H67</f>
        <v>0</v>
      </c>
      <c r="AE89" s="79">
        <f>'Sectoral Plan 28'!$H67</f>
        <v>0</v>
      </c>
      <c r="AF89" s="79">
        <f>'Sectoral Plan 29'!$H67</f>
        <v>0</v>
      </c>
      <c r="AG89" s="108">
        <f>'Sectoral Plan 30'!$H67</f>
        <v>0</v>
      </c>
      <c r="AH89" s="107">
        <f t="shared" si="5"/>
        <v>0</v>
      </c>
      <c r="AI89" s="79">
        <f t="shared" si="6"/>
        <v>0</v>
      </c>
      <c r="AJ89" s="79" t="str">
        <f>IF(AND($AK89=0,$AL89=0),SUM($AH89:$AI89),'developer sheet'!$D$9)</f>
        <v>N/A</v>
      </c>
      <c r="AK89" s="79">
        <f>'Long Term Vision'!C67</f>
        <v>0</v>
      </c>
      <c r="AL89" s="79" t="str">
        <f>'Long Term Vision'!D67</f>
        <v>NO</v>
      </c>
      <c r="AM89" s="79">
        <f t="shared" si="7"/>
        <v>0</v>
      </c>
      <c r="AN89" s="79">
        <f t="shared" si="8"/>
        <v>0</v>
      </c>
      <c r="AO89" s="79">
        <f t="shared" si="9"/>
        <v>0</v>
      </c>
      <c r="AP89" s="88" t="str">
        <f>IF(OR($AK89="NO",$AL89="NO"),'developer sheet'!$D$9,IF(AND($AJ89&lt;&gt;'developer sheet'!$D$9,$AJ89&lt;&gt;0),IF($AH89&gt;0,"T",IF($AI89&gt;0,"P")),'developer sheet'!$D$10))</f>
        <v>N/A</v>
      </c>
      <c r="AQ89" s="103"/>
    </row>
    <row r="90" spans="1:43" x14ac:dyDescent="0.25">
      <c r="A90">
        <v>15.1</v>
      </c>
      <c r="B90" s="107">
        <f>'Long Term Vision'!J69</f>
        <v>0</v>
      </c>
      <c r="C90" s="79">
        <f>'Mid-term Plan'!H69</f>
        <v>0</v>
      </c>
      <c r="D90" s="79">
        <f>'Sectoral Plan 1'!$H69</f>
        <v>0</v>
      </c>
      <c r="E90" s="79">
        <f>'Sectoral Plan 2'!$H69</f>
        <v>0</v>
      </c>
      <c r="F90" s="79">
        <f>'Sectoral Plan 3'!$H69</f>
        <v>0</v>
      </c>
      <c r="G90" s="79">
        <f>'Sectoral Plan 4'!$H69</f>
        <v>0</v>
      </c>
      <c r="H90" s="79">
        <f>'Sectoral Plan 5'!$H69</f>
        <v>0</v>
      </c>
      <c r="I90" s="79">
        <f>'Sectoral Plan 6'!$H69</f>
        <v>0</v>
      </c>
      <c r="J90" s="79">
        <f>'Sectoral Plan 7'!$H69</f>
        <v>0</v>
      </c>
      <c r="K90" s="79">
        <f>'Sectoral Plan 8'!$H69</f>
        <v>0</v>
      </c>
      <c r="L90" s="79">
        <f>'Sectoral Plan 9'!$H69</f>
        <v>0</v>
      </c>
      <c r="M90" s="79">
        <f>'Sectoral Plan 10'!$H69</f>
        <v>0</v>
      </c>
      <c r="N90" s="79">
        <f>'Sectoral Plan 11'!$H69</f>
        <v>0</v>
      </c>
      <c r="O90" s="79">
        <f>'Sectoral Plan 12'!$H69</f>
        <v>0</v>
      </c>
      <c r="P90" s="79">
        <f>'Sectoral Plan 13'!$H69</f>
        <v>0</v>
      </c>
      <c r="Q90" s="79">
        <f>'Sectoral Plan 14'!$H69</f>
        <v>0</v>
      </c>
      <c r="R90" s="79">
        <f>'Sectoral Plan 15'!$H69</f>
        <v>0</v>
      </c>
      <c r="S90" s="79">
        <f>'Sectoral Plan 16'!$H69</f>
        <v>0</v>
      </c>
      <c r="T90" s="79">
        <f>'Sectoral Plan 17'!$H69</f>
        <v>0</v>
      </c>
      <c r="U90" s="79">
        <f>'Sectoral Plan 18'!$H69</f>
        <v>0</v>
      </c>
      <c r="V90" s="79">
        <f>'Sectoral Plan 19'!$H69</f>
        <v>0</v>
      </c>
      <c r="W90" s="79">
        <f>'Sectoral Plan 20'!$H69</f>
        <v>0</v>
      </c>
      <c r="X90" s="79">
        <f>'Sectoral Plan 21'!$H69</f>
        <v>0</v>
      </c>
      <c r="Y90" s="79">
        <f>'Sectoral Plan 22'!$H69</f>
        <v>0</v>
      </c>
      <c r="Z90" s="79">
        <f>'Sectoral Plan 23'!$H69</f>
        <v>0</v>
      </c>
      <c r="AA90" s="79">
        <f>'Sectoral Plan 24'!$H69</f>
        <v>0</v>
      </c>
      <c r="AB90" s="79">
        <f>'Sectoral Plan 25'!$H69</f>
        <v>0</v>
      </c>
      <c r="AC90" s="79">
        <f>'Sectoral Plan 26'!$H69</f>
        <v>0</v>
      </c>
      <c r="AD90" s="79">
        <f>'Sectoral Plan 27'!$H69</f>
        <v>0</v>
      </c>
      <c r="AE90" s="79">
        <f>'Sectoral Plan 28'!$H69</f>
        <v>0</v>
      </c>
      <c r="AF90" s="79">
        <f>'Sectoral Plan 29'!$H69</f>
        <v>0</v>
      </c>
      <c r="AG90" s="108">
        <f>'Sectoral Plan 30'!$H69</f>
        <v>0</v>
      </c>
      <c r="AH90" s="107">
        <f t="shared" si="5"/>
        <v>0</v>
      </c>
      <c r="AI90" s="79">
        <f t="shared" si="6"/>
        <v>0</v>
      </c>
      <c r="AJ90" s="79" t="str">
        <f>IF(AND($AK90=0,$AL90=0),SUM($AH90:$AI90),'developer sheet'!$D$9)</f>
        <v>N/A</v>
      </c>
      <c r="AK90" s="79">
        <f>'Long Term Vision'!C69</f>
        <v>0</v>
      </c>
      <c r="AL90" s="79" t="str">
        <f>'Long Term Vision'!D69</f>
        <v>NO</v>
      </c>
      <c r="AM90" s="79">
        <f t="shared" si="7"/>
        <v>0</v>
      </c>
      <c r="AN90" s="79">
        <f t="shared" si="8"/>
        <v>0</v>
      </c>
      <c r="AO90" s="79">
        <f t="shared" si="9"/>
        <v>0</v>
      </c>
      <c r="AP90" s="88" t="str">
        <f>IF(OR($AK90="NO",$AL90="NO"),'developer sheet'!$D$9,IF(AND($AJ90&lt;&gt;'developer sheet'!$D$9,$AJ90&lt;&gt;0),IF($AH90&gt;0,"T",IF($AI90&gt;0,"P")),'developer sheet'!$D$10))</f>
        <v>N/A</v>
      </c>
      <c r="AQ90" s="103"/>
    </row>
    <row r="91" spans="1:43" x14ac:dyDescent="0.25">
      <c r="A91">
        <v>15.2</v>
      </c>
      <c r="B91" s="107">
        <f>'Long Term Vision'!J70</f>
        <v>0</v>
      </c>
      <c r="C91" s="79">
        <f>'Mid-term Plan'!H70</f>
        <v>0</v>
      </c>
      <c r="D91" s="79">
        <f>'Sectoral Plan 1'!$H70</f>
        <v>0</v>
      </c>
      <c r="E91" s="79">
        <f>'Sectoral Plan 2'!$H70</f>
        <v>0</v>
      </c>
      <c r="F91" s="79">
        <f>'Sectoral Plan 3'!$H70</f>
        <v>0</v>
      </c>
      <c r="G91" s="79">
        <f>'Sectoral Plan 4'!$H70</f>
        <v>0</v>
      </c>
      <c r="H91" s="79">
        <f>'Sectoral Plan 5'!$H70</f>
        <v>0</v>
      </c>
      <c r="I91" s="79">
        <f>'Sectoral Plan 6'!$H70</f>
        <v>0</v>
      </c>
      <c r="J91" s="79">
        <f>'Sectoral Plan 7'!$H70</f>
        <v>0</v>
      </c>
      <c r="K91" s="79">
        <f>'Sectoral Plan 8'!$H70</f>
        <v>0</v>
      </c>
      <c r="L91" s="79">
        <f>'Sectoral Plan 9'!$H70</f>
        <v>0</v>
      </c>
      <c r="M91" s="79">
        <f>'Sectoral Plan 10'!$H70</f>
        <v>0</v>
      </c>
      <c r="N91" s="79">
        <f>'Sectoral Plan 11'!$H70</f>
        <v>0</v>
      </c>
      <c r="O91" s="79">
        <f>'Sectoral Plan 12'!$H70</f>
        <v>0</v>
      </c>
      <c r="P91" s="79">
        <f>'Sectoral Plan 13'!$H70</f>
        <v>0</v>
      </c>
      <c r="Q91" s="79">
        <f>'Sectoral Plan 14'!$H70</f>
        <v>0</v>
      </c>
      <c r="R91" s="79">
        <f>'Sectoral Plan 15'!$H70</f>
        <v>0</v>
      </c>
      <c r="S91" s="79">
        <f>'Sectoral Plan 16'!$H70</f>
        <v>0</v>
      </c>
      <c r="T91" s="79">
        <f>'Sectoral Plan 17'!$H70</f>
        <v>0</v>
      </c>
      <c r="U91" s="79">
        <f>'Sectoral Plan 18'!$H70</f>
        <v>0</v>
      </c>
      <c r="V91" s="79">
        <f>'Sectoral Plan 19'!$H70</f>
        <v>0</v>
      </c>
      <c r="W91" s="79">
        <f>'Sectoral Plan 20'!$H70</f>
        <v>0</v>
      </c>
      <c r="X91" s="79">
        <f>'Sectoral Plan 21'!$H70</f>
        <v>0</v>
      </c>
      <c r="Y91" s="79">
        <f>'Sectoral Plan 22'!$H70</f>
        <v>0</v>
      </c>
      <c r="Z91" s="79">
        <f>'Sectoral Plan 23'!$H70</f>
        <v>0</v>
      </c>
      <c r="AA91" s="79">
        <f>'Sectoral Plan 24'!$H70</f>
        <v>0</v>
      </c>
      <c r="AB91" s="79">
        <f>'Sectoral Plan 25'!$H70</f>
        <v>0</v>
      </c>
      <c r="AC91" s="79">
        <f>'Sectoral Plan 26'!$H70</f>
        <v>0</v>
      </c>
      <c r="AD91" s="79">
        <f>'Sectoral Plan 27'!$H70</f>
        <v>0</v>
      </c>
      <c r="AE91" s="79">
        <f>'Sectoral Plan 28'!$H70</f>
        <v>0</v>
      </c>
      <c r="AF91" s="79">
        <f>'Sectoral Plan 29'!$H70</f>
        <v>0</v>
      </c>
      <c r="AG91" s="108">
        <f>'Sectoral Plan 30'!$H70</f>
        <v>0</v>
      </c>
      <c r="AH91" s="107">
        <f t="shared" si="5"/>
        <v>0</v>
      </c>
      <c r="AI91" s="79">
        <f t="shared" si="6"/>
        <v>0</v>
      </c>
      <c r="AJ91" s="79" t="str">
        <f>IF(AND($AK91=0,$AL91=0),SUM($AH91:$AI91),'developer sheet'!$D$9)</f>
        <v>N/A</v>
      </c>
      <c r="AK91" s="79">
        <f>'Long Term Vision'!C70</f>
        <v>0</v>
      </c>
      <c r="AL91" s="79" t="str">
        <f>'Long Term Vision'!D70</f>
        <v>NO</v>
      </c>
      <c r="AM91" s="79">
        <f t="shared" si="7"/>
        <v>0</v>
      </c>
      <c r="AN91" s="79">
        <f t="shared" si="8"/>
        <v>0</v>
      </c>
      <c r="AO91" s="79">
        <f t="shared" si="9"/>
        <v>0</v>
      </c>
      <c r="AP91" s="88" t="str">
        <f>IF(OR($AK91="NO",$AL91="NO"),'developer sheet'!$D$9,IF(AND($AJ91&lt;&gt;'developer sheet'!$D$9,$AJ91&lt;&gt;0),IF($AH91&gt;0,"T",IF($AI91&gt;0,"P")),'developer sheet'!$D$10))</f>
        <v>N/A</v>
      </c>
      <c r="AQ91" s="103"/>
    </row>
    <row r="92" spans="1:43" x14ac:dyDescent="0.25">
      <c r="A92" s="19">
        <v>15.3</v>
      </c>
      <c r="B92" s="107">
        <f>'Long Term Vision'!J71</f>
        <v>0</v>
      </c>
      <c r="C92" s="79">
        <f>'Mid-term Plan'!H71</f>
        <v>0</v>
      </c>
      <c r="D92" s="79">
        <f>'Sectoral Plan 1'!$H71</f>
        <v>0</v>
      </c>
      <c r="E92" s="79">
        <f>'Sectoral Plan 2'!$H71</f>
        <v>0</v>
      </c>
      <c r="F92" s="79">
        <f>'Sectoral Plan 3'!$H71</f>
        <v>0</v>
      </c>
      <c r="G92" s="79">
        <f>'Sectoral Plan 4'!$H71</f>
        <v>0</v>
      </c>
      <c r="H92" s="79">
        <f>'Sectoral Plan 5'!$H71</f>
        <v>0</v>
      </c>
      <c r="I92" s="79">
        <f>'Sectoral Plan 6'!$H71</f>
        <v>0</v>
      </c>
      <c r="J92" s="79">
        <f>'Sectoral Plan 7'!$H71</f>
        <v>0</v>
      </c>
      <c r="K92" s="79">
        <f>'Sectoral Plan 8'!$H71</f>
        <v>0</v>
      </c>
      <c r="L92" s="79">
        <f>'Sectoral Plan 9'!$H71</f>
        <v>0</v>
      </c>
      <c r="M92" s="79">
        <f>'Sectoral Plan 10'!$H71</f>
        <v>0</v>
      </c>
      <c r="N92" s="79">
        <f>'Sectoral Plan 11'!$H71</f>
        <v>0</v>
      </c>
      <c r="O92" s="79">
        <f>'Sectoral Plan 12'!$H71</f>
        <v>0</v>
      </c>
      <c r="P92" s="79">
        <f>'Sectoral Plan 13'!$H71</f>
        <v>0</v>
      </c>
      <c r="Q92" s="79">
        <f>'Sectoral Plan 14'!$H71</f>
        <v>0</v>
      </c>
      <c r="R92" s="79">
        <f>'Sectoral Plan 15'!$H71</f>
        <v>0</v>
      </c>
      <c r="S92" s="79">
        <f>'Sectoral Plan 16'!$H71</f>
        <v>0</v>
      </c>
      <c r="T92" s="79">
        <f>'Sectoral Plan 17'!$H71</f>
        <v>0</v>
      </c>
      <c r="U92" s="79">
        <f>'Sectoral Plan 18'!$H71</f>
        <v>0</v>
      </c>
      <c r="V92" s="79">
        <f>'Sectoral Plan 19'!$H71</f>
        <v>0</v>
      </c>
      <c r="W92" s="79">
        <f>'Sectoral Plan 20'!$H71</f>
        <v>0</v>
      </c>
      <c r="X92" s="79">
        <f>'Sectoral Plan 21'!$H71</f>
        <v>0</v>
      </c>
      <c r="Y92" s="79">
        <f>'Sectoral Plan 22'!$H71</f>
        <v>0</v>
      </c>
      <c r="Z92" s="79">
        <f>'Sectoral Plan 23'!$H71</f>
        <v>0</v>
      </c>
      <c r="AA92" s="79">
        <f>'Sectoral Plan 24'!$H71</f>
        <v>0</v>
      </c>
      <c r="AB92" s="79">
        <f>'Sectoral Plan 25'!$H71</f>
        <v>0</v>
      </c>
      <c r="AC92" s="79">
        <f>'Sectoral Plan 26'!$H71</f>
        <v>0</v>
      </c>
      <c r="AD92" s="79">
        <f>'Sectoral Plan 27'!$H71</f>
        <v>0</v>
      </c>
      <c r="AE92" s="79">
        <f>'Sectoral Plan 28'!$H71</f>
        <v>0</v>
      </c>
      <c r="AF92" s="79">
        <f>'Sectoral Plan 29'!$H71</f>
        <v>0</v>
      </c>
      <c r="AG92" s="108">
        <f>'Sectoral Plan 30'!$H71</f>
        <v>0</v>
      </c>
      <c r="AH92" s="107">
        <f t="shared" si="5"/>
        <v>0</v>
      </c>
      <c r="AI92" s="79">
        <f t="shared" si="6"/>
        <v>0</v>
      </c>
      <c r="AJ92" s="79" t="str">
        <f>IF(AND($AK92=0,$AL92=0),SUM($AH92:$AI92),'developer sheet'!$D$9)</f>
        <v>N/A</v>
      </c>
      <c r="AK92" s="79">
        <f>'Long Term Vision'!C71</f>
        <v>0</v>
      </c>
      <c r="AL92" s="79" t="str">
        <f>'Long Term Vision'!D71</f>
        <v>NO</v>
      </c>
      <c r="AM92" s="79">
        <f t="shared" si="7"/>
        <v>0</v>
      </c>
      <c r="AN92" s="79">
        <f t="shared" si="8"/>
        <v>0</v>
      </c>
      <c r="AO92" s="79">
        <f t="shared" si="9"/>
        <v>0</v>
      </c>
      <c r="AP92" s="88" t="str">
        <f>IF(OR($AK92="NO",$AL92="NO"),'developer sheet'!$D$9,IF(AND($AJ92&lt;&gt;'developer sheet'!$D$9,$AJ92&lt;&gt;0),IF($AH92&gt;0,"T",IF($AI92&gt;0,"P")),'developer sheet'!$D$10))</f>
        <v>N/A</v>
      </c>
      <c r="AQ92" s="103"/>
    </row>
    <row r="93" spans="1:43" x14ac:dyDescent="0.25">
      <c r="A93" s="19">
        <v>15.4</v>
      </c>
      <c r="B93" s="107">
        <f>'Long Term Vision'!J72</f>
        <v>0</v>
      </c>
      <c r="C93" s="79">
        <f>'Mid-term Plan'!H72</f>
        <v>0</v>
      </c>
      <c r="D93" s="79">
        <f>'Sectoral Plan 1'!$H72</f>
        <v>0</v>
      </c>
      <c r="E93" s="79">
        <f>'Sectoral Plan 2'!$H72</f>
        <v>0</v>
      </c>
      <c r="F93" s="79">
        <f>'Sectoral Plan 3'!$H72</f>
        <v>0</v>
      </c>
      <c r="G93" s="79">
        <f>'Sectoral Plan 4'!$H72</f>
        <v>0</v>
      </c>
      <c r="H93" s="79">
        <f>'Sectoral Plan 5'!$H72</f>
        <v>0</v>
      </c>
      <c r="I93" s="79">
        <f>'Sectoral Plan 6'!$H72</f>
        <v>0</v>
      </c>
      <c r="J93" s="79">
        <f>'Sectoral Plan 7'!$H72</f>
        <v>0</v>
      </c>
      <c r="K93" s="79">
        <f>'Sectoral Plan 8'!$H72</f>
        <v>0</v>
      </c>
      <c r="L93" s="79">
        <f>'Sectoral Plan 9'!$H72</f>
        <v>0</v>
      </c>
      <c r="M93" s="79">
        <f>'Sectoral Plan 10'!$H72</f>
        <v>0</v>
      </c>
      <c r="N93" s="79">
        <f>'Sectoral Plan 11'!$H72</f>
        <v>0</v>
      </c>
      <c r="O93" s="79">
        <f>'Sectoral Plan 12'!$H72</f>
        <v>0</v>
      </c>
      <c r="P93" s="79">
        <f>'Sectoral Plan 13'!$H72</f>
        <v>0</v>
      </c>
      <c r="Q93" s="79">
        <f>'Sectoral Plan 14'!$H72</f>
        <v>0</v>
      </c>
      <c r="R93" s="79">
        <f>'Sectoral Plan 15'!$H72</f>
        <v>0</v>
      </c>
      <c r="S93" s="79">
        <f>'Sectoral Plan 16'!$H72</f>
        <v>0</v>
      </c>
      <c r="T93" s="79">
        <f>'Sectoral Plan 17'!$H72</f>
        <v>0</v>
      </c>
      <c r="U93" s="79">
        <f>'Sectoral Plan 18'!$H72</f>
        <v>0</v>
      </c>
      <c r="V93" s="79">
        <f>'Sectoral Plan 19'!$H72</f>
        <v>0</v>
      </c>
      <c r="W93" s="79">
        <f>'Sectoral Plan 20'!$H72</f>
        <v>0</v>
      </c>
      <c r="X93" s="79">
        <f>'Sectoral Plan 21'!$H72</f>
        <v>0</v>
      </c>
      <c r="Y93" s="79">
        <f>'Sectoral Plan 22'!$H72</f>
        <v>0</v>
      </c>
      <c r="Z93" s="79">
        <f>'Sectoral Plan 23'!$H72</f>
        <v>0</v>
      </c>
      <c r="AA93" s="79">
        <f>'Sectoral Plan 24'!$H72</f>
        <v>0</v>
      </c>
      <c r="AB93" s="79">
        <f>'Sectoral Plan 25'!$H72</f>
        <v>0</v>
      </c>
      <c r="AC93" s="79">
        <f>'Sectoral Plan 26'!$H72</f>
        <v>0</v>
      </c>
      <c r="AD93" s="79">
        <f>'Sectoral Plan 27'!$H72</f>
        <v>0</v>
      </c>
      <c r="AE93" s="79">
        <f>'Sectoral Plan 28'!$H72</f>
        <v>0</v>
      </c>
      <c r="AF93" s="79">
        <f>'Sectoral Plan 29'!$H72</f>
        <v>0</v>
      </c>
      <c r="AG93" s="108">
        <f>'Sectoral Plan 30'!$H72</f>
        <v>0</v>
      </c>
      <c r="AH93" s="107">
        <f t="shared" si="5"/>
        <v>0</v>
      </c>
      <c r="AI93" s="79">
        <f t="shared" si="6"/>
        <v>0</v>
      </c>
      <c r="AJ93" s="79" t="str">
        <f>IF(AND($AK93=0,$AL93=0),SUM($AH93:$AI93),'developer sheet'!$D$9)</f>
        <v>N/A</v>
      </c>
      <c r="AK93" s="79">
        <f>'Long Term Vision'!C72</f>
        <v>0</v>
      </c>
      <c r="AL93" s="79" t="str">
        <f>'Long Term Vision'!D72</f>
        <v>NO</v>
      </c>
      <c r="AM93" s="79">
        <f t="shared" si="7"/>
        <v>0</v>
      </c>
      <c r="AN93" s="79">
        <f t="shared" si="8"/>
        <v>0</v>
      </c>
      <c r="AO93" s="79">
        <f t="shared" si="9"/>
        <v>0</v>
      </c>
      <c r="AP93" s="88" t="str">
        <f>IF(OR($AK93="NO",$AL93="NO"),'developer sheet'!$D$9,IF(AND($AJ93&lt;&gt;'developer sheet'!$D$9,$AJ93&lt;&gt;0),IF($AH93&gt;0,"T",IF($AI93&gt;0,"P")),'developer sheet'!$D$10))</f>
        <v>N/A</v>
      </c>
      <c r="AQ93" s="103"/>
    </row>
    <row r="94" spans="1:43" x14ac:dyDescent="0.25">
      <c r="A94" s="19">
        <v>15.5</v>
      </c>
      <c r="B94" s="107">
        <f>'Long Term Vision'!J73</f>
        <v>0</v>
      </c>
      <c r="C94" s="79">
        <f>'Mid-term Plan'!H73</f>
        <v>0</v>
      </c>
      <c r="D94" s="79">
        <f>'Sectoral Plan 1'!$H73</f>
        <v>0</v>
      </c>
      <c r="E94" s="79">
        <f>'Sectoral Plan 2'!$H73</f>
        <v>0</v>
      </c>
      <c r="F94" s="79">
        <f>'Sectoral Plan 3'!$H73</f>
        <v>0</v>
      </c>
      <c r="G94" s="79">
        <f>'Sectoral Plan 4'!$H73</f>
        <v>0</v>
      </c>
      <c r="H94" s="79">
        <f>'Sectoral Plan 5'!$H73</f>
        <v>0</v>
      </c>
      <c r="I94" s="79">
        <f>'Sectoral Plan 6'!$H73</f>
        <v>0</v>
      </c>
      <c r="J94" s="79">
        <f>'Sectoral Plan 7'!$H73</f>
        <v>0</v>
      </c>
      <c r="K94" s="79">
        <f>'Sectoral Plan 8'!$H73</f>
        <v>0</v>
      </c>
      <c r="L94" s="79">
        <f>'Sectoral Plan 9'!$H73</f>
        <v>0</v>
      </c>
      <c r="M94" s="79">
        <f>'Sectoral Plan 10'!$H73</f>
        <v>0</v>
      </c>
      <c r="N94" s="79">
        <f>'Sectoral Plan 11'!$H73</f>
        <v>0</v>
      </c>
      <c r="O94" s="79">
        <f>'Sectoral Plan 12'!$H73</f>
        <v>0</v>
      </c>
      <c r="P94" s="79">
        <f>'Sectoral Plan 13'!$H73</f>
        <v>0</v>
      </c>
      <c r="Q94" s="79">
        <f>'Sectoral Plan 14'!$H73</f>
        <v>0</v>
      </c>
      <c r="R94" s="79">
        <f>'Sectoral Plan 15'!$H73</f>
        <v>0</v>
      </c>
      <c r="S94" s="79">
        <f>'Sectoral Plan 16'!$H73</f>
        <v>0</v>
      </c>
      <c r="T94" s="79">
        <f>'Sectoral Plan 17'!$H73</f>
        <v>0</v>
      </c>
      <c r="U94" s="79">
        <f>'Sectoral Plan 18'!$H73</f>
        <v>0</v>
      </c>
      <c r="V94" s="79">
        <f>'Sectoral Plan 19'!$H73</f>
        <v>0</v>
      </c>
      <c r="W94" s="79">
        <f>'Sectoral Plan 20'!$H73</f>
        <v>0</v>
      </c>
      <c r="X94" s="79">
        <f>'Sectoral Plan 21'!$H73</f>
        <v>0</v>
      </c>
      <c r="Y94" s="79">
        <f>'Sectoral Plan 22'!$H73</f>
        <v>0</v>
      </c>
      <c r="Z94" s="79">
        <f>'Sectoral Plan 23'!$H73</f>
        <v>0</v>
      </c>
      <c r="AA94" s="79">
        <f>'Sectoral Plan 24'!$H73</f>
        <v>0</v>
      </c>
      <c r="AB94" s="79">
        <f>'Sectoral Plan 25'!$H73</f>
        <v>0</v>
      </c>
      <c r="AC94" s="79">
        <f>'Sectoral Plan 26'!$H73</f>
        <v>0</v>
      </c>
      <c r="AD94" s="79">
        <f>'Sectoral Plan 27'!$H73</f>
        <v>0</v>
      </c>
      <c r="AE94" s="79">
        <f>'Sectoral Plan 28'!$H73</f>
        <v>0</v>
      </c>
      <c r="AF94" s="79">
        <f>'Sectoral Plan 29'!$H73</f>
        <v>0</v>
      </c>
      <c r="AG94" s="108">
        <f>'Sectoral Plan 30'!$H73</f>
        <v>0</v>
      </c>
      <c r="AH94" s="107">
        <f t="shared" si="5"/>
        <v>0</v>
      </c>
      <c r="AI94" s="79">
        <f t="shared" si="6"/>
        <v>0</v>
      </c>
      <c r="AJ94" s="79" t="str">
        <f>IF(AND($AK94=0,$AL94=0),SUM($AH94:$AI94),'developer sheet'!$D$9)</f>
        <v>N/A</v>
      </c>
      <c r="AK94" s="79">
        <f>'Long Term Vision'!C73</f>
        <v>0</v>
      </c>
      <c r="AL94" s="79" t="str">
        <f>'Long Term Vision'!D73</f>
        <v>NO</v>
      </c>
      <c r="AM94" s="79">
        <f t="shared" si="7"/>
        <v>0</v>
      </c>
      <c r="AN94" s="79">
        <f t="shared" si="8"/>
        <v>0</v>
      </c>
      <c r="AO94" s="79">
        <f t="shared" si="9"/>
        <v>0</v>
      </c>
      <c r="AP94" s="88" t="str">
        <f>IF(OR($AK94="NO",$AL94="NO"),'developer sheet'!$D$9,IF(AND($AJ94&lt;&gt;'developer sheet'!$D$9,$AJ94&lt;&gt;0),IF($AH94&gt;0,"T",IF($AI94&gt;0,"P")),'developer sheet'!$D$10))</f>
        <v>N/A</v>
      </c>
      <c r="AQ94" s="103"/>
    </row>
    <row r="95" spans="1:43" x14ac:dyDescent="0.25">
      <c r="A95" s="19">
        <v>15.6</v>
      </c>
      <c r="B95" s="107">
        <f>'Long Term Vision'!J74</f>
        <v>0</v>
      </c>
      <c r="C95" s="79">
        <f>'Mid-term Plan'!H74</f>
        <v>0</v>
      </c>
      <c r="D95" s="79">
        <f>'Sectoral Plan 1'!$H74</f>
        <v>0</v>
      </c>
      <c r="E95" s="79">
        <f>'Sectoral Plan 2'!$H74</f>
        <v>0</v>
      </c>
      <c r="F95" s="79">
        <f>'Sectoral Plan 3'!$H74</f>
        <v>0</v>
      </c>
      <c r="G95" s="79">
        <f>'Sectoral Plan 4'!$H74</f>
        <v>0</v>
      </c>
      <c r="H95" s="79">
        <f>'Sectoral Plan 5'!$H74</f>
        <v>0</v>
      </c>
      <c r="I95" s="79">
        <f>'Sectoral Plan 6'!$H74</f>
        <v>0</v>
      </c>
      <c r="J95" s="79">
        <f>'Sectoral Plan 7'!$H74</f>
        <v>0</v>
      </c>
      <c r="K95" s="79">
        <f>'Sectoral Plan 8'!$H74</f>
        <v>0</v>
      </c>
      <c r="L95" s="79">
        <f>'Sectoral Plan 9'!$H74</f>
        <v>0</v>
      </c>
      <c r="M95" s="79">
        <f>'Sectoral Plan 10'!$H74</f>
        <v>0</v>
      </c>
      <c r="N95" s="79">
        <f>'Sectoral Plan 11'!$H74</f>
        <v>0</v>
      </c>
      <c r="O95" s="79">
        <f>'Sectoral Plan 12'!$H74</f>
        <v>0</v>
      </c>
      <c r="P95" s="79">
        <f>'Sectoral Plan 13'!$H74</f>
        <v>0</v>
      </c>
      <c r="Q95" s="79">
        <f>'Sectoral Plan 14'!$H74</f>
        <v>0</v>
      </c>
      <c r="R95" s="79">
        <f>'Sectoral Plan 15'!$H74</f>
        <v>0</v>
      </c>
      <c r="S95" s="79">
        <f>'Sectoral Plan 16'!$H74</f>
        <v>0</v>
      </c>
      <c r="T95" s="79">
        <f>'Sectoral Plan 17'!$H74</f>
        <v>0</v>
      </c>
      <c r="U95" s="79">
        <f>'Sectoral Plan 18'!$H74</f>
        <v>0</v>
      </c>
      <c r="V95" s="79">
        <f>'Sectoral Plan 19'!$H74</f>
        <v>0</v>
      </c>
      <c r="W95" s="79">
        <f>'Sectoral Plan 20'!$H74</f>
        <v>0</v>
      </c>
      <c r="X95" s="79">
        <f>'Sectoral Plan 21'!$H74</f>
        <v>0</v>
      </c>
      <c r="Y95" s="79">
        <f>'Sectoral Plan 22'!$H74</f>
        <v>0</v>
      </c>
      <c r="Z95" s="79">
        <f>'Sectoral Plan 23'!$H74</f>
        <v>0</v>
      </c>
      <c r="AA95" s="79">
        <f>'Sectoral Plan 24'!$H74</f>
        <v>0</v>
      </c>
      <c r="AB95" s="79">
        <f>'Sectoral Plan 25'!$H74</f>
        <v>0</v>
      </c>
      <c r="AC95" s="79">
        <f>'Sectoral Plan 26'!$H74</f>
        <v>0</v>
      </c>
      <c r="AD95" s="79">
        <f>'Sectoral Plan 27'!$H74</f>
        <v>0</v>
      </c>
      <c r="AE95" s="79">
        <f>'Sectoral Plan 28'!$H74</f>
        <v>0</v>
      </c>
      <c r="AF95" s="79">
        <f>'Sectoral Plan 29'!$H74</f>
        <v>0</v>
      </c>
      <c r="AG95" s="108">
        <f>'Sectoral Plan 30'!$H74</f>
        <v>0</v>
      </c>
      <c r="AH95" s="107">
        <f t="shared" si="5"/>
        <v>0</v>
      </c>
      <c r="AI95" s="79">
        <f t="shared" si="6"/>
        <v>0</v>
      </c>
      <c r="AJ95" s="79" t="str">
        <f>IF(AND($AK95=0,$AL95=0),SUM($AH95:$AI95),'developer sheet'!$D$9)</f>
        <v>N/A</v>
      </c>
      <c r="AK95" s="79">
        <f>'Long Term Vision'!C74</f>
        <v>0</v>
      </c>
      <c r="AL95" s="79" t="str">
        <f>'Long Term Vision'!D74</f>
        <v>NO</v>
      </c>
      <c r="AM95" s="79">
        <f t="shared" si="7"/>
        <v>0</v>
      </c>
      <c r="AN95" s="79">
        <f t="shared" si="8"/>
        <v>0</v>
      </c>
      <c r="AO95" s="79">
        <f t="shared" si="9"/>
        <v>0</v>
      </c>
      <c r="AP95" s="88" t="str">
        <f>IF(OR($AK95="NO",$AL95="NO"),'developer sheet'!$D$9,IF(AND($AJ95&lt;&gt;'developer sheet'!$D$9,$AJ95&lt;&gt;0),IF($AH95&gt;0,"T",IF($AI95&gt;0,"P")),'developer sheet'!$D$10))</f>
        <v>N/A</v>
      </c>
      <c r="AQ95" s="103"/>
    </row>
    <row r="96" spans="1:43" x14ac:dyDescent="0.25">
      <c r="A96" s="19">
        <v>15.7</v>
      </c>
      <c r="B96" s="107">
        <f>'Long Term Vision'!J75</f>
        <v>0</v>
      </c>
      <c r="C96" s="79">
        <f>'Mid-term Plan'!H75</f>
        <v>0</v>
      </c>
      <c r="D96" s="79">
        <f>'Sectoral Plan 1'!$H75</f>
        <v>0</v>
      </c>
      <c r="E96" s="79">
        <f>'Sectoral Plan 2'!$H75</f>
        <v>0</v>
      </c>
      <c r="F96" s="79">
        <f>'Sectoral Plan 3'!$H75</f>
        <v>0</v>
      </c>
      <c r="G96" s="79">
        <f>'Sectoral Plan 4'!$H75</f>
        <v>0</v>
      </c>
      <c r="H96" s="79">
        <f>'Sectoral Plan 5'!$H75</f>
        <v>0</v>
      </c>
      <c r="I96" s="79">
        <f>'Sectoral Plan 6'!$H75</f>
        <v>0</v>
      </c>
      <c r="J96" s="79">
        <f>'Sectoral Plan 7'!$H75</f>
        <v>0</v>
      </c>
      <c r="K96" s="79">
        <f>'Sectoral Plan 8'!$H75</f>
        <v>0</v>
      </c>
      <c r="L96" s="79">
        <f>'Sectoral Plan 9'!$H75</f>
        <v>0</v>
      </c>
      <c r="M96" s="79">
        <f>'Sectoral Plan 10'!$H75</f>
        <v>0</v>
      </c>
      <c r="N96" s="79">
        <f>'Sectoral Plan 11'!$H75</f>
        <v>0</v>
      </c>
      <c r="O96" s="79">
        <f>'Sectoral Plan 12'!$H75</f>
        <v>0</v>
      </c>
      <c r="P96" s="79">
        <f>'Sectoral Plan 13'!$H75</f>
        <v>0</v>
      </c>
      <c r="Q96" s="79">
        <f>'Sectoral Plan 14'!$H75</f>
        <v>0</v>
      </c>
      <c r="R96" s="79">
        <f>'Sectoral Plan 15'!$H75</f>
        <v>0</v>
      </c>
      <c r="S96" s="79">
        <f>'Sectoral Plan 16'!$H75</f>
        <v>0</v>
      </c>
      <c r="T96" s="79">
        <f>'Sectoral Plan 17'!$H75</f>
        <v>0</v>
      </c>
      <c r="U96" s="79">
        <f>'Sectoral Plan 18'!$H75</f>
        <v>0</v>
      </c>
      <c r="V96" s="79">
        <f>'Sectoral Plan 19'!$H75</f>
        <v>0</v>
      </c>
      <c r="W96" s="79">
        <f>'Sectoral Plan 20'!$H75</f>
        <v>0</v>
      </c>
      <c r="X96" s="79">
        <f>'Sectoral Plan 21'!$H75</f>
        <v>0</v>
      </c>
      <c r="Y96" s="79">
        <f>'Sectoral Plan 22'!$H75</f>
        <v>0</v>
      </c>
      <c r="Z96" s="79">
        <f>'Sectoral Plan 23'!$H75</f>
        <v>0</v>
      </c>
      <c r="AA96" s="79">
        <f>'Sectoral Plan 24'!$H75</f>
        <v>0</v>
      </c>
      <c r="AB96" s="79">
        <f>'Sectoral Plan 25'!$H75</f>
        <v>0</v>
      </c>
      <c r="AC96" s="79">
        <f>'Sectoral Plan 26'!$H75</f>
        <v>0</v>
      </c>
      <c r="AD96" s="79">
        <f>'Sectoral Plan 27'!$H75</f>
        <v>0</v>
      </c>
      <c r="AE96" s="79">
        <f>'Sectoral Plan 28'!$H75</f>
        <v>0</v>
      </c>
      <c r="AF96" s="79">
        <f>'Sectoral Plan 29'!$H75</f>
        <v>0</v>
      </c>
      <c r="AG96" s="108">
        <f>'Sectoral Plan 30'!$H75</f>
        <v>0</v>
      </c>
      <c r="AH96" s="107">
        <f t="shared" si="5"/>
        <v>0</v>
      </c>
      <c r="AI96" s="79">
        <f t="shared" si="6"/>
        <v>0</v>
      </c>
      <c r="AJ96" s="79" t="str">
        <f>IF(AND($AK96=0,$AL96=0),SUM($AH96:$AI96),'developer sheet'!$D$9)</f>
        <v>N/A</v>
      </c>
      <c r="AK96" s="79">
        <f>'Long Term Vision'!C75</f>
        <v>0</v>
      </c>
      <c r="AL96" s="79" t="str">
        <f>'Long Term Vision'!D75</f>
        <v>NO</v>
      </c>
      <c r="AM96" s="79">
        <f t="shared" si="7"/>
        <v>0</v>
      </c>
      <c r="AN96" s="79">
        <f t="shared" si="8"/>
        <v>0</v>
      </c>
      <c r="AO96" s="79">
        <f t="shared" si="9"/>
        <v>0</v>
      </c>
      <c r="AP96" s="88" t="str">
        <f>IF(OR($AK96="NO",$AL96="NO"),'developer sheet'!$D$9,IF(AND($AJ96&lt;&gt;'developer sheet'!$D$9,$AJ96&lt;&gt;0),IF($AH96&gt;0,"T",IF($AI96&gt;0,"P")),'developer sheet'!$D$10))</f>
        <v>N/A</v>
      </c>
      <c r="AQ96" s="103"/>
    </row>
    <row r="97" spans="1:43" x14ac:dyDescent="0.25">
      <c r="A97" s="19">
        <v>15.8</v>
      </c>
      <c r="B97" s="107">
        <f>'Long Term Vision'!J76</f>
        <v>0</v>
      </c>
      <c r="C97" s="79">
        <f>'Mid-term Plan'!H76</f>
        <v>0</v>
      </c>
      <c r="D97" s="79">
        <f>'Sectoral Plan 1'!$H76</f>
        <v>0</v>
      </c>
      <c r="E97" s="79">
        <f>'Sectoral Plan 2'!$H76</f>
        <v>0</v>
      </c>
      <c r="F97" s="79">
        <f>'Sectoral Plan 3'!$H76</f>
        <v>0</v>
      </c>
      <c r="G97" s="79">
        <f>'Sectoral Plan 4'!$H76</f>
        <v>0</v>
      </c>
      <c r="H97" s="79">
        <f>'Sectoral Plan 5'!$H76</f>
        <v>0</v>
      </c>
      <c r="I97" s="79">
        <f>'Sectoral Plan 6'!$H76</f>
        <v>0</v>
      </c>
      <c r="J97" s="79">
        <f>'Sectoral Plan 7'!$H76</f>
        <v>0</v>
      </c>
      <c r="K97" s="79">
        <f>'Sectoral Plan 8'!$H76</f>
        <v>0</v>
      </c>
      <c r="L97" s="79">
        <f>'Sectoral Plan 9'!$H76</f>
        <v>0</v>
      </c>
      <c r="M97" s="79">
        <f>'Sectoral Plan 10'!$H76</f>
        <v>0</v>
      </c>
      <c r="N97" s="79">
        <f>'Sectoral Plan 11'!$H76</f>
        <v>0</v>
      </c>
      <c r="O97" s="79">
        <f>'Sectoral Plan 12'!$H76</f>
        <v>0</v>
      </c>
      <c r="P97" s="79">
        <f>'Sectoral Plan 13'!$H76</f>
        <v>0</v>
      </c>
      <c r="Q97" s="79">
        <f>'Sectoral Plan 14'!$H76</f>
        <v>0</v>
      </c>
      <c r="R97" s="79">
        <f>'Sectoral Plan 15'!$H76</f>
        <v>0</v>
      </c>
      <c r="S97" s="79">
        <f>'Sectoral Plan 16'!$H76</f>
        <v>0</v>
      </c>
      <c r="T97" s="79">
        <f>'Sectoral Plan 17'!$H76</f>
        <v>0</v>
      </c>
      <c r="U97" s="79">
        <f>'Sectoral Plan 18'!$H76</f>
        <v>0</v>
      </c>
      <c r="V97" s="79">
        <f>'Sectoral Plan 19'!$H76</f>
        <v>0</v>
      </c>
      <c r="W97" s="79">
        <f>'Sectoral Plan 20'!$H76</f>
        <v>0</v>
      </c>
      <c r="X97" s="79">
        <f>'Sectoral Plan 21'!$H76</f>
        <v>0</v>
      </c>
      <c r="Y97" s="79">
        <f>'Sectoral Plan 22'!$H76</f>
        <v>0</v>
      </c>
      <c r="Z97" s="79">
        <f>'Sectoral Plan 23'!$H76</f>
        <v>0</v>
      </c>
      <c r="AA97" s="79">
        <f>'Sectoral Plan 24'!$H76</f>
        <v>0</v>
      </c>
      <c r="AB97" s="79">
        <f>'Sectoral Plan 25'!$H76</f>
        <v>0</v>
      </c>
      <c r="AC97" s="79">
        <f>'Sectoral Plan 26'!$H76</f>
        <v>0</v>
      </c>
      <c r="AD97" s="79">
        <f>'Sectoral Plan 27'!$H76</f>
        <v>0</v>
      </c>
      <c r="AE97" s="79">
        <f>'Sectoral Plan 28'!$H76</f>
        <v>0</v>
      </c>
      <c r="AF97" s="79">
        <f>'Sectoral Plan 29'!$H76</f>
        <v>0</v>
      </c>
      <c r="AG97" s="108">
        <f>'Sectoral Plan 30'!$H76</f>
        <v>0</v>
      </c>
      <c r="AH97" s="107">
        <f t="shared" si="5"/>
        <v>0</v>
      </c>
      <c r="AI97" s="79">
        <f t="shared" si="6"/>
        <v>0</v>
      </c>
      <c r="AJ97" s="79" t="str">
        <f>IF(AND($AK97=0,$AL97=0),SUM($AH97:$AI97),'developer sheet'!$D$9)</f>
        <v>N/A</v>
      </c>
      <c r="AK97" s="79">
        <f>'Long Term Vision'!C76</f>
        <v>0</v>
      </c>
      <c r="AL97" s="79" t="str">
        <f>'Long Term Vision'!D76</f>
        <v>NO</v>
      </c>
      <c r="AM97" s="79">
        <f t="shared" si="7"/>
        <v>0</v>
      </c>
      <c r="AN97" s="79">
        <f t="shared" si="8"/>
        <v>0</v>
      </c>
      <c r="AO97" s="79">
        <f t="shared" si="9"/>
        <v>0</v>
      </c>
      <c r="AP97" s="88" t="str">
        <f>IF(OR($AK97="NO",$AL97="NO"),'developer sheet'!$D$9,IF(AND($AJ97&lt;&gt;'developer sheet'!$D$9,$AJ97&lt;&gt;0),IF($AH97&gt;0,"T",IF($AI97&gt;0,"P")),'developer sheet'!$D$10))</f>
        <v>N/A</v>
      </c>
      <c r="AQ97" s="103"/>
    </row>
    <row r="98" spans="1:43" s="19" customFormat="1" x14ac:dyDescent="0.25">
      <c r="A98" s="19">
        <v>15.9</v>
      </c>
      <c r="B98" s="107">
        <f>'Long Term Vision'!J77</f>
        <v>0</v>
      </c>
      <c r="C98" s="79">
        <f>'Mid-term Plan'!H77</f>
        <v>0</v>
      </c>
      <c r="D98" s="79">
        <f>'Sectoral Plan 1'!$H77</f>
        <v>0</v>
      </c>
      <c r="E98" s="79">
        <f>'Sectoral Plan 2'!$H77</f>
        <v>0</v>
      </c>
      <c r="F98" s="79">
        <f>'Sectoral Plan 3'!$H77</f>
        <v>0</v>
      </c>
      <c r="G98" s="79">
        <f>'Sectoral Plan 4'!$H77</f>
        <v>0</v>
      </c>
      <c r="H98" s="79">
        <f>'Sectoral Plan 5'!$H77</f>
        <v>0</v>
      </c>
      <c r="I98" s="79">
        <f>'Sectoral Plan 6'!$H77</f>
        <v>0</v>
      </c>
      <c r="J98" s="79">
        <f>'Sectoral Plan 7'!$H77</f>
        <v>0</v>
      </c>
      <c r="K98" s="79">
        <f>'Sectoral Plan 8'!$H77</f>
        <v>0</v>
      </c>
      <c r="L98" s="79">
        <f>'Sectoral Plan 9'!$H77</f>
        <v>0</v>
      </c>
      <c r="M98" s="79">
        <f>'Sectoral Plan 10'!$H77</f>
        <v>0</v>
      </c>
      <c r="N98" s="79">
        <f>'Sectoral Plan 11'!$H77</f>
        <v>0</v>
      </c>
      <c r="O98" s="79">
        <f>'Sectoral Plan 12'!$H77</f>
        <v>0</v>
      </c>
      <c r="P98" s="79">
        <f>'Sectoral Plan 13'!$H77</f>
        <v>0</v>
      </c>
      <c r="Q98" s="79">
        <f>'Sectoral Plan 14'!$H77</f>
        <v>0</v>
      </c>
      <c r="R98" s="79">
        <f>'Sectoral Plan 15'!$H77</f>
        <v>0</v>
      </c>
      <c r="S98" s="79">
        <f>'Sectoral Plan 16'!$H77</f>
        <v>0</v>
      </c>
      <c r="T98" s="79">
        <f>'Sectoral Plan 17'!$H77</f>
        <v>0</v>
      </c>
      <c r="U98" s="79">
        <f>'Sectoral Plan 18'!$H77</f>
        <v>0</v>
      </c>
      <c r="V98" s="79">
        <f>'Sectoral Plan 19'!$H77</f>
        <v>0</v>
      </c>
      <c r="W98" s="79">
        <f>'Sectoral Plan 20'!$H77</f>
        <v>0</v>
      </c>
      <c r="X98" s="79">
        <f>'Sectoral Plan 21'!$H77</f>
        <v>0</v>
      </c>
      <c r="Y98" s="79">
        <f>'Sectoral Plan 22'!$H77</f>
        <v>0</v>
      </c>
      <c r="Z98" s="79">
        <f>'Sectoral Plan 23'!$H77</f>
        <v>0</v>
      </c>
      <c r="AA98" s="79">
        <f>'Sectoral Plan 24'!$H77</f>
        <v>0</v>
      </c>
      <c r="AB98" s="79">
        <f>'Sectoral Plan 25'!$H77</f>
        <v>0</v>
      </c>
      <c r="AC98" s="79">
        <f>'Sectoral Plan 26'!$H77</f>
        <v>0</v>
      </c>
      <c r="AD98" s="79">
        <f>'Sectoral Plan 27'!$H77</f>
        <v>0</v>
      </c>
      <c r="AE98" s="79">
        <f>'Sectoral Plan 28'!$H77</f>
        <v>0</v>
      </c>
      <c r="AF98" s="79">
        <f>'Sectoral Plan 29'!$H77</f>
        <v>0</v>
      </c>
      <c r="AG98" s="108">
        <f>'Sectoral Plan 30'!$H77</f>
        <v>0</v>
      </c>
      <c r="AH98" s="107">
        <f t="shared" ref="AH98" si="10">COUNTIF(B98:AG98,"T")</f>
        <v>0</v>
      </c>
      <c r="AI98" s="79">
        <f t="shared" ref="AI98" si="11">COUNTIF(B98:AG98,"P")</f>
        <v>0</v>
      </c>
      <c r="AJ98" s="79" t="str">
        <f>IF(AND($AK98=0,$AL98=0),SUM($AH98:$AI98),'developer sheet'!$D$9)</f>
        <v>N/A</v>
      </c>
      <c r="AK98" s="79">
        <f>'Long Term Vision'!C77</f>
        <v>0</v>
      </c>
      <c r="AL98" s="79" t="str">
        <f>'Long Term Vision'!D77</f>
        <v>NO</v>
      </c>
      <c r="AM98" s="79">
        <f t="shared" si="7"/>
        <v>0</v>
      </c>
      <c r="AN98" s="79">
        <f t="shared" si="8"/>
        <v>0</v>
      </c>
      <c r="AO98" s="79">
        <f t="shared" si="9"/>
        <v>0</v>
      </c>
      <c r="AP98" s="88" t="str">
        <f>IF(OR($AK98="NO",$AL98="NO"),'developer sheet'!$D$9,IF(AND($AJ98&lt;&gt;'developer sheet'!$D$9,$AJ98&lt;&gt;0),IF($AH98&gt;0,"T",IF($AI98&gt;0,"P")),'developer sheet'!$D$10))</f>
        <v>N/A</v>
      </c>
      <c r="AQ98" s="103"/>
    </row>
    <row r="99" spans="1:43" x14ac:dyDescent="0.25">
      <c r="A99">
        <v>16.100000000000001</v>
      </c>
      <c r="B99" s="107">
        <f>'Long Term Vision'!J116</f>
        <v>0</v>
      </c>
      <c r="C99" s="79">
        <f>'Mid-term Plan'!H116</f>
        <v>0</v>
      </c>
      <c r="D99" s="79">
        <f>'Sectoral Plan 1'!$H116</f>
        <v>0</v>
      </c>
      <c r="E99" s="79">
        <f>'Sectoral Plan 2'!$H116</f>
        <v>0</v>
      </c>
      <c r="F99" s="79">
        <f>'Sectoral Plan 3'!$H116</f>
        <v>0</v>
      </c>
      <c r="G99" s="79">
        <f>'Sectoral Plan 4'!$H116</f>
        <v>0</v>
      </c>
      <c r="H99" s="79">
        <f>'Sectoral Plan 5'!$H116</f>
        <v>0</v>
      </c>
      <c r="I99" s="79">
        <f>'Sectoral Plan 6'!$H116</f>
        <v>0</v>
      </c>
      <c r="J99" s="79">
        <f>'Sectoral Plan 7'!$H116</f>
        <v>0</v>
      </c>
      <c r="K99" s="79">
        <f>'Sectoral Plan 8'!$H116</f>
        <v>0</v>
      </c>
      <c r="L99" s="79">
        <f>'Sectoral Plan 9'!$H116</f>
        <v>0</v>
      </c>
      <c r="M99" s="79">
        <f>'Sectoral Plan 10'!$H116</f>
        <v>0</v>
      </c>
      <c r="N99" s="79">
        <f>'Sectoral Plan 11'!$H116</f>
        <v>0</v>
      </c>
      <c r="O99" s="79">
        <f>'Sectoral Plan 12'!$H116</f>
        <v>0</v>
      </c>
      <c r="P99" s="79">
        <f>'Sectoral Plan 13'!$H116</f>
        <v>0</v>
      </c>
      <c r="Q99" s="79">
        <f>'Sectoral Plan 14'!$H116</f>
        <v>0</v>
      </c>
      <c r="R99" s="79">
        <f>'Sectoral Plan 15'!$H116</f>
        <v>0</v>
      </c>
      <c r="S99" s="79">
        <f>'Sectoral Plan 16'!$H116</f>
        <v>0</v>
      </c>
      <c r="T99" s="79">
        <f>'Sectoral Plan 17'!$H116</f>
        <v>0</v>
      </c>
      <c r="U99" s="79">
        <f>'Sectoral Plan 18'!$H116</f>
        <v>0</v>
      </c>
      <c r="V99" s="79">
        <f>'Sectoral Plan 19'!$H116</f>
        <v>0</v>
      </c>
      <c r="W99" s="79">
        <f>'Sectoral Plan 20'!$H116</f>
        <v>0</v>
      </c>
      <c r="X99" s="79">
        <f>'Sectoral Plan 21'!$H116</f>
        <v>0</v>
      </c>
      <c r="Y99" s="79">
        <f>'Sectoral Plan 22'!$H116</f>
        <v>0</v>
      </c>
      <c r="Z99" s="79">
        <f>'Sectoral Plan 23'!$H116</f>
        <v>0</v>
      </c>
      <c r="AA99" s="79">
        <f>'Sectoral Plan 24'!$H116</f>
        <v>0</v>
      </c>
      <c r="AB99" s="79">
        <f>'Sectoral Plan 25'!$H116</f>
        <v>0</v>
      </c>
      <c r="AC99" s="79">
        <f>'Sectoral Plan 26'!$H116</f>
        <v>0</v>
      </c>
      <c r="AD99" s="79">
        <f>'Sectoral Plan 27'!$H116</f>
        <v>0</v>
      </c>
      <c r="AE99" s="79">
        <f>'Sectoral Plan 28'!$H116</f>
        <v>0</v>
      </c>
      <c r="AF99" s="79">
        <f>'Sectoral Plan 29'!$H116</f>
        <v>0</v>
      </c>
      <c r="AG99" s="108">
        <f>'Sectoral Plan 30'!$H116</f>
        <v>0</v>
      </c>
      <c r="AH99" s="107">
        <f t="shared" si="5"/>
        <v>0</v>
      </c>
      <c r="AI99" s="79">
        <f t="shared" si="6"/>
        <v>0</v>
      </c>
      <c r="AJ99" s="79" t="str">
        <f>IF(AND($AK99=0,$AL99=0),SUM($AH99:$AI99),'developer sheet'!$D$9)</f>
        <v>N/A</v>
      </c>
      <c r="AK99" s="79">
        <f>'Long Term Vision'!C116</f>
        <v>0</v>
      </c>
      <c r="AL99" s="79" t="str">
        <f>'Long Term Vision'!D116</f>
        <v>NO</v>
      </c>
      <c r="AM99" s="79">
        <f t="shared" si="7"/>
        <v>0</v>
      </c>
      <c r="AN99" s="79">
        <f t="shared" si="8"/>
        <v>0</v>
      </c>
      <c r="AO99" s="79">
        <f t="shared" si="9"/>
        <v>0</v>
      </c>
      <c r="AP99" s="88" t="str">
        <f>IF(OR($AK99="NO",$AL99="NO"),'developer sheet'!$D$9,IF(AND($AJ99&lt;&gt;'developer sheet'!$D$9,$AJ99&lt;&gt;0),IF($AH99&gt;0,"T",IF($AI99&gt;0,"P")),'developer sheet'!$D$10))</f>
        <v>N/A</v>
      </c>
      <c r="AQ99" s="103"/>
    </row>
    <row r="100" spans="1:43" x14ac:dyDescent="0.25">
      <c r="A100">
        <v>16.2</v>
      </c>
      <c r="B100" s="107">
        <f>'Long Term Vision'!J117</f>
        <v>0</v>
      </c>
      <c r="C100" s="79">
        <f>'Mid-term Plan'!H117</f>
        <v>0</v>
      </c>
      <c r="D100" s="79">
        <f>'Sectoral Plan 1'!$H117</f>
        <v>0</v>
      </c>
      <c r="E100" s="79">
        <f>'Sectoral Plan 2'!$H117</f>
        <v>0</v>
      </c>
      <c r="F100" s="79">
        <f>'Sectoral Plan 3'!$H117</f>
        <v>0</v>
      </c>
      <c r="G100" s="79">
        <f>'Sectoral Plan 4'!$H117</f>
        <v>0</v>
      </c>
      <c r="H100" s="79">
        <f>'Sectoral Plan 5'!$H117</f>
        <v>0</v>
      </c>
      <c r="I100" s="79">
        <f>'Sectoral Plan 6'!$H117</f>
        <v>0</v>
      </c>
      <c r="J100" s="79">
        <f>'Sectoral Plan 7'!$H117</f>
        <v>0</v>
      </c>
      <c r="K100" s="79">
        <f>'Sectoral Plan 8'!$H117</f>
        <v>0</v>
      </c>
      <c r="L100" s="79">
        <f>'Sectoral Plan 9'!$H117</f>
        <v>0</v>
      </c>
      <c r="M100" s="79">
        <f>'Sectoral Plan 10'!$H117</f>
        <v>0</v>
      </c>
      <c r="N100" s="79">
        <f>'Sectoral Plan 11'!$H117</f>
        <v>0</v>
      </c>
      <c r="O100" s="79">
        <f>'Sectoral Plan 12'!$H117</f>
        <v>0</v>
      </c>
      <c r="P100" s="79">
        <f>'Sectoral Plan 13'!$H117</f>
        <v>0</v>
      </c>
      <c r="Q100" s="79">
        <f>'Sectoral Plan 14'!$H117</f>
        <v>0</v>
      </c>
      <c r="R100" s="79">
        <f>'Sectoral Plan 15'!$H117</f>
        <v>0</v>
      </c>
      <c r="S100" s="79">
        <f>'Sectoral Plan 16'!$H117</f>
        <v>0</v>
      </c>
      <c r="T100" s="79">
        <f>'Sectoral Plan 17'!$H117</f>
        <v>0</v>
      </c>
      <c r="U100" s="79">
        <f>'Sectoral Plan 18'!$H117</f>
        <v>0</v>
      </c>
      <c r="V100" s="79">
        <f>'Sectoral Plan 19'!$H117</f>
        <v>0</v>
      </c>
      <c r="W100" s="79">
        <f>'Sectoral Plan 20'!$H117</f>
        <v>0</v>
      </c>
      <c r="X100" s="79">
        <f>'Sectoral Plan 21'!$H117</f>
        <v>0</v>
      </c>
      <c r="Y100" s="79">
        <f>'Sectoral Plan 22'!$H117</f>
        <v>0</v>
      </c>
      <c r="Z100" s="79">
        <f>'Sectoral Plan 23'!$H117</f>
        <v>0</v>
      </c>
      <c r="AA100" s="79">
        <f>'Sectoral Plan 24'!$H117</f>
        <v>0</v>
      </c>
      <c r="AB100" s="79">
        <f>'Sectoral Plan 25'!$H117</f>
        <v>0</v>
      </c>
      <c r="AC100" s="79">
        <f>'Sectoral Plan 26'!$H117</f>
        <v>0</v>
      </c>
      <c r="AD100" s="79">
        <f>'Sectoral Plan 27'!$H117</f>
        <v>0</v>
      </c>
      <c r="AE100" s="79">
        <f>'Sectoral Plan 28'!$H117</f>
        <v>0</v>
      </c>
      <c r="AF100" s="79">
        <f>'Sectoral Plan 29'!$H117</f>
        <v>0</v>
      </c>
      <c r="AG100" s="108">
        <f>'Sectoral Plan 30'!$H117</f>
        <v>0</v>
      </c>
      <c r="AH100" s="107">
        <f t="shared" si="5"/>
        <v>0</v>
      </c>
      <c r="AI100" s="79">
        <f t="shared" si="6"/>
        <v>0</v>
      </c>
      <c r="AJ100" s="79" t="str">
        <f>IF(AND($AK100=0,$AL100=0),SUM($AH100:$AI100),'developer sheet'!$D$9)</f>
        <v>N/A</v>
      </c>
      <c r="AK100" s="79">
        <f>'Long Term Vision'!C117</f>
        <v>0</v>
      </c>
      <c r="AL100" s="79" t="str">
        <f>'Long Term Vision'!D117</f>
        <v>NO</v>
      </c>
      <c r="AM100" s="79">
        <f t="shared" si="7"/>
        <v>0</v>
      </c>
      <c r="AN100" s="79">
        <f t="shared" si="8"/>
        <v>0</v>
      </c>
      <c r="AO100" s="79">
        <f t="shared" si="9"/>
        <v>0</v>
      </c>
      <c r="AP100" s="88" t="str">
        <f>IF(OR($AK100="NO",$AL100="NO"),'developer sheet'!$D$9,IF(AND($AJ100&lt;&gt;'developer sheet'!$D$9,$AJ100&lt;&gt;0),IF($AH100&gt;0,"T",IF($AI100&gt;0,"P")),'developer sheet'!$D$10))</f>
        <v>N/A</v>
      </c>
      <c r="AQ100" s="103"/>
    </row>
    <row r="101" spans="1:43" x14ac:dyDescent="0.25">
      <c r="A101" s="19">
        <v>16.3</v>
      </c>
      <c r="B101" s="107">
        <f>'Long Term Vision'!J118</f>
        <v>0</v>
      </c>
      <c r="C101" s="79">
        <f>'Mid-term Plan'!H118</f>
        <v>0</v>
      </c>
      <c r="D101" s="79">
        <f>'Sectoral Plan 1'!$H118</f>
        <v>0</v>
      </c>
      <c r="E101" s="79">
        <f>'Sectoral Plan 2'!$H118</f>
        <v>0</v>
      </c>
      <c r="F101" s="79">
        <f>'Sectoral Plan 3'!$H118</f>
        <v>0</v>
      </c>
      <c r="G101" s="79">
        <f>'Sectoral Plan 4'!$H118</f>
        <v>0</v>
      </c>
      <c r="H101" s="79">
        <f>'Sectoral Plan 5'!$H118</f>
        <v>0</v>
      </c>
      <c r="I101" s="79">
        <f>'Sectoral Plan 6'!$H118</f>
        <v>0</v>
      </c>
      <c r="J101" s="79">
        <f>'Sectoral Plan 7'!$H118</f>
        <v>0</v>
      </c>
      <c r="K101" s="79">
        <f>'Sectoral Plan 8'!$H118</f>
        <v>0</v>
      </c>
      <c r="L101" s="79">
        <f>'Sectoral Plan 9'!$H118</f>
        <v>0</v>
      </c>
      <c r="M101" s="79">
        <f>'Sectoral Plan 10'!$H118</f>
        <v>0</v>
      </c>
      <c r="N101" s="79">
        <f>'Sectoral Plan 11'!$H118</f>
        <v>0</v>
      </c>
      <c r="O101" s="79">
        <f>'Sectoral Plan 12'!$H118</f>
        <v>0</v>
      </c>
      <c r="P101" s="79">
        <f>'Sectoral Plan 13'!$H118</f>
        <v>0</v>
      </c>
      <c r="Q101" s="79">
        <f>'Sectoral Plan 14'!$H118</f>
        <v>0</v>
      </c>
      <c r="R101" s="79">
        <f>'Sectoral Plan 15'!$H118</f>
        <v>0</v>
      </c>
      <c r="S101" s="79">
        <f>'Sectoral Plan 16'!$H118</f>
        <v>0</v>
      </c>
      <c r="T101" s="79">
        <f>'Sectoral Plan 17'!$H118</f>
        <v>0</v>
      </c>
      <c r="U101" s="79">
        <f>'Sectoral Plan 18'!$H118</f>
        <v>0</v>
      </c>
      <c r="V101" s="79">
        <f>'Sectoral Plan 19'!$H118</f>
        <v>0</v>
      </c>
      <c r="W101" s="79">
        <f>'Sectoral Plan 20'!$H118</f>
        <v>0</v>
      </c>
      <c r="X101" s="79">
        <f>'Sectoral Plan 21'!$H118</f>
        <v>0</v>
      </c>
      <c r="Y101" s="79">
        <f>'Sectoral Plan 22'!$H118</f>
        <v>0</v>
      </c>
      <c r="Z101" s="79">
        <f>'Sectoral Plan 23'!$H118</f>
        <v>0</v>
      </c>
      <c r="AA101" s="79">
        <f>'Sectoral Plan 24'!$H118</f>
        <v>0</v>
      </c>
      <c r="AB101" s="79">
        <f>'Sectoral Plan 25'!$H118</f>
        <v>0</v>
      </c>
      <c r="AC101" s="79">
        <f>'Sectoral Plan 26'!$H118</f>
        <v>0</v>
      </c>
      <c r="AD101" s="79">
        <f>'Sectoral Plan 27'!$H118</f>
        <v>0</v>
      </c>
      <c r="AE101" s="79">
        <f>'Sectoral Plan 28'!$H118</f>
        <v>0</v>
      </c>
      <c r="AF101" s="79">
        <f>'Sectoral Plan 29'!$H118</f>
        <v>0</v>
      </c>
      <c r="AG101" s="108">
        <f>'Sectoral Plan 30'!$H118</f>
        <v>0</v>
      </c>
      <c r="AH101" s="107">
        <f t="shared" si="5"/>
        <v>0</v>
      </c>
      <c r="AI101" s="79">
        <f t="shared" si="6"/>
        <v>0</v>
      </c>
      <c r="AJ101" s="79">
        <f>IF(AND($AK101=0,$AL101=0),SUM($AH101:$AI101),'developer sheet'!$D$9)</f>
        <v>0</v>
      </c>
      <c r="AK101" s="79">
        <f>'Long Term Vision'!C118</f>
        <v>0</v>
      </c>
      <c r="AL101" s="79">
        <f>'Long Term Vision'!D118</f>
        <v>0</v>
      </c>
      <c r="AM101" s="79">
        <f t="shared" si="7"/>
        <v>1</v>
      </c>
      <c r="AN101" s="79">
        <f t="shared" si="8"/>
        <v>0</v>
      </c>
      <c r="AO101" s="79">
        <f t="shared" si="9"/>
        <v>1</v>
      </c>
      <c r="AP101" s="88" t="str">
        <f>IF(OR($AK101="NO",$AL101="NO"),'developer sheet'!$D$9,IF(AND($AJ101&lt;&gt;'developer sheet'!$D$9,$AJ101&lt;&gt;0),IF($AH101&gt;0,"T",IF($AI101&gt;0,"P")),'developer sheet'!$D$10))</f>
        <v>none</v>
      </c>
      <c r="AQ101" s="103"/>
    </row>
    <row r="102" spans="1:43" x14ac:dyDescent="0.25">
      <c r="A102" s="19">
        <v>16.399999999999999</v>
      </c>
      <c r="B102" s="107">
        <f>'Long Term Vision'!J119</f>
        <v>0</v>
      </c>
      <c r="C102" s="79">
        <f>'Mid-term Plan'!H119</f>
        <v>0</v>
      </c>
      <c r="D102" s="79">
        <f>'Sectoral Plan 1'!$H119</f>
        <v>0</v>
      </c>
      <c r="E102" s="79">
        <f>'Sectoral Plan 2'!$H119</f>
        <v>0</v>
      </c>
      <c r="F102" s="79">
        <f>'Sectoral Plan 3'!$H119</f>
        <v>0</v>
      </c>
      <c r="G102" s="79">
        <f>'Sectoral Plan 4'!$H119</f>
        <v>0</v>
      </c>
      <c r="H102" s="79">
        <f>'Sectoral Plan 5'!$H119</f>
        <v>0</v>
      </c>
      <c r="I102" s="79">
        <f>'Sectoral Plan 6'!$H119</f>
        <v>0</v>
      </c>
      <c r="J102" s="79">
        <f>'Sectoral Plan 7'!$H119</f>
        <v>0</v>
      </c>
      <c r="K102" s="79">
        <f>'Sectoral Plan 8'!$H119</f>
        <v>0</v>
      </c>
      <c r="L102" s="79">
        <f>'Sectoral Plan 9'!$H119</f>
        <v>0</v>
      </c>
      <c r="M102" s="79">
        <f>'Sectoral Plan 10'!$H119</f>
        <v>0</v>
      </c>
      <c r="N102" s="79">
        <f>'Sectoral Plan 11'!$H119</f>
        <v>0</v>
      </c>
      <c r="O102" s="79">
        <f>'Sectoral Plan 12'!$H119</f>
        <v>0</v>
      </c>
      <c r="P102" s="79">
        <f>'Sectoral Plan 13'!$H119</f>
        <v>0</v>
      </c>
      <c r="Q102" s="79">
        <f>'Sectoral Plan 14'!$H119</f>
        <v>0</v>
      </c>
      <c r="R102" s="79">
        <f>'Sectoral Plan 15'!$H119</f>
        <v>0</v>
      </c>
      <c r="S102" s="79">
        <f>'Sectoral Plan 16'!$H119</f>
        <v>0</v>
      </c>
      <c r="T102" s="79">
        <f>'Sectoral Plan 17'!$H119</f>
        <v>0</v>
      </c>
      <c r="U102" s="79">
        <f>'Sectoral Plan 18'!$H119</f>
        <v>0</v>
      </c>
      <c r="V102" s="79">
        <f>'Sectoral Plan 19'!$H119</f>
        <v>0</v>
      </c>
      <c r="W102" s="79">
        <f>'Sectoral Plan 20'!$H119</f>
        <v>0</v>
      </c>
      <c r="X102" s="79">
        <f>'Sectoral Plan 21'!$H119</f>
        <v>0</v>
      </c>
      <c r="Y102" s="79">
        <f>'Sectoral Plan 22'!$H119</f>
        <v>0</v>
      </c>
      <c r="Z102" s="79">
        <f>'Sectoral Plan 23'!$H119</f>
        <v>0</v>
      </c>
      <c r="AA102" s="79">
        <f>'Sectoral Plan 24'!$H119</f>
        <v>0</v>
      </c>
      <c r="AB102" s="79">
        <f>'Sectoral Plan 25'!$H119</f>
        <v>0</v>
      </c>
      <c r="AC102" s="79">
        <f>'Sectoral Plan 26'!$H119</f>
        <v>0</v>
      </c>
      <c r="AD102" s="79">
        <f>'Sectoral Plan 27'!$H119</f>
        <v>0</v>
      </c>
      <c r="AE102" s="79">
        <f>'Sectoral Plan 28'!$H119</f>
        <v>0</v>
      </c>
      <c r="AF102" s="79">
        <f>'Sectoral Plan 29'!$H119</f>
        <v>0</v>
      </c>
      <c r="AG102" s="108">
        <f>'Sectoral Plan 30'!$H119</f>
        <v>0</v>
      </c>
      <c r="AH102" s="107">
        <f t="shared" si="5"/>
        <v>0</v>
      </c>
      <c r="AI102" s="79">
        <f t="shared" si="6"/>
        <v>0</v>
      </c>
      <c r="AJ102" s="79" t="str">
        <f>IF(AND($AK102=0,$AL102=0),SUM($AH102:$AI102),'developer sheet'!$D$9)</f>
        <v>N/A</v>
      </c>
      <c r="AK102" s="79">
        <f>'Long Term Vision'!C119</f>
        <v>0</v>
      </c>
      <c r="AL102" s="79" t="str">
        <f>'Long Term Vision'!D119</f>
        <v>NO</v>
      </c>
      <c r="AM102" s="79">
        <f t="shared" si="7"/>
        <v>0</v>
      </c>
      <c r="AN102" s="79">
        <f t="shared" si="8"/>
        <v>0</v>
      </c>
      <c r="AO102" s="79">
        <f t="shared" si="9"/>
        <v>0</v>
      </c>
      <c r="AP102" s="88" t="str">
        <f>IF(OR($AK102="NO",$AL102="NO"),'developer sheet'!$D$9,IF(AND($AJ102&lt;&gt;'developer sheet'!$D$9,$AJ102&lt;&gt;0),IF($AH102&gt;0,"T",IF($AI102&gt;0,"P")),'developer sheet'!$D$10))</f>
        <v>N/A</v>
      </c>
      <c r="AQ102" s="103"/>
    </row>
    <row r="103" spans="1:43" x14ac:dyDescent="0.25">
      <c r="A103" s="19">
        <v>16.5</v>
      </c>
      <c r="B103" s="107">
        <f>'Long Term Vision'!J120</f>
        <v>0</v>
      </c>
      <c r="C103" s="79">
        <f>'Mid-term Plan'!H120</f>
        <v>0</v>
      </c>
      <c r="D103" s="79">
        <f>'Sectoral Plan 1'!$H120</f>
        <v>0</v>
      </c>
      <c r="E103" s="79">
        <f>'Sectoral Plan 2'!$H120</f>
        <v>0</v>
      </c>
      <c r="F103" s="79">
        <f>'Sectoral Plan 3'!$H120</f>
        <v>0</v>
      </c>
      <c r="G103" s="79">
        <f>'Sectoral Plan 4'!$H120</f>
        <v>0</v>
      </c>
      <c r="H103" s="79">
        <f>'Sectoral Plan 5'!$H120</f>
        <v>0</v>
      </c>
      <c r="I103" s="79">
        <f>'Sectoral Plan 6'!$H120</f>
        <v>0</v>
      </c>
      <c r="J103" s="79">
        <f>'Sectoral Plan 7'!$H120</f>
        <v>0</v>
      </c>
      <c r="K103" s="79">
        <f>'Sectoral Plan 8'!$H120</f>
        <v>0</v>
      </c>
      <c r="L103" s="79">
        <f>'Sectoral Plan 9'!$H120</f>
        <v>0</v>
      </c>
      <c r="M103" s="79">
        <f>'Sectoral Plan 10'!$H120</f>
        <v>0</v>
      </c>
      <c r="N103" s="79">
        <f>'Sectoral Plan 11'!$H120</f>
        <v>0</v>
      </c>
      <c r="O103" s="79">
        <f>'Sectoral Plan 12'!$H120</f>
        <v>0</v>
      </c>
      <c r="P103" s="79">
        <f>'Sectoral Plan 13'!$H120</f>
        <v>0</v>
      </c>
      <c r="Q103" s="79">
        <f>'Sectoral Plan 14'!$H120</f>
        <v>0</v>
      </c>
      <c r="R103" s="79">
        <f>'Sectoral Plan 15'!$H120</f>
        <v>0</v>
      </c>
      <c r="S103" s="79">
        <f>'Sectoral Plan 16'!$H120</f>
        <v>0</v>
      </c>
      <c r="T103" s="79">
        <f>'Sectoral Plan 17'!$H120</f>
        <v>0</v>
      </c>
      <c r="U103" s="79">
        <f>'Sectoral Plan 18'!$H120</f>
        <v>0</v>
      </c>
      <c r="V103" s="79">
        <f>'Sectoral Plan 19'!$H120</f>
        <v>0</v>
      </c>
      <c r="W103" s="79">
        <f>'Sectoral Plan 20'!$H120</f>
        <v>0</v>
      </c>
      <c r="X103" s="79">
        <f>'Sectoral Plan 21'!$H120</f>
        <v>0</v>
      </c>
      <c r="Y103" s="79">
        <f>'Sectoral Plan 22'!$H120</f>
        <v>0</v>
      </c>
      <c r="Z103" s="79">
        <f>'Sectoral Plan 23'!$H120</f>
        <v>0</v>
      </c>
      <c r="AA103" s="79">
        <f>'Sectoral Plan 24'!$H120</f>
        <v>0</v>
      </c>
      <c r="AB103" s="79">
        <f>'Sectoral Plan 25'!$H120</f>
        <v>0</v>
      </c>
      <c r="AC103" s="79">
        <f>'Sectoral Plan 26'!$H120</f>
        <v>0</v>
      </c>
      <c r="AD103" s="79">
        <f>'Sectoral Plan 27'!$H120</f>
        <v>0</v>
      </c>
      <c r="AE103" s="79">
        <f>'Sectoral Plan 28'!$H120</f>
        <v>0</v>
      </c>
      <c r="AF103" s="79">
        <f>'Sectoral Plan 29'!$H120</f>
        <v>0</v>
      </c>
      <c r="AG103" s="108">
        <f>'Sectoral Plan 30'!$H120</f>
        <v>0</v>
      </c>
      <c r="AH103" s="107">
        <f t="shared" si="5"/>
        <v>0</v>
      </c>
      <c r="AI103" s="79">
        <f t="shared" si="6"/>
        <v>0</v>
      </c>
      <c r="AJ103" s="79" t="str">
        <f>IF(AND($AK103=0,$AL103=0),SUM($AH103:$AI103),'developer sheet'!$D$9)</f>
        <v>N/A</v>
      </c>
      <c r="AK103" s="79">
        <f>'Long Term Vision'!C120</f>
        <v>0</v>
      </c>
      <c r="AL103" s="79" t="str">
        <f>'Long Term Vision'!D120</f>
        <v>NO</v>
      </c>
      <c r="AM103" s="79">
        <f t="shared" si="7"/>
        <v>0</v>
      </c>
      <c r="AN103" s="79">
        <f t="shared" si="8"/>
        <v>0</v>
      </c>
      <c r="AO103" s="79">
        <f t="shared" si="9"/>
        <v>0</v>
      </c>
      <c r="AP103" s="88" t="str">
        <f>IF(OR($AK103="NO",$AL103="NO"),'developer sheet'!$D$9,IF(AND($AJ103&lt;&gt;'developer sheet'!$D$9,$AJ103&lt;&gt;0),IF($AH103&gt;0,"T",IF($AI103&gt;0,"P")),'developer sheet'!$D$10))</f>
        <v>N/A</v>
      </c>
      <c r="AQ103" s="103"/>
    </row>
    <row r="104" spans="1:43" x14ac:dyDescent="0.25">
      <c r="A104" s="19">
        <v>16.600000000000001</v>
      </c>
      <c r="B104" s="107">
        <f>'Long Term Vision'!J121</f>
        <v>0</v>
      </c>
      <c r="C104" s="79">
        <f>'Mid-term Plan'!H121</f>
        <v>0</v>
      </c>
      <c r="D104" s="79">
        <f>'Sectoral Plan 1'!$H121</f>
        <v>0</v>
      </c>
      <c r="E104" s="79">
        <f>'Sectoral Plan 2'!$H121</f>
        <v>0</v>
      </c>
      <c r="F104" s="79">
        <f>'Sectoral Plan 3'!$H121</f>
        <v>0</v>
      </c>
      <c r="G104" s="79">
        <f>'Sectoral Plan 4'!$H121</f>
        <v>0</v>
      </c>
      <c r="H104" s="79">
        <f>'Sectoral Plan 5'!$H121</f>
        <v>0</v>
      </c>
      <c r="I104" s="79">
        <f>'Sectoral Plan 6'!$H121</f>
        <v>0</v>
      </c>
      <c r="J104" s="79">
        <f>'Sectoral Plan 7'!$H121</f>
        <v>0</v>
      </c>
      <c r="K104" s="79">
        <f>'Sectoral Plan 8'!$H121</f>
        <v>0</v>
      </c>
      <c r="L104" s="79">
        <f>'Sectoral Plan 9'!$H121</f>
        <v>0</v>
      </c>
      <c r="M104" s="79">
        <f>'Sectoral Plan 10'!$H121</f>
        <v>0</v>
      </c>
      <c r="N104" s="79">
        <f>'Sectoral Plan 11'!$H121</f>
        <v>0</v>
      </c>
      <c r="O104" s="79">
        <f>'Sectoral Plan 12'!$H121</f>
        <v>0</v>
      </c>
      <c r="P104" s="79">
        <f>'Sectoral Plan 13'!$H121</f>
        <v>0</v>
      </c>
      <c r="Q104" s="79">
        <f>'Sectoral Plan 14'!$H121</f>
        <v>0</v>
      </c>
      <c r="R104" s="79">
        <f>'Sectoral Plan 15'!$H121</f>
        <v>0</v>
      </c>
      <c r="S104" s="79">
        <f>'Sectoral Plan 16'!$H121</f>
        <v>0</v>
      </c>
      <c r="T104" s="79">
        <f>'Sectoral Plan 17'!$H121</f>
        <v>0</v>
      </c>
      <c r="U104" s="79">
        <f>'Sectoral Plan 18'!$H121</f>
        <v>0</v>
      </c>
      <c r="V104" s="79">
        <f>'Sectoral Plan 19'!$H121</f>
        <v>0</v>
      </c>
      <c r="W104" s="79">
        <f>'Sectoral Plan 20'!$H121</f>
        <v>0</v>
      </c>
      <c r="X104" s="79">
        <f>'Sectoral Plan 21'!$H121</f>
        <v>0</v>
      </c>
      <c r="Y104" s="79">
        <f>'Sectoral Plan 22'!$H121</f>
        <v>0</v>
      </c>
      <c r="Z104" s="79">
        <f>'Sectoral Plan 23'!$H121</f>
        <v>0</v>
      </c>
      <c r="AA104" s="79">
        <f>'Sectoral Plan 24'!$H121</f>
        <v>0</v>
      </c>
      <c r="AB104" s="79">
        <f>'Sectoral Plan 25'!$H121</f>
        <v>0</v>
      </c>
      <c r="AC104" s="79">
        <f>'Sectoral Plan 26'!$H121</f>
        <v>0</v>
      </c>
      <c r="AD104" s="79">
        <f>'Sectoral Plan 27'!$H121</f>
        <v>0</v>
      </c>
      <c r="AE104" s="79">
        <f>'Sectoral Plan 28'!$H121</f>
        <v>0</v>
      </c>
      <c r="AF104" s="79">
        <f>'Sectoral Plan 29'!$H121</f>
        <v>0</v>
      </c>
      <c r="AG104" s="108">
        <f>'Sectoral Plan 30'!$H121</f>
        <v>0</v>
      </c>
      <c r="AH104" s="107">
        <f t="shared" si="5"/>
        <v>0</v>
      </c>
      <c r="AI104" s="79">
        <f t="shared" si="6"/>
        <v>0</v>
      </c>
      <c r="AJ104" s="79" t="str">
        <f>IF(AND($AK104=0,$AL104=0),SUM($AH104:$AI104),'developer sheet'!$D$9)</f>
        <v>N/A</v>
      </c>
      <c r="AK104" s="79">
        <f>'Long Term Vision'!C121</f>
        <v>0</v>
      </c>
      <c r="AL104" s="79" t="str">
        <f>'Long Term Vision'!D121</f>
        <v>NO</v>
      </c>
      <c r="AM104" s="79">
        <f t="shared" si="7"/>
        <v>0</v>
      </c>
      <c r="AN104" s="79">
        <f t="shared" si="8"/>
        <v>0</v>
      </c>
      <c r="AO104" s="79">
        <f t="shared" si="9"/>
        <v>0</v>
      </c>
      <c r="AP104" s="88" t="str">
        <f>IF(OR($AK104="NO",$AL104="NO"),'developer sheet'!$D$9,IF(AND($AJ104&lt;&gt;'developer sheet'!$D$9,$AJ104&lt;&gt;0),IF($AH104&gt;0,"T",IF($AI104&gt;0,"P")),'developer sheet'!$D$10))</f>
        <v>N/A</v>
      </c>
      <c r="AQ104" s="103"/>
    </row>
    <row r="105" spans="1:43" x14ac:dyDescent="0.25">
      <c r="A105" s="19">
        <v>16.7</v>
      </c>
      <c r="B105" s="107">
        <f>'Long Term Vision'!J122</f>
        <v>0</v>
      </c>
      <c r="C105" s="79">
        <f>'Mid-term Plan'!H122</f>
        <v>0</v>
      </c>
      <c r="D105" s="79">
        <f>'Sectoral Plan 1'!$H122</f>
        <v>0</v>
      </c>
      <c r="E105" s="79">
        <f>'Sectoral Plan 2'!$H122</f>
        <v>0</v>
      </c>
      <c r="F105" s="79">
        <f>'Sectoral Plan 3'!$H122</f>
        <v>0</v>
      </c>
      <c r="G105" s="79">
        <f>'Sectoral Plan 4'!$H122</f>
        <v>0</v>
      </c>
      <c r="H105" s="79">
        <f>'Sectoral Plan 5'!$H122</f>
        <v>0</v>
      </c>
      <c r="I105" s="79">
        <f>'Sectoral Plan 6'!$H122</f>
        <v>0</v>
      </c>
      <c r="J105" s="79">
        <f>'Sectoral Plan 7'!$H122</f>
        <v>0</v>
      </c>
      <c r="K105" s="79">
        <f>'Sectoral Plan 8'!$H122</f>
        <v>0</v>
      </c>
      <c r="L105" s="79">
        <f>'Sectoral Plan 9'!$H122</f>
        <v>0</v>
      </c>
      <c r="M105" s="79">
        <f>'Sectoral Plan 10'!$H122</f>
        <v>0</v>
      </c>
      <c r="N105" s="79">
        <f>'Sectoral Plan 11'!$H122</f>
        <v>0</v>
      </c>
      <c r="O105" s="79">
        <f>'Sectoral Plan 12'!$H122</f>
        <v>0</v>
      </c>
      <c r="P105" s="79">
        <f>'Sectoral Plan 13'!$H122</f>
        <v>0</v>
      </c>
      <c r="Q105" s="79">
        <f>'Sectoral Plan 14'!$H122</f>
        <v>0</v>
      </c>
      <c r="R105" s="79">
        <f>'Sectoral Plan 15'!$H122</f>
        <v>0</v>
      </c>
      <c r="S105" s="79">
        <f>'Sectoral Plan 16'!$H122</f>
        <v>0</v>
      </c>
      <c r="T105" s="79">
        <f>'Sectoral Plan 17'!$H122</f>
        <v>0</v>
      </c>
      <c r="U105" s="79">
        <f>'Sectoral Plan 18'!$H122</f>
        <v>0</v>
      </c>
      <c r="V105" s="79">
        <f>'Sectoral Plan 19'!$H122</f>
        <v>0</v>
      </c>
      <c r="W105" s="79">
        <f>'Sectoral Plan 20'!$H122</f>
        <v>0</v>
      </c>
      <c r="X105" s="79">
        <f>'Sectoral Plan 21'!$H122</f>
        <v>0</v>
      </c>
      <c r="Y105" s="79">
        <f>'Sectoral Plan 22'!$H122</f>
        <v>0</v>
      </c>
      <c r="Z105" s="79">
        <f>'Sectoral Plan 23'!$H122</f>
        <v>0</v>
      </c>
      <c r="AA105" s="79">
        <f>'Sectoral Plan 24'!$H122</f>
        <v>0</v>
      </c>
      <c r="AB105" s="79">
        <f>'Sectoral Plan 25'!$H122</f>
        <v>0</v>
      </c>
      <c r="AC105" s="79">
        <f>'Sectoral Plan 26'!$H122</f>
        <v>0</v>
      </c>
      <c r="AD105" s="79">
        <f>'Sectoral Plan 27'!$H122</f>
        <v>0</v>
      </c>
      <c r="AE105" s="79">
        <f>'Sectoral Plan 28'!$H122</f>
        <v>0</v>
      </c>
      <c r="AF105" s="79">
        <f>'Sectoral Plan 29'!$H122</f>
        <v>0</v>
      </c>
      <c r="AG105" s="108">
        <f>'Sectoral Plan 30'!$H122</f>
        <v>0</v>
      </c>
      <c r="AH105" s="107">
        <f t="shared" si="5"/>
        <v>0</v>
      </c>
      <c r="AI105" s="79">
        <f t="shared" si="6"/>
        <v>0</v>
      </c>
      <c r="AJ105" s="79" t="str">
        <f>IF(AND($AK105=0,$AL105=0),SUM($AH105:$AI105),'developer sheet'!$D$9)</f>
        <v>N/A</v>
      </c>
      <c r="AK105" s="79">
        <f>'Long Term Vision'!C122</f>
        <v>0</v>
      </c>
      <c r="AL105" s="79" t="str">
        <f>'Long Term Vision'!D122</f>
        <v>NO</v>
      </c>
      <c r="AM105" s="79">
        <f t="shared" si="7"/>
        <v>0</v>
      </c>
      <c r="AN105" s="79">
        <f t="shared" si="8"/>
        <v>0</v>
      </c>
      <c r="AO105" s="79">
        <f t="shared" si="9"/>
        <v>0</v>
      </c>
      <c r="AP105" s="88" t="str">
        <f>IF(OR($AK105="NO",$AL105="NO"),'developer sheet'!$D$9,IF(AND($AJ105&lt;&gt;'developer sheet'!$D$9,$AJ105&lt;&gt;0),IF($AH105&gt;0,"T",IF($AI105&gt;0,"P")),'developer sheet'!$D$10))</f>
        <v>N/A</v>
      </c>
      <c r="AQ105" s="103"/>
    </row>
    <row r="106" spans="1:43" x14ac:dyDescent="0.25">
      <c r="A106" s="19">
        <v>16.8</v>
      </c>
      <c r="B106" s="107">
        <f>'Long Term Vision'!J123</f>
        <v>0</v>
      </c>
      <c r="C106" s="79">
        <f>'Mid-term Plan'!H123</f>
        <v>0</v>
      </c>
      <c r="D106" s="79">
        <f>'Sectoral Plan 1'!$H123</f>
        <v>0</v>
      </c>
      <c r="E106" s="79">
        <f>'Sectoral Plan 2'!$H123</f>
        <v>0</v>
      </c>
      <c r="F106" s="79">
        <f>'Sectoral Plan 3'!$H123</f>
        <v>0</v>
      </c>
      <c r="G106" s="79">
        <f>'Sectoral Plan 4'!$H123</f>
        <v>0</v>
      </c>
      <c r="H106" s="79">
        <f>'Sectoral Plan 5'!$H123</f>
        <v>0</v>
      </c>
      <c r="I106" s="79">
        <f>'Sectoral Plan 6'!$H123</f>
        <v>0</v>
      </c>
      <c r="J106" s="79">
        <f>'Sectoral Plan 7'!$H123</f>
        <v>0</v>
      </c>
      <c r="K106" s="79">
        <f>'Sectoral Plan 8'!$H123</f>
        <v>0</v>
      </c>
      <c r="L106" s="79">
        <f>'Sectoral Plan 9'!$H123</f>
        <v>0</v>
      </c>
      <c r="M106" s="79">
        <f>'Sectoral Plan 10'!$H123</f>
        <v>0</v>
      </c>
      <c r="N106" s="79">
        <f>'Sectoral Plan 11'!$H123</f>
        <v>0</v>
      </c>
      <c r="O106" s="79">
        <f>'Sectoral Plan 12'!$H123</f>
        <v>0</v>
      </c>
      <c r="P106" s="79">
        <f>'Sectoral Plan 13'!$H123</f>
        <v>0</v>
      </c>
      <c r="Q106" s="79">
        <f>'Sectoral Plan 14'!$H123</f>
        <v>0</v>
      </c>
      <c r="R106" s="79">
        <f>'Sectoral Plan 15'!$H123</f>
        <v>0</v>
      </c>
      <c r="S106" s="79">
        <f>'Sectoral Plan 16'!$H123</f>
        <v>0</v>
      </c>
      <c r="T106" s="79">
        <f>'Sectoral Plan 17'!$H123</f>
        <v>0</v>
      </c>
      <c r="U106" s="79">
        <f>'Sectoral Plan 18'!$H123</f>
        <v>0</v>
      </c>
      <c r="V106" s="79">
        <f>'Sectoral Plan 19'!$H123</f>
        <v>0</v>
      </c>
      <c r="W106" s="79">
        <f>'Sectoral Plan 20'!$H123</f>
        <v>0</v>
      </c>
      <c r="X106" s="79">
        <f>'Sectoral Plan 21'!$H123</f>
        <v>0</v>
      </c>
      <c r="Y106" s="79">
        <f>'Sectoral Plan 22'!$H123</f>
        <v>0</v>
      </c>
      <c r="Z106" s="79">
        <f>'Sectoral Plan 23'!$H123</f>
        <v>0</v>
      </c>
      <c r="AA106" s="79">
        <f>'Sectoral Plan 24'!$H123</f>
        <v>0</v>
      </c>
      <c r="AB106" s="79">
        <f>'Sectoral Plan 25'!$H123</f>
        <v>0</v>
      </c>
      <c r="AC106" s="79">
        <f>'Sectoral Plan 26'!$H123</f>
        <v>0</v>
      </c>
      <c r="AD106" s="79">
        <f>'Sectoral Plan 27'!$H123</f>
        <v>0</v>
      </c>
      <c r="AE106" s="79">
        <f>'Sectoral Plan 28'!$H123</f>
        <v>0</v>
      </c>
      <c r="AF106" s="79">
        <f>'Sectoral Plan 29'!$H123</f>
        <v>0</v>
      </c>
      <c r="AG106" s="108">
        <f>'Sectoral Plan 30'!$H123</f>
        <v>0</v>
      </c>
      <c r="AH106" s="107">
        <f t="shared" si="5"/>
        <v>0</v>
      </c>
      <c r="AI106" s="79">
        <f t="shared" si="6"/>
        <v>0</v>
      </c>
      <c r="AJ106" s="79" t="str">
        <f>IF(AND($AK106=0,$AL106=0),SUM($AH106:$AI106),'developer sheet'!$D$9)</f>
        <v>N/A</v>
      </c>
      <c r="AK106" s="79">
        <f>'Long Term Vision'!C123</f>
        <v>0</v>
      </c>
      <c r="AL106" s="79" t="str">
        <f>'Long Term Vision'!D123</f>
        <v>NO</v>
      </c>
      <c r="AM106" s="79">
        <f t="shared" si="7"/>
        <v>0</v>
      </c>
      <c r="AN106" s="79">
        <f t="shared" si="8"/>
        <v>0</v>
      </c>
      <c r="AO106" s="79">
        <f t="shared" si="9"/>
        <v>0</v>
      </c>
      <c r="AP106" s="88" t="str">
        <f>IF(OR($AK106="NO",$AL106="NO"),'developer sheet'!$D$9,IF(AND($AJ106&lt;&gt;'developer sheet'!$D$9,$AJ106&lt;&gt;0),IF($AH106&gt;0,"T",IF($AI106&gt;0,"P")),'developer sheet'!$D$10))</f>
        <v>N/A</v>
      </c>
      <c r="AQ106" s="103"/>
    </row>
    <row r="107" spans="1:43" x14ac:dyDescent="0.25">
      <c r="A107" s="19">
        <v>16.899999999999999</v>
      </c>
      <c r="B107" s="107">
        <f>'Long Term Vision'!J124</f>
        <v>0</v>
      </c>
      <c r="C107" s="79">
        <f>'Mid-term Plan'!H124</f>
        <v>0</v>
      </c>
      <c r="D107" s="79">
        <f>'Sectoral Plan 1'!$H124</f>
        <v>0</v>
      </c>
      <c r="E107" s="79">
        <f>'Sectoral Plan 2'!$H124</f>
        <v>0</v>
      </c>
      <c r="F107" s="79">
        <f>'Sectoral Plan 3'!$H124</f>
        <v>0</v>
      </c>
      <c r="G107" s="79">
        <f>'Sectoral Plan 4'!$H124</f>
        <v>0</v>
      </c>
      <c r="H107" s="79">
        <f>'Sectoral Plan 5'!$H124</f>
        <v>0</v>
      </c>
      <c r="I107" s="79">
        <f>'Sectoral Plan 6'!$H124</f>
        <v>0</v>
      </c>
      <c r="J107" s="79">
        <f>'Sectoral Plan 7'!$H124</f>
        <v>0</v>
      </c>
      <c r="K107" s="79">
        <f>'Sectoral Plan 8'!$H124</f>
        <v>0</v>
      </c>
      <c r="L107" s="79">
        <f>'Sectoral Plan 9'!$H124</f>
        <v>0</v>
      </c>
      <c r="M107" s="79">
        <f>'Sectoral Plan 10'!$H124</f>
        <v>0</v>
      </c>
      <c r="N107" s="79">
        <f>'Sectoral Plan 11'!$H124</f>
        <v>0</v>
      </c>
      <c r="O107" s="79">
        <f>'Sectoral Plan 12'!$H124</f>
        <v>0</v>
      </c>
      <c r="P107" s="79">
        <f>'Sectoral Plan 13'!$H124</f>
        <v>0</v>
      </c>
      <c r="Q107" s="79">
        <f>'Sectoral Plan 14'!$H124</f>
        <v>0</v>
      </c>
      <c r="R107" s="79">
        <f>'Sectoral Plan 15'!$H124</f>
        <v>0</v>
      </c>
      <c r="S107" s="79">
        <f>'Sectoral Plan 16'!$H124</f>
        <v>0</v>
      </c>
      <c r="T107" s="79">
        <f>'Sectoral Plan 17'!$H124</f>
        <v>0</v>
      </c>
      <c r="U107" s="79">
        <f>'Sectoral Plan 18'!$H124</f>
        <v>0</v>
      </c>
      <c r="V107" s="79">
        <f>'Sectoral Plan 19'!$H124</f>
        <v>0</v>
      </c>
      <c r="W107" s="79">
        <f>'Sectoral Plan 20'!$H124</f>
        <v>0</v>
      </c>
      <c r="X107" s="79">
        <f>'Sectoral Plan 21'!$H124</f>
        <v>0</v>
      </c>
      <c r="Y107" s="79">
        <f>'Sectoral Plan 22'!$H124</f>
        <v>0</v>
      </c>
      <c r="Z107" s="79">
        <f>'Sectoral Plan 23'!$H124</f>
        <v>0</v>
      </c>
      <c r="AA107" s="79">
        <f>'Sectoral Plan 24'!$H124</f>
        <v>0</v>
      </c>
      <c r="AB107" s="79">
        <f>'Sectoral Plan 25'!$H124</f>
        <v>0</v>
      </c>
      <c r="AC107" s="79">
        <f>'Sectoral Plan 26'!$H124</f>
        <v>0</v>
      </c>
      <c r="AD107" s="79">
        <f>'Sectoral Plan 27'!$H124</f>
        <v>0</v>
      </c>
      <c r="AE107" s="79">
        <f>'Sectoral Plan 28'!$H124</f>
        <v>0</v>
      </c>
      <c r="AF107" s="79">
        <f>'Sectoral Plan 29'!$H124</f>
        <v>0</v>
      </c>
      <c r="AG107" s="108">
        <f>'Sectoral Plan 30'!$H124</f>
        <v>0</v>
      </c>
      <c r="AH107" s="107">
        <f t="shared" si="5"/>
        <v>0</v>
      </c>
      <c r="AI107" s="79">
        <f t="shared" si="6"/>
        <v>0</v>
      </c>
      <c r="AJ107" s="79" t="str">
        <f>IF(AND($AK107=0,$AL107=0),SUM($AH107:$AI107),'developer sheet'!$D$9)</f>
        <v>N/A</v>
      </c>
      <c r="AK107" s="79">
        <f>'Long Term Vision'!C124</f>
        <v>0</v>
      </c>
      <c r="AL107" s="79" t="str">
        <f>'Long Term Vision'!D124</f>
        <v>NO</v>
      </c>
      <c r="AM107" s="79">
        <f t="shared" si="7"/>
        <v>0</v>
      </c>
      <c r="AN107" s="79">
        <f t="shared" si="8"/>
        <v>0</v>
      </c>
      <c r="AO107" s="79">
        <f t="shared" si="9"/>
        <v>0</v>
      </c>
      <c r="AP107" s="88" t="str">
        <f>IF(OR($AK107="NO",$AL107="NO"),'developer sheet'!$D$9,IF(AND($AJ107&lt;&gt;'developer sheet'!$D$9,$AJ107&lt;&gt;0),IF($AH107&gt;0,"T",IF($AI107&gt;0,"P")),'developer sheet'!$D$10))</f>
        <v>N/A</v>
      </c>
      <c r="AQ107" s="103"/>
    </row>
    <row r="108" spans="1:43" x14ac:dyDescent="0.25">
      <c r="A108" s="60">
        <v>16.100000000000001</v>
      </c>
      <c r="B108" s="107">
        <f>'Long Term Vision'!J125</f>
        <v>0</v>
      </c>
      <c r="C108" s="79">
        <f>'Mid-term Plan'!H125</f>
        <v>0</v>
      </c>
      <c r="D108" s="79">
        <f>'Sectoral Plan 1'!$H125</f>
        <v>0</v>
      </c>
      <c r="E108" s="79">
        <f>'Sectoral Plan 2'!$H125</f>
        <v>0</v>
      </c>
      <c r="F108" s="79">
        <f>'Sectoral Plan 3'!$H125</f>
        <v>0</v>
      </c>
      <c r="G108" s="79">
        <f>'Sectoral Plan 4'!$H125</f>
        <v>0</v>
      </c>
      <c r="H108" s="79">
        <f>'Sectoral Plan 5'!$H125</f>
        <v>0</v>
      </c>
      <c r="I108" s="79">
        <f>'Sectoral Plan 6'!$H125</f>
        <v>0</v>
      </c>
      <c r="J108" s="79">
        <f>'Sectoral Plan 7'!$H125</f>
        <v>0</v>
      </c>
      <c r="K108" s="79">
        <f>'Sectoral Plan 8'!$H125</f>
        <v>0</v>
      </c>
      <c r="L108" s="79">
        <f>'Sectoral Plan 9'!$H125</f>
        <v>0</v>
      </c>
      <c r="M108" s="79">
        <f>'Sectoral Plan 10'!$H125</f>
        <v>0</v>
      </c>
      <c r="N108" s="79">
        <f>'Sectoral Plan 11'!$H125</f>
        <v>0</v>
      </c>
      <c r="O108" s="79">
        <f>'Sectoral Plan 12'!$H125</f>
        <v>0</v>
      </c>
      <c r="P108" s="79">
        <f>'Sectoral Plan 13'!$H125</f>
        <v>0</v>
      </c>
      <c r="Q108" s="79">
        <f>'Sectoral Plan 14'!$H125</f>
        <v>0</v>
      </c>
      <c r="R108" s="79">
        <f>'Sectoral Plan 15'!$H125</f>
        <v>0</v>
      </c>
      <c r="S108" s="79">
        <f>'Sectoral Plan 16'!$H125</f>
        <v>0</v>
      </c>
      <c r="T108" s="79">
        <f>'Sectoral Plan 17'!$H125</f>
        <v>0</v>
      </c>
      <c r="U108" s="79">
        <f>'Sectoral Plan 18'!$H125</f>
        <v>0</v>
      </c>
      <c r="V108" s="79">
        <f>'Sectoral Plan 19'!$H125</f>
        <v>0</v>
      </c>
      <c r="W108" s="79">
        <f>'Sectoral Plan 20'!$H125</f>
        <v>0</v>
      </c>
      <c r="X108" s="79">
        <f>'Sectoral Plan 21'!$H125</f>
        <v>0</v>
      </c>
      <c r="Y108" s="79">
        <f>'Sectoral Plan 22'!$H125</f>
        <v>0</v>
      </c>
      <c r="Z108" s="79">
        <f>'Sectoral Plan 23'!$H125</f>
        <v>0</v>
      </c>
      <c r="AA108" s="79">
        <f>'Sectoral Plan 24'!$H125</f>
        <v>0</v>
      </c>
      <c r="AB108" s="79">
        <f>'Sectoral Plan 25'!$H125</f>
        <v>0</v>
      </c>
      <c r="AC108" s="79">
        <f>'Sectoral Plan 26'!$H125</f>
        <v>0</v>
      </c>
      <c r="AD108" s="79">
        <f>'Sectoral Plan 27'!$H125</f>
        <v>0</v>
      </c>
      <c r="AE108" s="79">
        <f>'Sectoral Plan 28'!$H125</f>
        <v>0</v>
      </c>
      <c r="AF108" s="79">
        <f>'Sectoral Plan 29'!$H125</f>
        <v>0</v>
      </c>
      <c r="AG108" s="108">
        <f>'Sectoral Plan 30'!$H125</f>
        <v>0</v>
      </c>
      <c r="AH108" s="107">
        <f t="shared" si="5"/>
        <v>0</v>
      </c>
      <c r="AI108" s="79">
        <f t="shared" si="6"/>
        <v>0</v>
      </c>
      <c r="AJ108" s="79" t="str">
        <f>IF(AND($AK108=0,$AL108=0),SUM($AH108:$AI108),'developer sheet'!$D$9)</f>
        <v>N/A</v>
      </c>
      <c r="AK108" s="79">
        <f>'Long Term Vision'!C125</f>
        <v>0</v>
      </c>
      <c r="AL108" s="79" t="str">
        <f>'Long Term Vision'!D125</f>
        <v>NO</v>
      </c>
      <c r="AM108" s="79">
        <f t="shared" si="7"/>
        <v>0</v>
      </c>
      <c r="AN108" s="79">
        <f t="shared" si="8"/>
        <v>0</v>
      </c>
      <c r="AO108" s="79">
        <f t="shared" si="9"/>
        <v>0</v>
      </c>
      <c r="AP108" s="88" t="str">
        <f>IF(OR($AK108="NO",$AL108="NO"),'developer sheet'!$D$9,IF(AND($AJ108&lt;&gt;'developer sheet'!$D$9,$AJ108&lt;&gt;0),IF($AH108&gt;0,"T",IF($AI108&gt;0,"P")),'developer sheet'!$D$10))</f>
        <v>N/A</v>
      </c>
      <c r="AQ108" s="103"/>
    </row>
    <row r="109" spans="1:43" x14ac:dyDescent="0.25">
      <c r="A109">
        <v>17.100000000000001</v>
      </c>
      <c r="B109" s="107">
        <f>'Long Term Vision'!J127</f>
        <v>0</v>
      </c>
      <c r="C109" s="79">
        <f>'Mid-term Plan'!H127</f>
        <v>0</v>
      </c>
      <c r="D109" s="79">
        <f>'Sectoral Plan 1'!$H127</f>
        <v>0</v>
      </c>
      <c r="E109" s="79">
        <f>'Sectoral Plan 2'!$H127</f>
        <v>0</v>
      </c>
      <c r="F109" s="79">
        <f>'Sectoral Plan 3'!$H127</f>
        <v>0</v>
      </c>
      <c r="G109" s="79">
        <f>'Sectoral Plan 4'!$H127</f>
        <v>0</v>
      </c>
      <c r="H109" s="79">
        <f>'Sectoral Plan 5'!$H127</f>
        <v>0</v>
      </c>
      <c r="I109" s="79">
        <f>'Sectoral Plan 6'!$H127</f>
        <v>0</v>
      </c>
      <c r="J109" s="79">
        <f>'Sectoral Plan 7'!$H127</f>
        <v>0</v>
      </c>
      <c r="K109" s="79">
        <f>'Sectoral Plan 8'!$H127</f>
        <v>0</v>
      </c>
      <c r="L109" s="79">
        <f>'Sectoral Plan 9'!$H127</f>
        <v>0</v>
      </c>
      <c r="M109" s="79">
        <f>'Sectoral Plan 10'!$H127</f>
        <v>0</v>
      </c>
      <c r="N109" s="79">
        <f>'Sectoral Plan 11'!$H127</f>
        <v>0</v>
      </c>
      <c r="O109" s="79">
        <f>'Sectoral Plan 12'!$H127</f>
        <v>0</v>
      </c>
      <c r="P109" s="79">
        <f>'Sectoral Plan 13'!$H127</f>
        <v>0</v>
      </c>
      <c r="Q109" s="79">
        <f>'Sectoral Plan 14'!$H127</f>
        <v>0</v>
      </c>
      <c r="R109" s="79">
        <f>'Sectoral Plan 15'!$H127</f>
        <v>0</v>
      </c>
      <c r="S109" s="79">
        <f>'Sectoral Plan 16'!$H127</f>
        <v>0</v>
      </c>
      <c r="T109" s="79">
        <f>'Sectoral Plan 17'!$H127</f>
        <v>0</v>
      </c>
      <c r="U109" s="79">
        <f>'Sectoral Plan 18'!$H127</f>
        <v>0</v>
      </c>
      <c r="V109" s="79">
        <f>'Sectoral Plan 19'!$H127</f>
        <v>0</v>
      </c>
      <c r="W109" s="79">
        <f>'Sectoral Plan 20'!$H127</f>
        <v>0</v>
      </c>
      <c r="X109" s="79">
        <f>'Sectoral Plan 21'!$H127</f>
        <v>0</v>
      </c>
      <c r="Y109" s="79">
        <f>'Sectoral Plan 22'!$H127</f>
        <v>0</v>
      </c>
      <c r="Z109" s="79">
        <f>'Sectoral Plan 23'!$H127</f>
        <v>0</v>
      </c>
      <c r="AA109" s="79">
        <f>'Sectoral Plan 24'!$H127</f>
        <v>0</v>
      </c>
      <c r="AB109" s="79">
        <f>'Sectoral Plan 25'!$H127</f>
        <v>0</v>
      </c>
      <c r="AC109" s="79">
        <f>'Sectoral Plan 26'!$H127</f>
        <v>0</v>
      </c>
      <c r="AD109" s="79">
        <f>'Sectoral Plan 27'!$H127</f>
        <v>0</v>
      </c>
      <c r="AE109" s="79">
        <f>'Sectoral Plan 28'!$H127</f>
        <v>0</v>
      </c>
      <c r="AF109" s="79">
        <f>'Sectoral Plan 29'!$H127</f>
        <v>0</v>
      </c>
      <c r="AG109" s="108">
        <f>'Sectoral Plan 30'!$H127</f>
        <v>0</v>
      </c>
      <c r="AH109" s="107">
        <f t="shared" si="5"/>
        <v>0</v>
      </c>
      <c r="AI109" s="79">
        <f t="shared" si="6"/>
        <v>0</v>
      </c>
      <c r="AJ109" s="79" t="str">
        <f>IF(AND($AK109=0,$AL109=0),SUM($AH109:$AI109),'developer sheet'!$D$9)</f>
        <v>N/A</v>
      </c>
      <c r="AK109" s="79">
        <f>'Long Term Vision'!C127</f>
        <v>0</v>
      </c>
      <c r="AL109" s="79" t="str">
        <f>'Long Term Vision'!D127</f>
        <v>NO</v>
      </c>
      <c r="AM109" s="79">
        <f t="shared" si="7"/>
        <v>0</v>
      </c>
      <c r="AN109" s="79">
        <f t="shared" si="8"/>
        <v>0</v>
      </c>
      <c r="AO109" s="79">
        <f t="shared" si="9"/>
        <v>0</v>
      </c>
      <c r="AP109" s="88" t="str">
        <f>IF(OR($AK109="NO",$AL109="NO"),'developer sheet'!$D$9,IF(AND($AJ109&lt;&gt;'developer sheet'!$D$9,$AJ109&lt;&gt;0),IF($AH109&gt;0,"T",IF($AI109&gt;0,"P")),'developer sheet'!$D$10))</f>
        <v>N/A</v>
      </c>
      <c r="AQ109" s="103"/>
    </row>
    <row r="110" spans="1:43" x14ac:dyDescent="0.25">
      <c r="A110">
        <v>17.2</v>
      </c>
      <c r="B110" s="107">
        <f>'Long Term Vision'!J128</f>
        <v>0</v>
      </c>
      <c r="C110" s="79">
        <f>'Mid-term Plan'!H128</f>
        <v>0</v>
      </c>
      <c r="D110" s="79">
        <f>'Sectoral Plan 1'!$H128</f>
        <v>0</v>
      </c>
      <c r="E110" s="79">
        <f>'Sectoral Plan 2'!$H128</f>
        <v>0</v>
      </c>
      <c r="F110" s="79">
        <f>'Sectoral Plan 3'!$H128</f>
        <v>0</v>
      </c>
      <c r="G110" s="79">
        <f>'Sectoral Plan 4'!$H128</f>
        <v>0</v>
      </c>
      <c r="H110" s="79">
        <f>'Sectoral Plan 5'!$H128</f>
        <v>0</v>
      </c>
      <c r="I110" s="79">
        <f>'Sectoral Plan 6'!$H128</f>
        <v>0</v>
      </c>
      <c r="J110" s="79">
        <f>'Sectoral Plan 7'!$H128</f>
        <v>0</v>
      </c>
      <c r="K110" s="79">
        <f>'Sectoral Plan 8'!$H128</f>
        <v>0</v>
      </c>
      <c r="L110" s="79">
        <f>'Sectoral Plan 9'!$H128</f>
        <v>0</v>
      </c>
      <c r="M110" s="79">
        <f>'Sectoral Plan 10'!$H128</f>
        <v>0</v>
      </c>
      <c r="N110" s="79">
        <f>'Sectoral Plan 11'!$H128</f>
        <v>0</v>
      </c>
      <c r="O110" s="79">
        <f>'Sectoral Plan 12'!$H128</f>
        <v>0</v>
      </c>
      <c r="P110" s="79">
        <f>'Sectoral Plan 13'!$H128</f>
        <v>0</v>
      </c>
      <c r="Q110" s="79">
        <f>'Sectoral Plan 14'!$H128</f>
        <v>0</v>
      </c>
      <c r="R110" s="79">
        <f>'Sectoral Plan 15'!$H128</f>
        <v>0</v>
      </c>
      <c r="S110" s="79">
        <f>'Sectoral Plan 16'!$H128</f>
        <v>0</v>
      </c>
      <c r="T110" s="79">
        <f>'Sectoral Plan 17'!$H128</f>
        <v>0</v>
      </c>
      <c r="U110" s="79">
        <f>'Sectoral Plan 18'!$H128</f>
        <v>0</v>
      </c>
      <c r="V110" s="79">
        <f>'Sectoral Plan 19'!$H128</f>
        <v>0</v>
      </c>
      <c r="W110" s="79">
        <f>'Sectoral Plan 20'!$H128</f>
        <v>0</v>
      </c>
      <c r="X110" s="79">
        <f>'Sectoral Plan 21'!$H128</f>
        <v>0</v>
      </c>
      <c r="Y110" s="79">
        <f>'Sectoral Plan 22'!$H128</f>
        <v>0</v>
      </c>
      <c r="Z110" s="79">
        <f>'Sectoral Plan 23'!$H128</f>
        <v>0</v>
      </c>
      <c r="AA110" s="79">
        <f>'Sectoral Plan 24'!$H128</f>
        <v>0</v>
      </c>
      <c r="AB110" s="79">
        <f>'Sectoral Plan 25'!$H128</f>
        <v>0</v>
      </c>
      <c r="AC110" s="79">
        <f>'Sectoral Plan 26'!$H128</f>
        <v>0</v>
      </c>
      <c r="AD110" s="79">
        <f>'Sectoral Plan 27'!$H128</f>
        <v>0</v>
      </c>
      <c r="AE110" s="79">
        <f>'Sectoral Plan 28'!$H128</f>
        <v>0</v>
      </c>
      <c r="AF110" s="79">
        <f>'Sectoral Plan 29'!$H128</f>
        <v>0</v>
      </c>
      <c r="AG110" s="108">
        <f>'Sectoral Plan 30'!$H128</f>
        <v>0</v>
      </c>
      <c r="AH110" s="107">
        <f t="shared" si="5"/>
        <v>0</v>
      </c>
      <c r="AI110" s="79">
        <f t="shared" si="6"/>
        <v>0</v>
      </c>
      <c r="AJ110" s="79" t="str">
        <f>IF(AND($AK110=0,$AL110=0),SUM($AH110:$AI110),'developer sheet'!$D$9)</f>
        <v>N/A</v>
      </c>
      <c r="AK110" s="79" t="str">
        <f>'Long Term Vision'!C128</f>
        <v>NO</v>
      </c>
      <c r="AL110" s="79" t="str">
        <f>'Long Term Vision'!D128</f>
        <v>NO</v>
      </c>
      <c r="AM110" s="79">
        <f t="shared" si="7"/>
        <v>0</v>
      </c>
      <c r="AN110" s="79">
        <f t="shared" si="8"/>
        <v>0</v>
      </c>
      <c r="AO110" s="79">
        <f t="shared" si="9"/>
        <v>0</v>
      </c>
      <c r="AP110" s="88" t="str">
        <f>IF(OR($AK110="NO",$AL110="NO"),'developer sheet'!$D$9,IF(AND($AJ110&lt;&gt;'developer sheet'!$D$9,$AJ110&lt;&gt;0),IF($AH110&gt;0,"T",IF($AI110&gt;0,"P")),'developer sheet'!$D$10))</f>
        <v>N/A</v>
      </c>
      <c r="AQ110" s="103"/>
    </row>
    <row r="111" spans="1:43" x14ac:dyDescent="0.25">
      <c r="A111" s="19">
        <v>17.3</v>
      </c>
      <c r="B111" s="107">
        <f>'Long Term Vision'!J129</f>
        <v>0</v>
      </c>
      <c r="C111" s="79">
        <f>'Mid-term Plan'!H129</f>
        <v>0</v>
      </c>
      <c r="D111" s="79">
        <f>'Sectoral Plan 1'!$H129</f>
        <v>0</v>
      </c>
      <c r="E111" s="79">
        <f>'Sectoral Plan 2'!$H129</f>
        <v>0</v>
      </c>
      <c r="F111" s="79">
        <f>'Sectoral Plan 3'!$H129</f>
        <v>0</v>
      </c>
      <c r="G111" s="79">
        <f>'Sectoral Plan 4'!$H129</f>
        <v>0</v>
      </c>
      <c r="H111" s="79">
        <f>'Sectoral Plan 5'!$H129</f>
        <v>0</v>
      </c>
      <c r="I111" s="79">
        <f>'Sectoral Plan 6'!$H129</f>
        <v>0</v>
      </c>
      <c r="J111" s="79">
        <f>'Sectoral Plan 7'!$H129</f>
        <v>0</v>
      </c>
      <c r="K111" s="79">
        <f>'Sectoral Plan 8'!$H129</f>
        <v>0</v>
      </c>
      <c r="L111" s="79">
        <f>'Sectoral Plan 9'!$H129</f>
        <v>0</v>
      </c>
      <c r="M111" s="79">
        <f>'Sectoral Plan 10'!$H129</f>
        <v>0</v>
      </c>
      <c r="N111" s="79">
        <f>'Sectoral Plan 11'!$H129</f>
        <v>0</v>
      </c>
      <c r="O111" s="79">
        <f>'Sectoral Plan 12'!$H129</f>
        <v>0</v>
      </c>
      <c r="P111" s="79">
        <f>'Sectoral Plan 13'!$H129</f>
        <v>0</v>
      </c>
      <c r="Q111" s="79">
        <f>'Sectoral Plan 14'!$H129</f>
        <v>0</v>
      </c>
      <c r="R111" s="79">
        <f>'Sectoral Plan 15'!$H129</f>
        <v>0</v>
      </c>
      <c r="S111" s="79">
        <f>'Sectoral Plan 16'!$H129</f>
        <v>0</v>
      </c>
      <c r="T111" s="79">
        <f>'Sectoral Plan 17'!$H129</f>
        <v>0</v>
      </c>
      <c r="U111" s="79">
        <f>'Sectoral Plan 18'!$H129</f>
        <v>0</v>
      </c>
      <c r="V111" s="79">
        <f>'Sectoral Plan 19'!$H129</f>
        <v>0</v>
      </c>
      <c r="W111" s="79">
        <f>'Sectoral Plan 20'!$H129</f>
        <v>0</v>
      </c>
      <c r="X111" s="79">
        <f>'Sectoral Plan 21'!$H129</f>
        <v>0</v>
      </c>
      <c r="Y111" s="79">
        <f>'Sectoral Plan 22'!$H129</f>
        <v>0</v>
      </c>
      <c r="Z111" s="79">
        <f>'Sectoral Plan 23'!$H129</f>
        <v>0</v>
      </c>
      <c r="AA111" s="79">
        <f>'Sectoral Plan 24'!$H129</f>
        <v>0</v>
      </c>
      <c r="AB111" s="79">
        <f>'Sectoral Plan 25'!$H129</f>
        <v>0</v>
      </c>
      <c r="AC111" s="79">
        <f>'Sectoral Plan 26'!$H129</f>
        <v>0</v>
      </c>
      <c r="AD111" s="79">
        <f>'Sectoral Plan 27'!$H129</f>
        <v>0</v>
      </c>
      <c r="AE111" s="79">
        <f>'Sectoral Plan 28'!$H129</f>
        <v>0</v>
      </c>
      <c r="AF111" s="79">
        <f>'Sectoral Plan 29'!$H129</f>
        <v>0</v>
      </c>
      <c r="AG111" s="108">
        <f>'Sectoral Plan 30'!$H129</f>
        <v>0</v>
      </c>
      <c r="AH111" s="107">
        <f t="shared" si="5"/>
        <v>0</v>
      </c>
      <c r="AI111" s="79">
        <f t="shared" si="6"/>
        <v>0</v>
      </c>
      <c r="AJ111" s="79" t="str">
        <f>IF(AND($AK111=0,$AL111=0),SUM($AH111:$AI111),'developer sheet'!$D$9)</f>
        <v>N/A</v>
      </c>
      <c r="AK111" s="79" t="str">
        <f>'Long Term Vision'!C129</f>
        <v>NO</v>
      </c>
      <c r="AL111" s="79" t="str">
        <f>'Long Term Vision'!D129</f>
        <v>NO</v>
      </c>
      <c r="AM111" s="79">
        <f t="shared" si="7"/>
        <v>0</v>
      </c>
      <c r="AN111" s="79">
        <f t="shared" si="8"/>
        <v>0</v>
      </c>
      <c r="AO111" s="79">
        <f t="shared" si="9"/>
        <v>0</v>
      </c>
      <c r="AP111" s="88" t="str">
        <f>IF(OR($AK111="NO",$AL111="NO"),'developer sheet'!$D$9,IF(AND($AJ111&lt;&gt;'developer sheet'!$D$9,$AJ111&lt;&gt;0),IF($AH111&gt;0,"T",IF($AI111&gt;0,"P")),'developer sheet'!$D$10))</f>
        <v>N/A</v>
      </c>
      <c r="AQ111" s="103"/>
    </row>
    <row r="112" spans="1:43" x14ac:dyDescent="0.25">
      <c r="A112" s="19">
        <v>17.399999999999999</v>
      </c>
      <c r="B112" s="107">
        <f>'Long Term Vision'!J130</f>
        <v>0</v>
      </c>
      <c r="C112" s="79">
        <f>'Mid-term Plan'!H130</f>
        <v>0</v>
      </c>
      <c r="D112" s="79">
        <f>'Sectoral Plan 1'!$H130</f>
        <v>0</v>
      </c>
      <c r="E112" s="79">
        <f>'Sectoral Plan 2'!$H130</f>
        <v>0</v>
      </c>
      <c r="F112" s="79">
        <f>'Sectoral Plan 3'!$H130</f>
        <v>0</v>
      </c>
      <c r="G112" s="79">
        <f>'Sectoral Plan 4'!$H130</f>
        <v>0</v>
      </c>
      <c r="H112" s="79">
        <f>'Sectoral Plan 5'!$H130</f>
        <v>0</v>
      </c>
      <c r="I112" s="79">
        <f>'Sectoral Plan 6'!$H130</f>
        <v>0</v>
      </c>
      <c r="J112" s="79">
        <f>'Sectoral Plan 7'!$H130</f>
        <v>0</v>
      </c>
      <c r="K112" s="79">
        <f>'Sectoral Plan 8'!$H130</f>
        <v>0</v>
      </c>
      <c r="L112" s="79">
        <f>'Sectoral Plan 9'!$H130</f>
        <v>0</v>
      </c>
      <c r="M112" s="79">
        <f>'Sectoral Plan 10'!$H130</f>
        <v>0</v>
      </c>
      <c r="N112" s="79">
        <f>'Sectoral Plan 11'!$H130</f>
        <v>0</v>
      </c>
      <c r="O112" s="79">
        <f>'Sectoral Plan 12'!$H130</f>
        <v>0</v>
      </c>
      <c r="P112" s="79">
        <f>'Sectoral Plan 13'!$H130</f>
        <v>0</v>
      </c>
      <c r="Q112" s="79">
        <f>'Sectoral Plan 14'!$H130</f>
        <v>0</v>
      </c>
      <c r="R112" s="79">
        <f>'Sectoral Plan 15'!$H130</f>
        <v>0</v>
      </c>
      <c r="S112" s="79">
        <f>'Sectoral Plan 16'!$H130</f>
        <v>0</v>
      </c>
      <c r="T112" s="79">
        <f>'Sectoral Plan 17'!$H130</f>
        <v>0</v>
      </c>
      <c r="U112" s="79">
        <f>'Sectoral Plan 18'!$H130</f>
        <v>0</v>
      </c>
      <c r="V112" s="79">
        <f>'Sectoral Plan 19'!$H130</f>
        <v>0</v>
      </c>
      <c r="W112" s="79">
        <f>'Sectoral Plan 20'!$H130</f>
        <v>0</v>
      </c>
      <c r="X112" s="79">
        <f>'Sectoral Plan 21'!$H130</f>
        <v>0</v>
      </c>
      <c r="Y112" s="79">
        <f>'Sectoral Plan 22'!$H130</f>
        <v>0</v>
      </c>
      <c r="Z112" s="79">
        <f>'Sectoral Plan 23'!$H130</f>
        <v>0</v>
      </c>
      <c r="AA112" s="79">
        <f>'Sectoral Plan 24'!$H130</f>
        <v>0</v>
      </c>
      <c r="AB112" s="79">
        <f>'Sectoral Plan 25'!$H130</f>
        <v>0</v>
      </c>
      <c r="AC112" s="79">
        <f>'Sectoral Plan 26'!$H130</f>
        <v>0</v>
      </c>
      <c r="AD112" s="79">
        <f>'Sectoral Plan 27'!$H130</f>
        <v>0</v>
      </c>
      <c r="AE112" s="79">
        <f>'Sectoral Plan 28'!$H130</f>
        <v>0</v>
      </c>
      <c r="AF112" s="79">
        <f>'Sectoral Plan 29'!$H130</f>
        <v>0</v>
      </c>
      <c r="AG112" s="108">
        <f>'Sectoral Plan 30'!$H130</f>
        <v>0</v>
      </c>
      <c r="AH112" s="107">
        <f t="shared" si="5"/>
        <v>0</v>
      </c>
      <c r="AI112" s="79">
        <f t="shared" si="6"/>
        <v>0</v>
      </c>
      <c r="AJ112" s="79" t="str">
        <f>IF(AND($AK112=0,$AL112=0),SUM($AH112:$AI112),'developer sheet'!$D$9)</f>
        <v>N/A</v>
      </c>
      <c r="AK112" s="79">
        <f>'Long Term Vision'!C130</f>
        <v>0</v>
      </c>
      <c r="AL112" s="79" t="str">
        <f>'Long Term Vision'!D130</f>
        <v>NO</v>
      </c>
      <c r="AM112" s="79">
        <f t="shared" si="7"/>
        <v>0</v>
      </c>
      <c r="AN112" s="79">
        <f t="shared" si="8"/>
        <v>0</v>
      </c>
      <c r="AO112" s="79">
        <f t="shared" si="9"/>
        <v>0</v>
      </c>
      <c r="AP112" s="88" t="str">
        <f>IF(OR($AK112="NO",$AL112="NO"),'developer sheet'!$D$9,IF(AND($AJ112&lt;&gt;'developer sheet'!$D$9,$AJ112&lt;&gt;0),IF($AH112&gt;0,"T",IF($AI112&gt;0,"P")),'developer sheet'!$D$10))</f>
        <v>N/A</v>
      </c>
      <c r="AQ112" s="103"/>
    </row>
    <row r="113" spans="1:43" x14ac:dyDescent="0.25">
      <c r="A113" s="19">
        <v>17.5</v>
      </c>
      <c r="B113" s="107">
        <f>'Long Term Vision'!J131</f>
        <v>0</v>
      </c>
      <c r="C113" s="79">
        <f>'Mid-term Plan'!H131</f>
        <v>0</v>
      </c>
      <c r="D113" s="79">
        <f>'Sectoral Plan 1'!$H131</f>
        <v>0</v>
      </c>
      <c r="E113" s="79">
        <f>'Sectoral Plan 2'!$H131</f>
        <v>0</v>
      </c>
      <c r="F113" s="79">
        <f>'Sectoral Plan 3'!$H131</f>
        <v>0</v>
      </c>
      <c r="G113" s="79">
        <f>'Sectoral Plan 4'!$H131</f>
        <v>0</v>
      </c>
      <c r="H113" s="79">
        <f>'Sectoral Plan 5'!$H131</f>
        <v>0</v>
      </c>
      <c r="I113" s="79">
        <f>'Sectoral Plan 6'!$H131</f>
        <v>0</v>
      </c>
      <c r="J113" s="79">
        <f>'Sectoral Plan 7'!$H131</f>
        <v>0</v>
      </c>
      <c r="K113" s="79">
        <f>'Sectoral Plan 8'!$H131</f>
        <v>0</v>
      </c>
      <c r="L113" s="79">
        <f>'Sectoral Plan 9'!$H131</f>
        <v>0</v>
      </c>
      <c r="M113" s="79">
        <f>'Sectoral Plan 10'!$H131</f>
        <v>0</v>
      </c>
      <c r="N113" s="79">
        <f>'Sectoral Plan 11'!$H131</f>
        <v>0</v>
      </c>
      <c r="O113" s="79">
        <f>'Sectoral Plan 12'!$H131</f>
        <v>0</v>
      </c>
      <c r="P113" s="79">
        <f>'Sectoral Plan 13'!$H131</f>
        <v>0</v>
      </c>
      <c r="Q113" s="79">
        <f>'Sectoral Plan 14'!$H131</f>
        <v>0</v>
      </c>
      <c r="R113" s="79">
        <f>'Sectoral Plan 15'!$H131</f>
        <v>0</v>
      </c>
      <c r="S113" s="79">
        <f>'Sectoral Plan 16'!$H131</f>
        <v>0</v>
      </c>
      <c r="T113" s="79">
        <f>'Sectoral Plan 17'!$H131</f>
        <v>0</v>
      </c>
      <c r="U113" s="79">
        <f>'Sectoral Plan 18'!$H131</f>
        <v>0</v>
      </c>
      <c r="V113" s="79">
        <f>'Sectoral Plan 19'!$H131</f>
        <v>0</v>
      </c>
      <c r="W113" s="79">
        <f>'Sectoral Plan 20'!$H131</f>
        <v>0</v>
      </c>
      <c r="X113" s="79">
        <f>'Sectoral Plan 21'!$H131</f>
        <v>0</v>
      </c>
      <c r="Y113" s="79">
        <f>'Sectoral Plan 22'!$H131</f>
        <v>0</v>
      </c>
      <c r="Z113" s="79">
        <f>'Sectoral Plan 23'!$H131</f>
        <v>0</v>
      </c>
      <c r="AA113" s="79">
        <f>'Sectoral Plan 24'!$H131</f>
        <v>0</v>
      </c>
      <c r="AB113" s="79">
        <f>'Sectoral Plan 25'!$H131</f>
        <v>0</v>
      </c>
      <c r="AC113" s="79">
        <f>'Sectoral Plan 26'!$H131</f>
        <v>0</v>
      </c>
      <c r="AD113" s="79">
        <f>'Sectoral Plan 27'!$H131</f>
        <v>0</v>
      </c>
      <c r="AE113" s="79">
        <f>'Sectoral Plan 28'!$H131</f>
        <v>0</v>
      </c>
      <c r="AF113" s="79">
        <f>'Sectoral Plan 29'!$H131</f>
        <v>0</v>
      </c>
      <c r="AG113" s="108">
        <f>'Sectoral Plan 30'!$H131</f>
        <v>0</v>
      </c>
      <c r="AH113" s="107">
        <f t="shared" si="5"/>
        <v>0</v>
      </c>
      <c r="AI113" s="79">
        <f t="shared" si="6"/>
        <v>0</v>
      </c>
      <c r="AJ113" s="79" t="str">
        <f>IF(AND($AK113=0,$AL113=0),SUM($AH113:$AI113),'developer sheet'!$D$9)</f>
        <v>N/A</v>
      </c>
      <c r="AK113" s="79">
        <f>'Long Term Vision'!C131</f>
        <v>0</v>
      </c>
      <c r="AL113" s="79" t="str">
        <f>'Long Term Vision'!D131</f>
        <v>NO</v>
      </c>
      <c r="AM113" s="79">
        <f t="shared" si="7"/>
        <v>0</v>
      </c>
      <c r="AN113" s="79">
        <f t="shared" si="8"/>
        <v>0</v>
      </c>
      <c r="AO113" s="79">
        <f t="shared" si="9"/>
        <v>0</v>
      </c>
      <c r="AP113" s="88" t="str">
        <f>IF(OR($AK113="NO",$AL113="NO"),'developer sheet'!$D$9,IF(AND($AJ113&lt;&gt;'developer sheet'!$D$9,$AJ113&lt;&gt;0),IF($AH113&gt;0,"T",IF($AI113&gt;0,"P")),'developer sheet'!$D$10))</f>
        <v>N/A</v>
      </c>
      <c r="AQ113" s="103"/>
    </row>
    <row r="114" spans="1:43" x14ac:dyDescent="0.25">
      <c r="A114" s="19">
        <v>17.600000000000001</v>
      </c>
      <c r="B114" s="107">
        <f>'Long Term Vision'!J132</f>
        <v>0</v>
      </c>
      <c r="C114" s="79">
        <f>'Mid-term Plan'!H132</f>
        <v>0</v>
      </c>
      <c r="D114" s="79">
        <f>'Sectoral Plan 1'!$H132</f>
        <v>0</v>
      </c>
      <c r="E114" s="79">
        <f>'Sectoral Plan 2'!$H132</f>
        <v>0</v>
      </c>
      <c r="F114" s="79">
        <f>'Sectoral Plan 3'!$H132</f>
        <v>0</v>
      </c>
      <c r="G114" s="79">
        <f>'Sectoral Plan 4'!$H132</f>
        <v>0</v>
      </c>
      <c r="H114" s="79">
        <f>'Sectoral Plan 5'!$H132</f>
        <v>0</v>
      </c>
      <c r="I114" s="79">
        <f>'Sectoral Plan 6'!$H132</f>
        <v>0</v>
      </c>
      <c r="J114" s="79">
        <f>'Sectoral Plan 7'!$H132</f>
        <v>0</v>
      </c>
      <c r="K114" s="79">
        <f>'Sectoral Plan 8'!$H132</f>
        <v>0</v>
      </c>
      <c r="L114" s="79">
        <f>'Sectoral Plan 9'!$H132</f>
        <v>0</v>
      </c>
      <c r="M114" s="79">
        <f>'Sectoral Plan 10'!$H132</f>
        <v>0</v>
      </c>
      <c r="N114" s="79">
        <f>'Sectoral Plan 11'!$H132</f>
        <v>0</v>
      </c>
      <c r="O114" s="79">
        <f>'Sectoral Plan 12'!$H132</f>
        <v>0</v>
      </c>
      <c r="P114" s="79">
        <f>'Sectoral Plan 13'!$H132</f>
        <v>0</v>
      </c>
      <c r="Q114" s="79">
        <f>'Sectoral Plan 14'!$H132</f>
        <v>0</v>
      </c>
      <c r="R114" s="79">
        <f>'Sectoral Plan 15'!$H132</f>
        <v>0</v>
      </c>
      <c r="S114" s="79">
        <f>'Sectoral Plan 16'!$H132</f>
        <v>0</v>
      </c>
      <c r="T114" s="79">
        <f>'Sectoral Plan 17'!$H132</f>
        <v>0</v>
      </c>
      <c r="U114" s="79">
        <f>'Sectoral Plan 18'!$H132</f>
        <v>0</v>
      </c>
      <c r="V114" s="79">
        <f>'Sectoral Plan 19'!$H132</f>
        <v>0</v>
      </c>
      <c r="W114" s="79">
        <f>'Sectoral Plan 20'!$H132</f>
        <v>0</v>
      </c>
      <c r="X114" s="79">
        <f>'Sectoral Plan 21'!$H132</f>
        <v>0</v>
      </c>
      <c r="Y114" s="79">
        <f>'Sectoral Plan 22'!$H132</f>
        <v>0</v>
      </c>
      <c r="Z114" s="79">
        <f>'Sectoral Plan 23'!$H132</f>
        <v>0</v>
      </c>
      <c r="AA114" s="79">
        <f>'Sectoral Plan 24'!$H132</f>
        <v>0</v>
      </c>
      <c r="AB114" s="79">
        <f>'Sectoral Plan 25'!$H132</f>
        <v>0</v>
      </c>
      <c r="AC114" s="79">
        <f>'Sectoral Plan 26'!$H132</f>
        <v>0</v>
      </c>
      <c r="AD114" s="79">
        <f>'Sectoral Plan 27'!$H132</f>
        <v>0</v>
      </c>
      <c r="AE114" s="79">
        <f>'Sectoral Plan 28'!$H132</f>
        <v>0</v>
      </c>
      <c r="AF114" s="79">
        <f>'Sectoral Plan 29'!$H132</f>
        <v>0</v>
      </c>
      <c r="AG114" s="108">
        <f>'Sectoral Plan 30'!$H132</f>
        <v>0</v>
      </c>
      <c r="AH114" s="107">
        <f t="shared" si="5"/>
        <v>0</v>
      </c>
      <c r="AI114" s="79">
        <f t="shared" si="6"/>
        <v>0</v>
      </c>
      <c r="AJ114" s="79" t="str">
        <f>IF(AND($AK114=0,$AL114=0),SUM($AH114:$AI114),'developer sheet'!$D$9)</f>
        <v>N/A</v>
      </c>
      <c r="AK114" s="79">
        <f>'Long Term Vision'!C132</f>
        <v>0</v>
      </c>
      <c r="AL114" s="79" t="str">
        <f>'Long Term Vision'!D132</f>
        <v>NO</v>
      </c>
      <c r="AM114" s="79">
        <f t="shared" si="7"/>
        <v>0</v>
      </c>
      <c r="AN114" s="79">
        <f t="shared" si="8"/>
        <v>0</v>
      </c>
      <c r="AO114" s="79">
        <f t="shared" si="9"/>
        <v>0</v>
      </c>
      <c r="AP114" s="88" t="str">
        <f>IF(OR($AK114="NO",$AL114="NO"),'developer sheet'!$D$9,IF(AND($AJ114&lt;&gt;'developer sheet'!$D$9,$AJ114&lt;&gt;0),IF($AH114&gt;0,"T",IF($AI114&gt;0,"P")),'developer sheet'!$D$10))</f>
        <v>N/A</v>
      </c>
      <c r="AQ114" s="103"/>
    </row>
    <row r="115" spans="1:43" x14ac:dyDescent="0.25">
      <c r="A115" s="19">
        <v>17.7</v>
      </c>
      <c r="B115" s="107">
        <f>'Long Term Vision'!J133</f>
        <v>0</v>
      </c>
      <c r="C115" s="79">
        <f>'Mid-term Plan'!H133</f>
        <v>0</v>
      </c>
      <c r="D115" s="79">
        <f>'Sectoral Plan 1'!$H133</f>
        <v>0</v>
      </c>
      <c r="E115" s="79">
        <f>'Sectoral Plan 2'!$H133</f>
        <v>0</v>
      </c>
      <c r="F115" s="79">
        <f>'Sectoral Plan 3'!$H133</f>
        <v>0</v>
      </c>
      <c r="G115" s="79">
        <f>'Sectoral Plan 4'!$H133</f>
        <v>0</v>
      </c>
      <c r="H115" s="79">
        <f>'Sectoral Plan 5'!$H133</f>
        <v>0</v>
      </c>
      <c r="I115" s="79">
        <f>'Sectoral Plan 6'!$H133</f>
        <v>0</v>
      </c>
      <c r="J115" s="79">
        <f>'Sectoral Plan 7'!$H133</f>
        <v>0</v>
      </c>
      <c r="K115" s="79">
        <f>'Sectoral Plan 8'!$H133</f>
        <v>0</v>
      </c>
      <c r="L115" s="79">
        <f>'Sectoral Plan 9'!$H133</f>
        <v>0</v>
      </c>
      <c r="M115" s="79">
        <f>'Sectoral Plan 10'!$H133</f>
        <v>0</v>
      </c>
      <c r="N115" s="79">
        <f>'Sectoral Plan 11'!$H133</f>
        <v>0</v>
      </c>
      <c r="O115" s="79">
        <f>'Sectoral Plan 12'!$H133</f>
        <v>0</v>
      </c>
      <c r="P115" s="79">
        <f>'Sectoral Plan 13'!$H133</f>
        <v>0</v>
      </c>
      <c r="Q115" s="79">
        <f>'Sectoral Plan 14'!$H133</f>
        <v>0</v>
      </c>
      <c r="R115" s="79">
        <f>'Sectoral Plan 15'!$H133</f>
        <v>0</v>
      </c>
      <c r="S115" s="79">
        <f>'Sectoral Plan 16'!$H133</f>
        <v>0</v>
      </c>
      <c r="T115" s="79">
        <f>'Sectoral Plan 17'!$H133</f>
        <v>0</v>
      </c>
      <c r="U115" s="79">
        <f>'Sectoral Plan 18'!$H133</f>
        <v>0</v>
      </c>
      <c r="V115" s="79">
        <f>'Sectoral Plan 19'!$H133</f>
        <v>0</v>
      </c>
      <c r="W115" s="79">
        <f>'Sectoral Plan 20'!$H133</f>
        <v>0</v>
      </c>
      <c r="X115" s="79">
        <f>'Sectoral Plan 21'!$H133</f>
        <v>0</v>
      </c>
      <c r="Y115" s="79">
        <f>'Sectoral Plan 22'!$H133</f>
        <v>0</v>
      </c>
      <c r="Z115" s="79">
        <f>'Sectoral Plan 23'!$H133</f>
        <v>0</v>
      </c>
      <c r="AA115" s="79">
        <f>'Sectoral Plan 24'!$H133</f>
        <v>0</v>
      </c>
      <c r="AB115" s="79">
        <f>'Sectoral Plan 25'!$H133</f>
        <v>0</v>
      </c>
      <c r="AC115" s="79">
        <f>'Sectoral Plan 26'!$H133</f>
        <v>0</v>
      </c>
      <c r="AD115" s="79">
        <f>'Sectoral Plan 27'!$H133</f>
        <v>0</v>
      </c>
      <c r="AE115" s="79">
        <f>'Sectoral Plan 28'!$H133</f>
        <v>0</v>
      </c>
      <c r="AF115" s="79">
        <f>'Sectoral Plan 29'!$H133</f>
        <v>0</v>
      </c>
      <c r="AG115" s="108">
        <f>'Sectoral Plan 30'!$H133</f>
        <v>0</v>
      </c>
      <c r="AH115" s="107">
        <f t="shared" si="5"/>
        <v>0</v>
      </c>
      <c r="AI115" s="79">
        <f t="shared" si="6"/>
        <v>0</v>
      </c>
      <c r="AJ115" s="79" t="str">
        <f>IF(AND($AK115=0,$AL115=0),SUM($AH115:$AI115),'developer sheet'!$D$9)</f>
        <v>N/A</v>
      </c>
      <c r="AK115" s="79">
        <f>'Long Term Vision'!C133</f>
        <v>0</v>
      </c>
      <c r="AL115" s="79" t="str">
        <f>'Long Term Vision'!D133</f>
        <v>NO</v>
      </c>
      <c r="AM115" s="79">
        <f t="shared" si="7"/>
        <v>0</v>
      </c>
      <c r="AN115" s="79">
        <f t="shared" si="8"/>
        <v>0</v>
      </c>
      <c r="AO115" s="79">
        <f t="shared" si="9"/>
        <v>0</v>
      </c>
      <c r="AP115" s="88" t="str">
        <f>IF(OR($AK115="NO",$AL115="NO"),'developer sheet'!$D$9,IF(AND($AJ115&lt;&gt;'developer sheet'!$D$9,$AJ115&lt;&gt;0),IF($AH115&gt;0,"T",IF($AI115&gt;0,"P")),'developer sheet'!$D$10))</f>
        <v>N/A</v>
      </c>
      <c r="AQ115" s="103"/>
    </row>
    <row r="116" spans="1:43" x14ac:dyDescent="0.25">
      <c r="A116" s="19">
        <v>17.8</v>
      </c>
      <c r="B116" s="107">
        <f>'Long Term Vision'!J134</f>
        <v>0</v>
      </c>
      <c r="C116" s="79">
        <f>'Mid-term Plan'!H134</f>
        <v>0</v>
      </c>
      <c r="D116" s="79">
        <f>'Sectoral Plan 1'!$H134</f>
        <v>0</v>
      </c>
      <c r="E116" s="79">
        <f>'Sectoral Plan 2'!$H134</f>
        <v>0</v>
      </c>
      <c r="F116" s="79">
        <f>'Sectoral Plan 3'!$H134</f>
        <v>0</v>
      </c>
      <c r="G116" s="79">
        <f>'Sectoral Plan 4'!$H134</f>
        <v>0</v>
      </c>
      <c r="H116" s="79">
        <f>'Sectoral Plan 5'!$H134</f>
        <v>0</v>
      </c>
      <c r="I116" s="79">
        <f>'Sectoral Plan 6'!$H134</f>
        <v>0</v>
      </c>
      <c r="J116" s="79">
        <f>'Sectoral Plan 7'!$H134</f>
        <v>0</v>
      </c>
      <c r="K116" s="79">
        <f>'Sectoral Plan 8'!$H134</f>
        <v>0</v>
      </c>
      <c r="L116" s="79">
        <f>'Sectoral Plan 9'!$H134</f>
        <v>0</v>
      </c>
      <c r="M116" s="79">
        <f>'Sectoral Plan 10'!$H134</f>
        <v>0</v>
      </c>
      <c r="N116" s="79">
        <f>'Sectoral Plan 11'!$H134</f>
        <v>0</v>
      </c>
      <c r="O116" s="79">
        <f>'Sectoral Plan 12'!$H134</f>
        <v>0</v>
      </c>
      <c r="P116" s="79">
        <f>'Sectoral Plan 13'!$H134</f>
        <v>0</v>
      </c>
      <c r="Q116" s="79">
        <f>'Sectoral Plan 14'!$H134</f>
        <v>0</v>
      </c>
      <c r="R116" s="79">
        <f>'Sectoral Plan 15'!$H134</f>
        <v>0</v>
      </c>
      <c r="S116" s="79">
        <f>'Sectoral Plan 16'!$H134</f>
        <v>0</v>
      </c>
      <c r="T116" s="79">
        <f>'Sectoral Plan 17'!$H134</f>
        <v>0</v>
      </c>
      <c r="U116" s="79">
        <f>'Sectoral Plan 18'!$H134</f>
        <v>0</v>
      </c>
      <c r="V116" s="79">
        <f>'Sectoral Plan 19'!$H134</f>
        <v>0</v>
      </c>
      <c r="W116" s="79">
        <f>'Sectoral Plan 20'!$H134</f>
        <v>0</v>
      </c>
      <c r="X116" s="79">
        <f>'Sectoral Plan 21'!$H134</f>
        <v>0</v>
      </c>
      <c r="Y116" s="79">
        <f>'Sectoral Plan 22'!$H134</f>
        <v>0</v>
      </c>
      <c r="Z116" s="79">
        <f>'Sectoral Plan 23'!$H134</f>
        <v>0</v>
      </c>
      <c r="AA116" s="79">
        <f>'Sectoral Plan 24'!$H134</f>
        <v>0</v>
      </c>
      <c r="AB116" s="79">
        <f>'Sectoral Plan 25'!$H134</f>
        <v>0</v>
      </c>
      <c r="AC116" s="79">
        <f>'Sectoral Plan 26'!$H134</f>
        <v>0</v>
      </c>
      <c r="AD116" s="79">
        <f>'Sectoral Plan 27'!$H134</f>
        <v>0</v>
      </c>
      <c r="AE116" s="79">
        <f>'Sectoral Plan 28'!$H134</f>
        <v>0</v>
      </c>
      <c r="AF116" s="79">
        <f>'Sectoral Plan 29'!$H134</f>
        <v>0</v>
      </c>
      <c r="AG116" s="108">
        <f>'Sectoral Plan 30'!$H134</f>
        <v>0</v>
      </c>
      <c r="AH116" s="107">
        <f t="shared" si="5"/>
        <v>0</v>
      </c>
      <c r="AI116" s="79">
        <f t="shared" si="6"/>
        <v>0</v>
      </c>
      <c r="AJ116" s="79" t="str">
        <f>IF(AND($AK116=0,$AL116=0),SUM($AH116:$AI116),'developer sheet'!$D$9)</f>
        <v>N/A</v>
      </c>
      <c r="AK116" s="79">
        <f>'Long Term Vision'!C134</f>
        <v>0</v>
      </c>
      <c r="AL116" s="79" t="str">
        <f>'Long Term Vision'!D134</f>
        <v>NO</v>
      </c>
      <c r="AM116" s="79">
        <f t="shared" si="7"/>
        <v>0</v>
      </c>
      <c r="AN116" s="79">
        <f t="shared" si="8"/>
        <v>0</v>
      </c>
      <c r="AO116" s="79">
        <f t="shared" si="9"/>
        <v>0</v>
      </c>
      <c r="AP116" s="88" t="str">
        <f>IF(OR($AK116="NO",$AL116="NO"),'developer sheet'!$D$9,IF(AND($AJ116&lt;&gt;'developer sheet'!$D$9,$AJ116&lt;&gt;0),IF($AH116&gt;0,"T",IF($AI116&gt;0,"P")),'developer sheet'!$D$10))</f>
        <v>N/A</v>
      </c>
      <c r="AQ116" s="103"/>
    </row>
    <row r="117" spans="1:43" x14ac:dyDescent="0.25">
      <c r="A117" s="19">
        <v>17.899999999999999</v>
      </c>
      <c r="B117" s="107">
        <f>'Long Term Vision'!J135</f>
        <v>0</v>
      </c>
      <c r="C117" s="79">
        <f>'Mid-term Plan'!H135</f>
        <v>0</v>
      </c>
      <c r="D117" s="79">
        <f>'Sectoral Plan 1'!$H135</f>
        <v>0</v>
      </c>
      <c r="E117" s="79">
        <f>'Sectoral Plan 2'!$H135</f>
        <v>0</v>
      </c>
      <c r="F117" s="79">
        <f>'Sectoral Plan 3'!$H135</f>
        <v>0</v>
      </c>
      <c r="G117" s="79">
        <f>'Sectoral Plan 4'!$H135</f>
        <v>0</v>
      </c>
      <c r="H117" s="79">
        <f>'Sectoral Plan 5'!$H135</f>
        <v>0</v>
      </c>
      <c r="I117" s="79">
        <f>'Sectoral Plan 6'!$H135</f>
        <v>0</v>
      </c>
      <c r="J117" s="79">
        <f>'Sectoral Plan 7'!$H135</f>
        <v>0</v>
      </c>
      <c r="K117" s="79">
        <f>'Sectoral Plan 8'!$H135</f>
        <v>0</v>
      </c>
      <c r="L117" s="79">
        <f>'Sectoral Plan 9'!$H135</f>
        <v>0</v>
      </c>
      <c r="M117" s="79">
        <f>'Sectoral Plan 10'!$H135</f>
        <v>0</v>
      </c>
      <c r="N117" s="79">
        <f>'Sectoral Plan 11'!$H135</f>
        <v>0</v>
      </c>
      <c r="O117" s="79">
        <f>'Sectoral Plan 12'!$H135</f>
        <v>0</v>
      </c>
      <c r="P117" s="79">
        <f>'Sectoral Plan 13'!$H135</f>
        <v>0</v>
      </c>
      <c r="Q117" s="79">
        <f>'Sectoral Plan 14'!$H135</f>
        <v>0</v>
      </c>
      <c r="R117" s="79">
        <f>'Sectoral Plan 15'!$H135</f>
        <v>0</v>
      </c>
      <c r="S117" s="79">
        <f>'Sectoral Plan 16'!$H135</f>
        <v>0</v>
      </c>
      <c r="T117" s="79">
        <f>'Sectoral Plan 17'!$H135</f>
        <v>0</v>
      </c>
      <c r="U117" s="79">
        <f>'Sectoral Plan 18'!$H135</f>
        <v>0</v>
      </c>
      <c r="V117" s="79">
        <f>'Sectoral Plan 19'!$H135</f>
        <v>0</v>
      </c>
      <c r="W117" s="79">
        <f>'Sectoral Plan 20'!$H135</f>
        <v>0</v>
      </c>
      <c r="X117" s="79">
        <f>'Sectoral Plan 21'!$H135</f>
        <v>0</v>
      </c>
      <c r="Y117" s="79">
        <f>'Sectoral Plan 22'!$H135</f>
        <v>0</v>
      </c>
      <c r="Z117" s="79">
        <f>'Sectoral Plan 23'!$H135</f>
        <v>0</v>
      </c>
      <c r="AA117" s="79">
        <f>'Sectoral Plan 24'!$H135</f>
        <v>0</v>
      </c>
      <c r="AB117" s="79">
        <f>'Sectoral Plan 25'!$H135</f>
        <v>0</v>
      </c>
      <c r="AC117" s="79">
        <f>'Sectoral Plan 26'!$H135</f>
        <v>0</v>
      </c>
      <c r="AD117" s="79">
        <f>'Sectoral Plan 27'!$H135</f>
        <v>0</v>
      </c>
      <c r="AE117" s="79">
        <f>'Sectoral Plan 28'!$H135</f>
        <v>0</v>
      </c>
      <c r="AF117" s="79">
        <f>'Sectoral Plan 29'!$H135</f>
        <v>0</v>
      </c>
      <c r="AG117" s="108">
        <f>'Sectoral Plan 30'!$H135</f>
        <v>0</v>
      </c>
      <c r="AH117" s="107">
        <f t="shared" si="5"/>
        <v>0</v>
      </c>
      <c r="AI117" s="79">
        <f t="shared" si="6"/>
        <v>0</v>
      </c>
      <c r="AJ117" s="79" t="str">
        <f>IF(AND($AK117=0,$AL117=0),SUM($AH117:$AI117),'developer sheet'!$D$9)</f>
        <v>N/A</v>
      </c>
      <c r="AK117" s="79">
        <f>'Long Term Vision'!C135</f>
        <v>0</v>
      </c>
      <c r="AL117" s="79" t="str">
        <f>'Long Term Vision'!D135</f>
        <v>NO</v>
      </c>
      <c r="AM117" s="79">
        <f t="shared" si="7"/>
        <v>0</v>
      </c>
      <c r="AN117" s="79">
        <f t="shared" si="8"/>
        <v>0</v>
      </c>
      <c r="AO117" s="79">
        <f t="shared" si="9"/>
        <v>0</v>
      </c>
      <c r="AP117" s="88" t="str">
        <f>IF(OR($AK117="NO",$AL117="NO"),'developer sheet'!$D$9,IF(AND($AJ117&lt;&gt;'developer sheet'!$D$9,$AJ117&lt;&gt;0),IF($AH117&gt;0,"T",IF($AI117&gt;0,"P")),'developer sheet'!$D$10))</f>
        <v>N/A</v>
      </c>
      <c r="AQ117" s="103"/>
    </row>
    <row r="118" spans="1:43" x14ac:dyDescent="0.25">
      <c r="A118" s="60">
        <v>17.100000000000001</v>
      </c>
      <c r="B118" s="107">
        <f>'Long Term Vision'!J136</f>
        <v>0</v>
      </c>
      <c r="C118" s="79">
        <f>'Mid-term Plan'!H136</f>
        <v>0</v>
      </c>
      <c r="D118" s="79">
        <f>'Sectoral Plan 1'!$H136</f>
        <v>0</v>
      </c>
      <c r="E118" s="79">
        <f>'Sectoral Plan 2'!$H136</f>
        <v>0</v>
      </c>
      <c r="F118" s="79">
        <f>'Sectoral Plan 3'!$H136</f>
        <v>0</v>
      </c>
      <c r="G118" s="79">
        <f>'Sectoral Plan 4'!$H136</f>
        <v>0</v>
      </c>
      <c r="H118" s="79">
        <f>'Sectoral Plan 5'!$H136</f>
        <v>0</v>
      </c>
      <c r="I118" s="79">
        <f>'Sectoral Plan 6'!$H136</f>
        <v>0</v>
      </c>
      <c r="J118" s="79">
        <f>'Sectoral Plan 7'!$H136</f>
        <v>0</v>
      </c>
      <c r="K118" s="79">
        <f>'Sectoral Plan 8'!$H136</f>
        <v>0</v>
      </c>
      <c r="L118" s="79">
        <f>'Sectoral Plan 9'!$H136</f>
        <v>0</v>
      </c>
      <c r="M118" s="79">
        <f>'Sectoral Plan 10'!$H136</f>
        <v>0</v>
      </c>
      <c r="N118" s="79">
        <f>'Sectoral Plan 11'!$H136</f>
        <v>0</v>
      </c>
      <c r="O118" s="79">
        <f>'Sectoral Plan 12'!$H136</f>
        <v>0</v>
      </c>
      <c r="P118" s="79">
        <f>'Sectoral Plan 13'!$H136</f>
        <v>0</v>
      </c>
      <c r="Q118" s="79">
        <f>'Sectoral Plan 14'!$H136</f>
        <v>0</v>
      </c>
      <c r="R118" s="79">
        <f>'Sectoral Plan 15'!$H136</f>
        <v>0</v>
      </c>
      <c r="S118" s="79">
        <f>'Sectoral Plan 16'!$H136</f>
        <v>0</v>
      </c>
      <c r="T118" s="79">
        <f>'Sectoral Plan 17'!$H136</f>
        <v>0</v>
      </c>
      <c r="U118" s="79">
        <f>'Sectoral Plan 18'!$H136</f>
        <v>0</v>
      </c>
      <c r="V118" s="79">
        <f>'Sectoral Plan 19'!$H136</f>
        <v>0</v>
      </c>
      <c r="W118" s="79">
        <f>'Sectoral Plan 20'!$H136</f>
        <v>0</v>
      </c>
      <c r="X118" s="79">
        <f>'Sectoral Plan 21'!$H136</f>
        <v>0</v>
      </c>
      <c r="Y118" s="79">
        <f>'Sectoral Plan 22'!$H136</f>
        <v>0</v>
      </c>
      <c r="Z118" s="79">
        <f>'Sectoral Plan 23'!$H136</f>
        <v>0</v>
      </c>
      <c r="AA118" s="79">
        <f>'Sectoral Plan 24'!$H136</f>
        <v>0</v>
      </c>
      <c r="AB118" s="79">
        <f>'Sectoral Plan 25'!$H136</f>
        <v>0</v>
      </c>
      <c r="AC118" s="79">
        <f>'Sectoral Plan 26'!$H136</f>
        <v>0</v>
      </c>
      <c r="AD118" s="79">
        <f>'Sectoral Plan 27'!$H136</f>
        <v>0</v>
      </c>
      <c r="AE118" s="79">
        <f>'Sectoral Plan 28'!$H136</f>
        <v>0</v>
      </c>
      <c r="AF118" s="79">
        <f>'Sectoral Plan 29'!$H136</f>
        <v>0</v>
      </c>
      <c r="AG118" s="108">
        <f>'Sectoral Plan 30'!$H136</f>
        <v>0</v>
      </c>
      <c r="AH118" s="107">
        <f t="shared" si="5"/>
        <v>0</v>
      </c>
      <c r="AI118" s="79">
        <f t="shared" si="6"/>
        <v>0</v>
      </c>
      <c r="AJ118" s="79" t="str">
        <f>IF(AND($AK118=0,$AL118=0),SUM($AH118:$AI118),'developer sheet'!$D$9)</f>
        <v>N/A</v>
      </c>
      <c r="AK118" s="79">
        <f>'Long Term Vision'!C136</f>
        <v>0</v>
      </c>
      <c r="AL118" s="79" t="str">
        <f>'Long Term Vision'!D136</f>
        <v>NO</v>
      </c>
      <c r="AM118" s="79">
        <f t="shared" si="7"/>
        <v>0</v>
      </c>
      <c r="AN118" s="79">
        <f t="shared" si="8"/>
        <v>0</v>
      </c>
      <c r="AO118" s="79">
        <f t="shared" si="9"/>
        <v>0</v>
      </c>
      <c r="AP118" s="88" t="str">
        <f>IF(OR($AK118="NO",$AL118="NO"),'developer sheet'!$D$9,IF(AND($AJ118&lt;&gt;'developer sheet'!$D$9,$AJ118&lt;&gt;0),IF($AH118&gt;0,"T",IF($AI118&gt;0,"P")),'developer sheet'!$D$10))</f>
        <v>N/A</v>
      </c>
      <c r="AQ118" s="103"/>
    </row>
    <row r="119" spans="1:43" x14ac:dyDescent="0.25">
      <c r="A119">
        <v>17.11</v>
      </c>
      <c r="B119" s="107">
        <f>'Long Term Vision'!J137</f>
        <v>0</v>
      </c>
      <c r="C119" s="79">
        <f>'Mid-term Plan'!H137</f>
        <v>0</v>
      </c>
      <c r="D119" s="79">
        <f>'Sectoral Plan 1'!$H137</f>
        <v>0</v>
      </c>
      <c r="E119" s="79">
        <f>'Sectoral Plan 2'!$H137</f>
        <v>0</v>
      </c>
      <c r="F119" s="79">
        <f>'Sectoral Plan 3'!$H137</f>
        <v>0</v>
      </c>
      <c r="G119" s="79">
        <f>'Sectoral Plan 4'!$H137</f>
        <v>0</v>
      </c>
      <c r="H119" s="79">
        <f>'Sectoral Plan 5'!$H137</f>
        <v>0</v>
      </c>
      <c r="I119" s="79">
        <f>'Sectoral Plan 6'!$H137</f>
        <v>0</v>
      </c>
      <c r="J119" s="79">
        <f>'Sectoral Plan 7'!$H137</f>
        <v>0</v>
      </c>
      <c r="K119" s="79">
        <f>'Sectoral Plan 8'!$H137</f>
        <v>0</v>
      </c>
      <c r="L119" s="79">
        <f>'Sectoral Plan 9'!$H137</f>
        <v>0</v>
      </c>
      <c r="M119" s="79">
        <f>'Sectoral Plan 10'!$H137</f>
        <v>0</v>
      </c>
      <c r="N119" s="79">
        <f>'Sectoral Plan 11'!$H137</f>
        <v>0</v>
      </c>
      <c r="O119" s="79">
        <f>'Sectoral Plan 12'!$H137</f>
        <v>0</v>
      </c>
      <c r="P119" s="79">
        <f>'Sectoral Plan 13'!$H137</f>
        <v>0</v>
      </c>
      <c r="Q119" s="79">
        <f>'Sectoral Plan 14'!$H137</f>
        <v>0</v>
      </c>
      <c r="R119" s="79">
        <f>'Sectoral Plan 15'!$H137</f>
        <v>0</v>
      </c>
      <c r="S119" s="79">
        <f>'Sectoral Plan 16'!$H137</f>
        <v>0</v>
      </c>
      <c r="T119" s="79">
        <f>'Sectoral Plan 17'!$H137</f>
        <v>0</v>
      </c>
      <c r="U119" s="79">
        <f>'Sectoral Plan 18'!$H137</f>
        <v>0</v>
      </c>
      <c r="V119" s="79">
        <f>'Sectoral Plan 19'!$H137</f>
        <v>0</v>
      </c>
      <c r="W119" s="79">
        <f>'Sectoral Plan 20'!$H137</f>
        <v>0</v>
      </c>
      <c r="X119" s="79">
        <f>'Sectoral Plan 21'!$H137</f>
        <v>0</v>
      </c>
      <c r="Y119" s="79">
        <f>'Sectoral Plan 22'!$H137</f>
        <v>0</v>
      </c>
      <c r="Z119" s="79">
        <f>'Sectoral Plan 23'!$H137</f>
        <v>0</v>
      </c>
      <c r="AA119" s="79">
        <f>'Sectoral Plan 24'!$H137</f>
        <v>0</v>
      </c>
      <c r="AB119" s="79">
        <f>'Sectoral Plan 25'!$H137</f>
        <v>0</v>
      </c>
      <c r="AC119" s="79">
        <f>'Sectoral Plan 26'!$H137</f>
        <v>0</v>
      </c>
      <c r="AD119" s="79">
        <f>'Sectoral Plan 27'!$H137</f>
        <v>0</v>
      </c>
      <c r="AE119" s="79">
        <f>'Sectoral Plan 28'!$H137</f>
        <v>0</v>
      </c>
      <c r="AF119" s="79">
        <f>'Sectoral Plan 29'!$H137</f>
        <v>0</v>
      </c>
      <c r="AG119" s="108">
        <f>'Sectoral Plan 30'!$H137</f>
        <v>0</v>
      </c>
      <c r="AH119" s="107">
        <f t="shared" si="5"/>
        <v>0</v>
      </c>
      <c r="AI119" s="79">
        <f t="shared" si="6"/>
        <v>0</v>
      </c>
      <c r="AJ119" s="79" t="str">
        <f>IF(AND($AK119=0,$AL119=0),SUM($AH119:$AI119),'developer sheet'!$D$9)</f>
        <v>N/A</v>
      </c>
      <c r="AK119" s="79">
        <f>'Long Term Vision'!C137</f>
        <v>0</v>
      </c>
      <c r="AL119" s="79" t="str">
        <f>'Long Term Vision'!D137</f>
        <v>NO</v>
      </c>
      <c r="AM119" s="79">
        <f t="shared" si="7"/>
        <v>0</v>
      </c>
      <c r="AN119" s="79">
        <f t="shared" si="8"/>
        <v>0</v>
      </c>
      <c r="AO119" s="79">
        <f t="shared" si="9"/>
        <v>0</v>
      </c>
      <c r="AP119" s="88" t="str">
        <f>IF(OR($AK119="NO",$AL119="NO"),'developer sheet'!$D$9,IF(AND($AJ119&lt;&gt;'developer sheet'!$D$9,$AJ119&lt;&gt;0),IF($AH119&gt;0,"T",IF($AI119&gt;0,"P")),'developer sheet'!$D$10))</f>
        <v>N/A</v>
      </c>
      <c r="AQ119" s="103"/>
    </row>
    <row r="120" spans="1:43" x14ac:dyDescent="0.25">
      <c r="A120" s="19">
        <v>17.12</v>
      </c>
      <c r="B120" s="107">
        <f>'Long Term Vision'!J138</f>
        <v>0</v>
      </c>
      <c r="C120" s="79">
        <f>'Mid-term Plan'!H138</f>
        <v>0</v>
      </c>
      <c r="D120" s="79">
        <f>'Sectoral Plan 1'!$H138</f>
        <v>0</v>
      </c>
      <c r="E120" s="79">
        <f>'Sectoral Plan 2'!$H138</f>
        <v>0</v>
      </c>
      <c r="F120" s="79">
        <f>'Sectoral Plan 3'!$H138</f>
        <v>0</v>
      </c>
      <c r="G120" s="79">
        <f>'Sectoral Plan 4'!$H138</f>
        <v>0</v>
      </c>
      <c r="H120" s="79">
        <f>'Sectoral Plan 5'!$H138</f>
        <v>0</v>
      </c>
      <c r="I120" s="79">
        <f>'Sectoral Plan 6'!$H138</f>
        <v>0</v>
      </c>
      <c r="J120" s="79">
        <f>'Sectoral Plan 7'!$H138</f>
        <v>0</v>
      </c>
      <c r="K120" s="79">
        <f>'Sectoral Plan 8'!$H138</f>
        <v>0</v>
      </c>
      <c r="L120" s="79">
        <f>'Sectoral Plan 9'!$H138</f>
        <v>0</v>
      </c>
      <c r="M120" s="79">
        <f>'Sectoral Plan 10'!$H138</f>
        <v>0</v>
      </c>
      <c r="N120" s="79">
        <f>'Sectoral Plan 11'!$H138</f>
        <v>0</v>
      </c>
      <c r="O120" s="79">
        <f>'Sectoral Plan 12'!$H138</f>
        <v>0</v>
      </c>
      <c r="P120" s="79">
        <f>'Sectoral Plan 13'!$H138</f>
        <v>0</v>
      </c>
      <c r="Q120" s="79">
        <f>'Sectoral Plan 14'!$H138</f>
        <v>0</v>
      </c>
      <c r="R120" s="79">
        <f>'Sectoral Plan 15'!$H138</f>
        <v>0</v>
      </c>
      <c r="S120" s="79">
        <f>'Sectoral Plan 16'!$H138</f>
        <v>0</v>
      </c>
      <c r="T120" s="79">
        <f>'Sectoral Plan 17'!$H138</f>
        <v>0</v>
      </c>
      <c r="U120" s="79">
        <f>'Sectoral Plan 18'!$H138</f>
        <v>0</v>
      </c>
      <c r="V120" s="79">
        <f>'Sectoral Plan 19'!$H138</f>
        <v>0</v>
      </c>
      <c r="W120" s="79">
        <f>'Sectoral Plan 20'!$H138</f>
        <v>0</v>
      </c>
      <c r="X120" s="79">
        <f>'Sectoral Plan 21'!$H138</f>
        <v>0</v>
      </c>
      <c r="Y120" s="79">
        <f>'Sectoral Plan 22'!$H138</f>
        <v>0</v>
      </c>
      <c r="Z120" s="79">
        <f>'Sectoral Plan 23'!$H138</f>
        <v>0</v>
      </c>
      <c r="AA120" s="79">
        <f>'Sectoral Plan 24'!$H138</f>
        <v>0</v>
      </c>
      <c r="AB120" s="79">
        <f>'Sectoral Plan 25'!$H138</f>
        <v>0</v>
      </c>
      <c r="AC120" s="79">
        <f>'Sectoral Plan 26'!$H138</f>
        <v>0</v>
      </c>
      <c r="AD120" s="79">
        <f>'Sectoral Plan 27'!$H138</f>
        <v>0</v>
      </c>
      <c r="AE120" s="79">
        <f>'Sectoral Plan 28'!$H138</f>
        <v>0</v>
      </c>
      <c r="AF120" s="79">
        <f>'Sectoral Plan 29'!$H138</f>
        <v>0</v>
      </c>
      <c r="AG120" s="108">
        <f>'Sectoral Plan 30'!$H138</f>
        <v>0</v>
      </c>
      <c r="AH120" s="107">
        <f t="shared" si="5"/>
        <v>0</v>
      </c>
      <c r="AI120" s="79">
        <f t="shared" si="6"/>
        <v>0</v>
      </c>
      <c r="AJ120" s="79" t="str">
        <f>IF(AND($AK120=0,$AL120=0),SUM($AH120:$AI120),'developer sheet'!$D$9)</f>
        <v>N/A</v>
      </c>
      <c r="AK120" s="79" t="str">
        <f>'Long Term Vision'!C138</f>
        <v>NO</v>
      </c>
      <c r="AL120" s="79" t="str">
        <f>'Long Term Vision'!D138</f>
        <v>NO</v>
      </c>
      <c r="AM120" s="79">
        <f t="shared" si="7"/>
        <v>0</v>
      </c>
      <c r="AN120" s="79">
        <f t="shared" si="8"/>
        <v>0</v>
      </c>
      <c r="AO120" s="79">
        <f t="shared" si="9"/>
        <v>0</v>
      </c>
      <c r="AP120" s="88" t="str">
        <f>IF(OR($AK120="NO",$AL120="NO"),'developer sheet'!$D$9,IF(AND($AJ120&lt;&gt;'developer sheet'!$D$9,$AJ120&lt;&gt;0),IF($AH120&gt;0,"T",IF($AI120&gt;0,"P")),'developer sheet'!$D$10))</f>
        <v>N/A</v>
      </c>
      <c r="AQ120" s="103"/>
    </row>
    <row r="121" spans="1:43" x14ac:dyDescent="0.25">
      <c r="A121" s="19">
        <v>17.13</v>
      </c>
      <c r="B121" s="107">
        <f>'Long Term Vision'!J139</f>
        <v>0</v>
      </c>
      <c r="C121" s="79">
        <f>'Mid-term Plan'!H139</f>
        <v>0</v>
      </c>
      <c r="D121" s="79">
        <f>'Sectoral Plan 1'!$H139</f>
        <v>0</v>
      </c>
      <c r="E121" s="79">
        <f>'Sectoral Plan 2'!$H139</f>
        <v>0</v>
      </c>
      <c r="F121" s="79">
        <f>'Sectoral Plan 3'!$H139</f>
        <v>0</v>
      </c>
      <c r="G121" s="79">
        <f>'Sectoral Plan 4'!$H139</f>
        <v>0</v>
      </c>
      <c r="H121" s="79">
        <f>'Sectoral Plan 5'!$H139</f>
        <v>0</v>
      </c>
      <c r="I121" s="79">
        <f>'Sectoral Plan 6'!$H139</f>
        <v>0</v>
      </c>
      <c r="J121" s="79">
        <f>'Sectoral Plan 7'!$H139</f>
        <v>0</v>
      </c>
      <c r="K121" s="79">
        <f>'Sectoral Plan 8'!$H139</f>
        <v>0</v>
      </c>
      <c r="L121" s="79">
        <f>'Sectoral Plan 9'!$H139</f>
        <v>0</v>
      </c>
      <c r="M121" s="79">
        <f>'Sectoral Plan 10'!$H139</f>
        <v>0</v>
      </c>
      <c r="N121" s="79">
        <f>'Sectoral Plan 11'!$H139</f>
        <v>0</v>
      </c>
      <c r="O121" s="79">
        <f>'Sectoral Plan 12'!$H139</f>
        <v>0</v>
      </c>
      <c r="P121" s="79">
        <f>'Sectoral Plan 13'!$H139</f>
        <v>0</v>
      </c>
      <c r="Q121" s="79">
        <f>'Sectoral Plan 14'!$H139</f>
        <v>0</v>
      </c>
      <c r="R121" s="79">
        <f>'Sectoral Plan 15'!$H139</f>
        <v>0</v>
      </c>
      <c r="S121" s="79">
        <f>'Sectoral Plan 16'!$H139</f>
        <v>0</v>
      </c>
      <c r="T121" s="79">
        <f>'Sectoral Plan 17'!$H139</f>
        <v>0</v>
      </c>
      <c r="U121" s="79">
        <f>'Sectoral Plan 18'!$H139</f>
        <v>0</v>
      </c>
      <c r="V121" s="79">
        <f>'Sectoral Plan 19'!$H139</f>
        <v>0</v>
      </c>
      <c r="W121" s="79">
        <f>'Sectoral Plan 20'!$H139</f>
        <v>0</v>
      </c>
      <c r="X121" s="79">
        <f>'Sectoral Plan 21'!$H139</f>
        <v>0</v>
      </c>
      <c r="Y121" s="79">
        <f>'Sectoral Plan 22'!$H139</f>
        <v>0</v>
      </c>
      <c r="Z121" s="79">
        <f>'Sectoral Plan 23'!$H139</f>
        <v>0</v>
      </c>
      <c r="AA121" s="79">
        <f>'Sectoral Plan 24'!$H139</f>
        <v>0</v>
      </c>
      <c r="AB121" s="79">
        <f>'Sectoral Plan 25'!$H139</f>
        <v>0</v>
      </c>
      <c r="AC121" s="79">
        <f>'Sectoral Plan 26'!$H139</f>
        <v>0</v>
      </c>
      <c r="AD121" s="79">
        <f>'Sectoral Plan 27'!$H139</f>
        <v>0</v>
      </c>
      <c r="AE121" s="79">
        <f>'Sectoral Plan 28'!$H139</f>
        <v>0</v>
      </c>
      <c r="AF121" s="79">
        <f>'Sectoral Plan 29'!$H139</f>
        <v>0</v>
      </c>
      <c r="AG121" s="108">
        <f>'Sectoral Plan 30'!$H139</f>
        <v>0</v>
      </c>
      <c r="AH121" s="107">
        <f t="shared" si="5"/>
        <v>0</v>
      </c>
      <c r="AI121" s="79">
        <f t="shared" si="6"/>
        <v>0</v>
      </c>
      <c r="AJ121" s="79" t="str">
        <f>IF(AND($AK121=0,$AL121=0),SUM($AH121:$AI121),'developer sheet'!$D$9)</f>
        <v>N/A</v>
      </c>
      <c r="AK121" s="79" t="str">
        <f>'Long Term Vision'!C139</f>
        <v>NO</v>
      </c>
      <c r="AL121" s="79" t="str">
        <f>'Long Term Vision'!D139</f>
        <v>NO</v>
      </c>
      <c r="AM121" s="79">
        <f t="shared" si="7"/>
        <v>0</v>
      </c>
      <c r="AN121" s="79">
        <f t="shared" si="8"/>
        <v>0</v>
      </c>
      <c r="AO121" s="79">
        <f t="shared" si="9"/>
        <v>0</v>
      </c>
      <c r="AP121" s="88" t="str">
        <f>IF(OR($AK121="NO",$AL121="NO"),'developer sheet'!$D$9,IF(AND($AJ121&lt;&gt;'developer sheet'!$D$9,$AJ121&lt;&gt;0),IF($AH121&gt;0,"T",IF($AI121&gt;0,"P")),'developer sheet'!$D$10))</f>
        <v>N/A</v>
      </c>
      <c r="AQ121" s="103"/>
    </row>
    <row r="122" spans="1:43" x14ac:dyDescent="0.25">
      <c r="A122" s="19">
        <v>17.14</v>
      </c>
      <c r="B122" s="107">
        <f>'Long Term Vision'!J140</f>
        <v>0</v>
      </c>
      <c r="C122" s="79">
        <f>'Mid-term Plan'!H140</f>
        <v>0</v>
      </c>
      <c r="D122" s="79">
        <f>'Sectoral Plan 1'!$H140</f>
        <v>0</v>
      </c>
      <c r="E122" s="79">
        <f>'Sectoral Plan 2'!$H140</f>
        <v>0</v>
      </c>
      <c r="F122" s="79">
        <f>'Sectoral Plan 3'!$H140</f>
        <v>0</v>
      </c>
      <c r="G122" s="79">
        <f>'Sectoral Plan 4'!$H140</f>
        <v>0</v>
      </c>
      <c r="H122" s="79">
        <f>'Sectoral Plan 5'!$H140</f>
        <v>0</v>
      </c>
      <c r="I122" s="79">
        <f>'Sectoral Plan 6'!$H140</f>
        <v>0</v>
      </c>
      <c r="J122" s="79">
        <f>'Sectoral Plan 7'!$H140</f>
        <v>0</v>
      </c>
      <c r="K122" s="79">
        <f>'Sectoral Plan 8'!$H140</f>
        <v>0</v>
      </c>
      <c r="L122" s="79">
        <f>'Sectoral Plan 9'!$H140</f>
        <v>0</v>
      </c>
      <c r="M122" s="79">
        <f>'Sectoral Plan 10'!$H140</f>
        <v>0</v>
      </c>
      <c r="N122" s="79">
        <f>'Sectoral Plan 11'!$H140</f>
        <v>0</v>
      </c>
      <c r="O122" s="79">
        <f>'Sectoral Plan 12'!$H140</f>
        <v>0</v>
      </c>
      <c r="P122" s="79">
        <f>'Sectoral Plan 13'!$H140</f>
        <v>0</v>
      </c>
      <c r="Q122" s="79">
        <f>'Sectoral Plan 14'!$H140</f>
        <v>0</v>
      </c>
      <c r="R122" s="79">
        <f>'Sectoral Plan 15'!$H140</f>
        <v>0</v>
      </c>
      <c r="S122" s="79">
        <f>'Sectoral Plan 16'!$H140</f>
        <v>0</v>
      </c>
      <c r="T122" s="79">
        <f>'Sectoral Plan 17'!$H140</f>
        <v>0</v>
      </c>
      <c r="U122" s="79">
        <f>'Sectoral Plan 18'!$H140</f>
        <v>0</v>
      </c>
      <c r="V122" s="79">
        <f>'Sectoral Plan 19'!$H140</f>
        <v>0</v>
      </c>
      <c r="W122" s="79">
        <f>'Sectoral Plan 20'!$H140</f>
        <v>0</v>
      </c>
      <c r="X122" s="79">
        <f>'Sectoral Plan 21'!$H140</f>
        <v>0</v>
      </c>
      <c r="Y122" s="79">
        <f>'Sectoral Plan 22'!$H140</f>
        <v>0</v>
      </c>
      <c r="Z122" s="79">
        <f>'Sectoral Plan 23'!$H140</f>
        <v>0</v>
      </c>
      <c r="AA122" s="79">
        <f>'Sectoral Plan 24'!$H140</f>
        <v>0</v>
      </c>
      <c r="AB122" s="79">
        <f>'Sectoral Plan 25'!$H140</f>
        <v>0</v>
      </c>
      <c r="AC122" s="79">
        <f>'Sectoral Plan 26'!$H140</f>
        <v>0</v>
      </c>
      <c r="AD122" s="79">
        <f>'Sectoral Plan 27'!$H140</f>
        <v>0</v>
      </c>
      <c r="AE122" s="79">
        <f>'Sectoral Plan 28'!$H140</f>
        <v>0</v>
      </c>
      <c r="AF122" s="79">
        <f>'Sectoral Plan 29'!$H140</f>
        <v>0</v>
      </c>
      <c r="AG122" s="108">
        <f>'Sectoral Plan 30'!$H140</f>
        <v>0</v>
      </c>
      <c r="AH122" s="107">
        <f t="shared" si="5"/>
        <v>0</v>
      </c>
      <c r="AI122" s="79">
        <f t="shared" si="6"/>
        <v>0</v>
      </c>
      <c r="AJ122" s="79" t="str">
        <f>IF(AND($AK122=0,$AL122=0),SUM($AH122:$AI122),'developer sheet'!$D$9)</f>
        <v>N/A</v>
      </c>
      <c r="AK122" s="79">
        <f>'Long Term Vision'!C140</f>
        <v>0</v>
      </c>
      <c r="AL122" s="79" t="str">
        <f>'Long Term Vision'!D140</f>
        <v>NO</v>
      </c>
      <c r="AM122" s="79">
        <f t="shared" si="7"/>
        <v>0</v>
      </c>
      <c r="AN122" s="79">
        <f t="shared" si="8"/>
        <v>0</v>
      </c>
      <c r="AO122" s="79">
        <f t="shared" si="9"/>
        <v>0</v>
      </c>
      <c r="AP122" s="88" t="str">
        <f>IF(OR($AK122="NO",$AL122="NO"),'developer sheet'!$D$9,IF(AND($AJ122&lt;&gt;'developer sheet'!$D$9,$AJ122&lt;&gt;0),IF($AH122&gt;0,"T",IF($AI122&gt;0,"P")),'developer sheet'!$D$10))</f>
        <v>N/A</v>
      </c>
      <c r="AQ122" s="103"/>
    </row>
    <row r="123" spans="1:43" x14ac:dyDescent="0.25">
      <c r="A123" s="19">
        <v>17.149999999999999</v>
      </c>
      <c r="B123" s="107">
        <f>'Long Term Vision'!J141</f>
        <v>0</v>
      </c>
      <c r="C123" s="79">
        <f>'Mid-term Plan'!H141</f>
        <v>0</v>
      </c>
      <c r="D123" s="79">
        <f>'Sectoral Plan 1'!$H141</f>
        <v>0</v>
      </c>
      <c r="E123" s="79">
        <f>'Sectoral Plan 2'!$H141</f>
        <v>0</v>
      </c>
      <c r="F123" s="79">
        <f>'Sectoral Plan 3'!$H141</f>
        <v>0</v>
      </c>
      <c r="G123" s="79">
        <f>'Sectoral Plan 4'!$H141</f>
        <v>0</v>
      </c>
      <c r="H123" s="79">
        <f>'Sectoral Plan 5'!$H141</f>
        <v>0</v>
      </c>
      <c r="I123" s="79">
        <f>'Sectoral Plan 6'!$H141</f>
        <v>0</v>
      </c>
      <c r="J123" s="79">
        <f>'Sectoral Plan 7'!$H141</f>
        <v>0</v>
      </c>
      <c r="K123" s="79">
        <f>'Sectoral Plan 8'!$H141</f>
        <v>0</v>
      </c>
      <c r="L123" s="79">
        <f>'Sectoral Plan 9'!$H141</f>
        <v>0</v>
      </c>
      <c r="M123" s="79">
        <f>'Sectoral Plan 10'!$H141</f>
        <v>0</v>
      </c>
      <c r="N123" s="79">
        <f>'Sectoral Plan 11'!$H141</f>
        <v>0</v>
      </c>
      <c r="O123" s="79">
        <f>'Sectoral Plan 12'!$H141</f>
        <v>0</v>
      </c>
      <c r="P123" s="79">
        <f>'Sectoral Plan 13'!$H141</f>
        <v>0</v>
      </c>
      <c r="Q123" s="79">
        <f>'Sectoral Plan 14'!$H141</f>
        <v>0</v>
      </c>
      <c r="R123" s="79">
        <f>'Sectoral Plan 15'!$H141</f>
        <v>0</v>
      </c>
      <c r="S123" s="79">
        <f>'Sectoral Plan 16'!$H141</f>
        <v>0</v>
      </c>
      <c r="T123" s="79">
        <f>'Sectoral Plan 17'!$H141</f>
        <v>0</v>
      </c>
      <c r="U123" s="79">
        <f>'Sectoral Plan 18'!$H141</f>
        <v>0</v>
      </c>
      <c r="V123" s="79">
        <f>'Sectoral Plan 19'!$H141</f>
        <v>0</v>
      </c>
      <c r="W123" s="79">
        <f>'Sectoral Plan 20'!$H141</f>
        <v>0</v>
      </c>
      <c r="X123" s="79">
        <f>'Sectoral Plan 21'!$H141</f>
        <v>0</v>
      </c>
      <c r="Y123" s="79">
        <f>'Sectoral Plan 22'!$H141</f>
        <v>0</v>
      </c>
      <c r="Z123" s="79">
        <f>'Sectoral Plan 23'!$H141</f>
        <v>0</v>
      </c>
      <c r="AA123" s="79">
        <f>'Sectoral Plan 24'!$H141</f>
        <v>0</v>
      </c>
      <c r="AB123" s="79">
        <f>'Sectoral Plan 25'!$H141</f>
        <v>0</v>
      </c>
      <c r="AC123" s="79">
        <f>'Sectoral Plan 26'!$H141</f>
        <v>0</v>
      </c>
      <c r="AD123" s="79">
        <f>'Sectoral Plan 27'!$H141</f>
        <v>0</v>
      </c>
      <c r="AE123" s="79">
        <f>'Sectoral Plan 28'!$H141</f>
        <v>0</v>
      </c>
      <c r="AF123" s="79">
        <f>'Sectoral Plan 29'!$H141</f>
        <v>0</v>
      </c>
      <c r="AG123" s="108">
        <f>'Sectoral Plan 30'!$H141</f>
        <v>0</v>
      </c>
      <c r="AH123" s="107">
        <f t="shared" si="5"/>
        <v>0</v>
      </c>
      <c r="AI123" s="79">
        <f t="shared" si="6"/>
        <v>0</v>
      </c>
      <c r="AJ123" s="79" t="str">
        <f>IF(AND($AK123=0,$AL123=0),SUM($AH123:$AI123),'developer sheet'!$D$9)</f>
        <v>N/A</v>
      </c>
      <c r="AK123" s="79">
        <f>'Long Term Vision'!C141</f>
        <v>0</v>
      </c>
      <c r="AL123" s="79" t="str">
        <f>'Long Term Vision'!D141</f>
        <v>NO</v>
      </c>
      <c r="AM123" s="79">
        <f t="shared" si="7"/>
        <v>0</v>
      </c>
      <c r="AN123" s="79">
        <f t="shared" si="8"/>
        <v>0</v>
      </c>
      <c r="AO123" s="79">
        <f t="shared" si="9"/>
        <v>0</v>
      </c>
      <c r="AP123" s="88" t="str">
        <f>IF(OR($AK123="NO",$AL123="NO"),'developer sheet'!$D$9,IF(AND($AJ123&lt;&gt;'developer sheet'!$D$9,$AJ123&lt;&gt;0),IF($AH123&gt;0,"T",IF($AI123&gt;0,"P")),'developer sheet'!$D$10))</f>
        <v>N/A</v>
      </c>
      <c r="AQ123" s="103"/>
    </row>
    <row r="124" spans="1:43" x14ac:dyDescent="0.25">
      <c r="A124" s="19">
        <v>17.16</v>
      </c>
      <c r="B124" s="107">
        <f>'Long Term Vision'!J142</f>
        <v>0</v>
      </c>
      <c r="C124" s="79">
        <f>'Mid-term Plan'!H142</f>
        <v>0</v>
      </c>
      <c r="D124" s="79">
        <f>'Sectoral Plan 1'!$H142</f>
        <v>0</v>
      </c>
      <c r="E124" s="79">
        <f>'Sectoral Plan 2'!$H142</f>
        <v>0</v>
      </c>
      <c r="F124" s="79">
        <f>'Sectoral Plan 3'!$H142</f>
        <v>0</v>
      </c>
      <c r="G124" s="79">
        <f>'Sectoral Plan 4'!$H142</f>
        <v>0</v>
      </c>
      <c r="H124" s="79">
        <f>'Sectoral Plan 5'!$H142</f>
        <v>0</v>
      </c>
      <c r="I124" s="79">
        <f>'Sectoral Plan 6'!$H142</f>
        <v>0</v>
      </c>
      <c r="J124" s="79">
        <f>'Sectoral Plan 7'!$H142</f>
        <v>0</v>
      </c>
      <c r="K124" s="79">
        <f>'Sectoral Plan 8'!$H142</f>
        <v>0</v>
      </c>
      <c r="L124" s="79">
        <f>'Sectoral Plan 9'!$H142</f>
        <v>0</v>
      </c>
      <c r="M124" s="79">
        <f>'Sectoral Plan 10'!$H142</f>
        <v>0</v>
      </c>
      <c r="N124" s="79">
        <f>'Sectoral Plan 11'!$H142</f>
        <v>0</v>
      </c>
      <c r="O124" s="79">
        <f>'Sectoral Plan 12'!$H142</f>
        <v>0</v>
      </c>
      <c r="P124" s="79">
        <f>'Sectoral Plan 13'!$H142</f>
        <v>0</v>
      </c>
      <c r="Q124" s="79">
        <f>'Sectoral Plan 14'!$H142</f>
        <v>0</v>
      </c>
      <c r="R124" s="79">
        <f>'Sectoral Plan 15'!$H142</f>
        <v>0</v>
      </c>
      <c r="S124" s="79">
        <f>'Sectoral Plan 16'!$H142</f>
        <v>0</v>
      </c>
      <c r="T124" s="79">
        <f>'Sectoral Plan 17'!$H142</f>
        <v>0</v>
      </c>
      <c r="U124" s="79">
        <f>'Sectoral Plan 18'!$H142</f>
        <v>0</v>
      </c>
      <c r="V124" s="79">
        <f>'Sectoral Plan 19'!$H142</f>
        <v>0</v>
      </c>
      <c r="W124" s="79">
        <f>'Sectoral Plan 20'!$H142</f>
        <v>0</v>
      </c>
      <c r="X124" s="79">
        <f>'Sectoral Plan 21'!$H142</f>
        <v>0</v>
      </c>
      <c r="Y124" s="79">
        <f>'Sectoral Plan 22'!$H142</f>
        <v>0</v>
      </c>
      <c r="Z124" s="79">
        <f>'Sectoral Plan 23'!$H142</f>
        <v>0</v>
      </c>
      <c r="AA124" s="79">
        <f>'Sectoral Plan 24'!$H142</f>
        <v>0</v>
      </c>
      <c r="AB124" s="79">
        <f>'Sectoral Plan 25'!$H142</f>
        <v>0</v>
      </c>
      <c r="AC124" s="79">
        <f>'Sectoral Plan 26'!$H142</f>
        <v>0</v>
      </c>
      <c r="AD124" s="79">
        <f>'Sectoral Plan 27'!$H142</f>
        <v>0</v>
      </c>
      <c r="AE124" s="79">
        <f>'Sectoral Plan 28'!$H142</f>
        <v>0</v>
      </c>
      <c r="AF124" s="79">
        <f>'Sectoral Plan 29'!$H142</f>
        <v>0</v>
      </c>
      <c r="AG124" s="108">
        <f>'Sectoral Plan 30'!$H142</f>
        <v>0</v>
      </c>
      <c r="AH124" s="107">
        <f t="shared" si="5"/>
        <v>0</v>
      </c>
      <c r="AI124" s="79">
        <f t="shared" si="6"/>
        <v>0</v>
      </c>
      <c r="AJ124" s="79" t="str">
        <f>IF(AND($AK124=0,$AL124=0),SUM($AH124:$AI124),'developer sheet'!$D$9)</f>
        <v>N/A</v>
      </c>
      <c r="AK124" s="79">
        <f>'Long Term Vision'!C142</f>
        <v>0</v>
      </c>
      <c r="AL124" s="79" t="str">
        <f>'Long Term Vision'!D142</f>
        <v>NO</v>
      </c>
      <c r="AM124" s="79">
        <f t="shared" si="7"/>
        <v>0</v>
      </c>
      <c r="AN124" s="79">
        <f t="shared" si="8"/>
        <v>0</v>
      </c>
      <c r="AO124" s="79">
        <f t="shared" si="9"/>
        <v>0</v>
      </c>
      <c r="AP124" s="88" t="str">
        <f>IF(OR($AK124="NO",$AL124="NO"),'developer sheet'!$D$9,IF(AND($AJ124&lt;&gt;'developer sheet'!$D$9,$AJ124&lt;&gt;0),IF($AH124&gt;0,"T",IF($AI124&gt;0,"P")),'developer sheet'!$D$10))</f>
        <v>N/A</v>
      </c>
      <c r="AQ124" s="103"/>
    </row>
    <row r="125" spans="1:43" x14ac:dyDescent="0.25">
      <c r="A125" s="19">
        <v>17.170000000000002</v>
      </c>
      <c r="B125" s="107">
        <f>'Long Term Vision'!J143</f>
        <v>0</v>
      </c>
      <c r="C125" s="79">
        <f>'Mid-term Plan'!H143</f>
        <v>0</v>
      </c>
      <c r="D125" s="79">
        <f>'Sectoral Plan 1'!$H143</f>
        <v>0</v>
      </c>
      <c r="E125" s="79">
        <f>'Sectoral Plan 2'!$H143</f>
        <v>0</v>
      </c>
      <c r="F125" s="79">
        <f>'Sectoral Plan 3'!$H143</f>
        <v>0</v>
      </c>
      <c r="G125" s="79">
        <f>'Sectoral Plan 4'!$H143</f>
        <v>0</v>
      </c>
      <c r="H125" s="79">
        <f>'Sectoral Plan 5'!$H143</f>
        <v>0</v>
      </c>
      <c r="I125" s="79">
        <f>'Sectoral Plan 6'!$H143</f>
        <v>0</v>
      </c>
      <c r="J125" s="79">
        <f>'Sectoral Plan 7'!$H143</f>
        <v>0</v>
      </c>
      <c r="K125" s="79">
        <f>'Sectoral Plan 8'!$H143</f>
        <v>0</v>
      </c>
      <c r="L125" s="79">
        <f>'Sectoral Plan 9'!$H143</f>
        <v>0</v>
      </c>
      <c r="M125" s="79">
        <f>'Sectoral Plan 10'!$H143</f>
        <v>0</v>
      </c>
      <c r="N125" s="79">
        <f>'Sectoral Plan 11'!$H143</f>
        <v>0</v>
      </c>
      <c r="O125" s="79">
        <f>'Sectoral Plan 12'!$H143</f>
        <v>0</v>
      </c>
      <c r="P125" s="79">
        <f>'Sectoral Plan 13'!$H143</f>
        <v>0</v>
      </c>
      <c r="Q125" s="79">
        <f>'Sectoral Plan 14'!$H143</f>
        <v>0</v>
      </c>
      <c r="R125" s="79">
        <f>'Sectoral Plan 15'!$H143</f>
        <v>0</v>
      </c>
      <c r="S125" s="79">
        <f>'Sectoral Plan 16'!$H143</f>
        <v>0</v>
      </c>
      <c r="T125" s="79">
        <f>'Sectoral Plan 17'!$H143</f>
        <v>0</v>
      </c>
      <c r="U125" s="79">
        <f>'Sectoral Plan 18'!$H143</f>
        <v>0</v>
      </c>
      <c r="V125" s="79">
        <f>'Sectoral Plan 19'!$H143</f>
        <v>0</v>
      </c>
      <c r="W125" s="79">
        <f>'Sectoral Plan 20'!$H143</f>
        <v>0</v>
      </c>
      <c r="X125" s="79">
        <f>'Sectoral Plan 21'!$H143</f>
        <v>0</v>
      </c>
      <c r="Y125" s="79">
        <f>'Sectoral Plan 22'!$H143</f>
        <v>0</v>
      </c>
      <c r="Z125" s="79">
        <f>'Sectoral Plan 23'!$H143</f>
        <v>0</v>
      </c>
      <c r="AA125" s="79">
        <f>'Sectoral Plan 24'!$H143</f>
        <v>0</v>
      </c>
      <c r="AB125" s="79">
        <f>'Sectoral Plan 25'!$H143</f>
        <v>0</v>
      </c>
      <c r="AC125" s="79">
        <f>'Sectoral Plan 26'!$H143</f>
        <v>0</v>
      </c>
      <c r="AD125" s="79">
        <f>'Sectoral Plan 27'!$H143</f>
        <v>0</v>
      </c>
      <c r="AE125" s="79">
        <f>'Sectoral Plan 28'!$H143</f>
        <v>0</v>
      </c>
      <c r="AF125" s="79">
        <f>'Sectoral Plan 29'!$H143</f>
        <v>0</v>
      </c>
      <c r="AG125" s="108">
        <f>'Sectoral Plan 30'!$H143</f>
        <v>0</v>
      </c>
      <c r="AH125" s="107">
        <f t="shared" si="5"/>
        <v>0</v>
      </c>
      <c r="AI125" s="79">
        <f t="shared" si="6"/>
        <v>0</v>
      </c>
      <c r="AJ125" s="79" t="str">
        <f>IF(AND($AK125=0,$AL125=0),SUM($AH125:$AI125),'developer sheet'!$D$9)</f>
        <v>N/A</v>
      </c>
      <c r="AK125" s="79">
        <f>'Long Term Vision'!C143</f>
        <v>0</v>
      </c>
      <c r="AL125" s="79" t="str">
        <f>'Long Term Vision'!D143</f>
        <v>NO</v>
      </c>
      <c r="AM125" s="79">
        <f t="shared" si="7"/>
        <v>0</v>
      </c>
      <c r="AN125" s="79">
        <f t="shared" si="8"/>
        <v>0</v>
      </c>
      <c r="AO125" s="79">
        <f t="shared" si="9"/>
        <v>0</v>
      </c>
      <c r="AP125" s="88" t="str">
        <f>IF(OR($AK125="NO",$AL125="NO"),'developer sheet'!$D$9,IF(AND($AJ125&lt;&gt;'developer sheet'!$D$9,$AJ125&lt;&gt;0),IF($AH125&gt;0,"T",IF($AI125&gt;0,"P")),'developer sheet'!$D$10))</f>
        <v>N/A</v>
      </c>
      <c r="AQ125" s="103"/>
    </row>
    <row r="126" spans="1:43" x14ac:dyDescent="0.25">
      <c r="A126" s="19">
        <v>17.18</v>
      </c>
      <c r="B126" s="107">
        <f>'Long Term Vision'!J144</f>
        <v>0</v>
      </c>
      <c r="C126" s="79">
        <f>'Mid-term Plan'!H144</f>
        <v>0</v>
      </c>
      <c r="D126" s="79">
        <f>'Sectoral Plan 1'!$H144</f>
        <v>0</v>
      </c>
      <c r="E126" s="79">
        <f>'Sectoral Plan 2'!$H144</f>
        <v>0</v>
      </c>
      <c r="F126" s="79">
        <f>'Sectoral Plan 3'!$H144</f>
        <v>0</v>
      </c>
      <c r="G126" s="79">
        <f>'Sectoral Plan 4'!$H144</f>
        <v>0</v>
      </c>
      <c r="H126" s="79">
        <f>'Sectoral Plan 5'!$H144</f>
        <v>0</v>
      </c>
      <c r="I126" s="79">
        <f>'Sectoral Plan 6'!$H144</f>
        <v>0</v>
      </c>
      <c r="J126" s="79">
        <f>'Sectoral Plan 7'!$H144</f>
        <v>0</v>
      </c>
      <c r="K126" s="79">
        <f>'Sectoral Plan 8'!$H144</f>
        <v>0</v>
      </c>
      <c r="L126" s="79" t="str">
        <f>'Sectoral Plan 9'!$H144</f>
        <v>P</v>
      </c>
      <c r="M126" s="79">
        <f>'Sectoral Plan 10'!$H144</f>
        <v>0</v>
      </c>
      <c r="N126" s="79">
        <f>'Sectoral Plan 11'!$H144</f>
        <v>0</v>
      </c>
      <c r="O126" s="79">
        <f>'Sectoral Plan 12'!$H144</f>
        <v>0</v>
      </c>
      <c r="P126" s="79">
        <f>'Sectoral Plan 13'!$H144</f>
        <v>0</v>
      </c>
      <c r="Q126" s="79">
        <f>'Sectoral Plan 14'!$H144</f>
        <v>0</v>
      </c>
      <c r="R126" s="79">
        <f>'Sectoral Plan 15'!$H144</f>
        <v>0</v>
      </c>
      <c r="S126" s="79">
        <f>'Sectoral Plan 16'!$H144</f>
        <v>0</v>
      </c>
      <c r="T126" s="79">
        <f>'Sectoral Plan 17'!$H144</f>
        <v>0</v>
      </c>
      <c r="U126" s="79">
        <f>'Sectoral Plan 18'!$H144</f>
        <v>0</v>
      </c>
      <c r="V126" s="79">
        <f>'Sectoral Plan 19'!$H144</f>
        <v>0</v>
      </c>
      <c r="W126" s="79">
        <f>'Sectoral Plan 20'!$H144</f>
        <v>0</v>
      </c>
      <c r="X126" s="79">
        <f>'Sectoral Plan 21'!$H144</f>
        <v>0</v>
      </c>
      <c r="Y126" s="79">
        <f>'Sectoral Plan 22'!$H144</f>
        <v>0</v>
      </c>
      <c r="Z126" s="79">
        <f>'Sectoral Plan 23'!$H144</f>
        <v>0</v>
      </c>
      <c r="AA126" s="79">
        <f>'Sectoral Plan 24'!$H144</f>
        <v>0</v>
      </c>
      <c r="AB126" s="79">
        <f>'Sectoral Plan 25'!$H144</f>
        <v>0</v>
      </c>
      <c r="AC126" s="79">
        <f>'Sectoral Plan 26'!$H144</f>
        <v>0</v>
      </c>
      <c r="AD126" s="79">
        <f>'Sectoral Plan 27'!$H144</f>
        <v>0</v>
      </c>
      <c r="AE126" s="79">
        <f>'Sectoral Plan 28'!$H144</f>
        <v>0</v>
      </c>
      <c r="AF126" s="79">
        <f>'Sectoral Plan 29'!$H144</f>
        <v>0</v>
      </c>
      <c r="AG126" s="108">
        <f>'Sectoral Plan 30'!$H144</f>
        <v>0</v>
      </c>
      <c r="AH126" s="107">
        <f t="shared" si="5"/>
        <v>0</v>
      </c>
      <c r="AI126" s="79">
        <f t="shared" si="6"/>
        <v>1</v>
      </c>
      <c r="AJ126" s="79">
        <f>IF(AND($AK126=0,$AL126=0),SUM($AH126:$AI126),'developer sheet'!$D$9)</f>
        <v>1</v>
      </c>
      <c r="AK126" s="79">
        <f>'Long Term Vision'!C144</f>
        <v>0</v>
      </c>
      <c r="AL126" s="79">
        <f>'Long Term Vision'!D144</f>
        <v>0</v>
      </c>
      <c r="AM126" s="79">
        <f t="shared" si="7"/>
        <v>1</v>
      </c>
      <c r="AN126" s="79">
        <f t="shared" si="8"/>
        <v>1</v>
      </c>
      <c r="AO126" s="79">
        <f t="shared" si="9"/>
        <v>0</v>
      </c>
      <c r="AP126" s="88" t="str">
        <f>IF(OR($AK126="NO",$AL126="NO"),'developer sheet'!$D$9,IF(AND($AJ126&lt;&gt;'developer sheet'!$D$9,$AJ126&lt;&gt;0),IF($AH126&gt;0,"T",IF($AI126&gt;0,"P")),'developer sheet'!$D$10))</f>
        <v>P</v>
      </c>
      <c r="AQ126" s="103"/>
    </row>
    <row r="127" spans="1:43" ht="15.75" thickBot="1" x14ac:dyDescent="0.3">
      <c r="A127" s="19">
        <v>17.190000000000001</v>
      </c>
      <c r="B127" s="109">
        <f>'Long Term Vision'!J145</f>
        <v>0</v>
      </c>
      <c r="C127" s="110">
        <f>'Mid-term Plan'!H145</f>
        <v>0</v>
      </c>
      <c r="D127" s="110">
        <f>'Sectoral Plan 1'!$H145</f>
        <v>0</v>
      </c>
      <c r="E127" s="110">
        <f>'Sectoral Plan 2'!$H145</f>
        <v>0</v>
      </c>
      <c r="F127" s="110">
        <f>'Sectoral Plan 3'!$H145</f>
        <v>0</v>
      </c>
      <c r="G127" s="110">
        <f>'Sectoral Plan 4'!$H145</f>
        <v>0</v>
      </c>
      <c r="H127" s="110">
        <f>'Sectoral Plan 5'!$H145</f>
        <v>0</v>
      </c>
      <c r="I127" s="110">
        <f>'Sectoral Plan 6'!$H145</f>
        <v>0</v>
      </c>
      <c r="J127" s="110">
        <f>'Sectoral Plan 7'!$H145</f>
        <v>0</v>
      </c>
      <c r="K127" s="110">
        <f>'Sectoral Plan 8'!$H145</f>
        <v>0</v>
      </c>
      <c r="L127" s="110">
        <f>'Sectoral Plan 9'!$H145</f>
        <v>0</v>
      </c>
      <c r="M127" s="110">
        <f>'Sectoral Plan 10'!$H145</f>
        <v>0</v>
      </c>
      <c r="N127" s="110">
        <f>'Sectoral Plan 11'!$H145</f>
        <v>0</v>
      </c>
      <c r="O127" s="110">
        <f>'Sectoral Plan 12'!$H145</f>
        <v>0</v>
      </c>
      <c r="P127" s="110">
        <f>'Sectoral Plan 13'!$H145</f>
        <v>0</v>
      </c>
      <c r="Q127" s="110">
        <f>'Sectoral Plan 14'!$H145</f>
        <v>0</v>
      </c>
      <c r="R127" s="110">
        <f>'Sectoral Plan 15'!$H145</f>
        <v>0</v>
      </c>
      <c r="S127" s="110">
        <f>'Sectoral Plan 16'!$H145</f>
        <v>0</v>
      </c>
      <c r="T127" s="110">
        <f>'Sectoral Plan 17'!$H145</f>
        <v>0</v>
      </c>
      <c r="U127" s="110">
        <f>'Sectoral Plan 18'!$H145</f>
        <v>0</v>
      </c>
      <c r="V127" s="110">
        <f>'Sectoral Plan 19'!$H145</f>
        <v>0</v>
      </c>
      <c r="W127" s="110">
        <f>'Sectoral Plan 20'!$H145</f>
        <v>0</v>
      </c>
      <c r="X127" s="110">
        <f>'Sectoral Plan 21'!$H145</f>
        <v>0</v>
      </c>
      <c r="Y127" s="110">
        <f>'Sectoral Plan 22'!$H145</f>
        <v>0</v>
      </c>
      <c r="Z127" s="110">
        <f>'Sectoral Plan 23'!$H145</f>
        <v>0</v>
      </c>
      <c r="AA127" s="110">
        <f>'Sectoral Plan 24'!$H145</f>
        <v>0</v>
      </c>
      <c r="AB127" s="110">
        <f>'Sectoral Plan 25'!$H145</f>
        <v>0</v>
      </c>
      <c r="AC127" s="110">
        <f>'Sectoral Plan 26'!$H145</f>
        <v>0</v>
      </c>
      <c r="AD127" s="110">
        <f>'Sectoral Plan 27'!$H145</f>
        <v>0</v>
      </c>
      <c r="AE127" s="110">
        <f>'Sectoral Plan 28'!$H145</f>
        <v>0</v>
      </c>
      <c r="AF127" s="110">
        <f>'Sectoral Plan 29'!$H145</f>
        <v>0</v>
      </c>
      <c r="AG127" s="111">
        <f>'Sectoral Plan 30'!$H145</f>
        <v>0</v>
      </c>
      <c r="AH127" s="109">
        <f t="shared" si="5"/>
        <v>0</v>
      </c>
      <c r="AI127" s="92">
        <f t="shared" si="6"/>
        <v>0</v>
      </c>
      <c r="AJ127" s="92" t="str">
        <f>IF(AND($AK127=0,$AL127=0),SUM($AH127:$AI127),'developer sheet'!$D$9)</f>
        <v>N/A</v>
      </c>
      <c r="AK127" s="112">
        <f>'Long Term Vision'!C145</f>
        <v>0</v>
      </c>
      <c r="AL127" s="112" t="str">
        <f>'Long Term Vision'!D145</f>
        <v>NO</v>
      </c>
      <c r="AM127" s="112">
        <f t="shared" si="7"/>
        <v>0</v>
      </c>
      <c r="AN127" s="112">
        <f t="shared" si="8"/>
        <v>0</v>
      </c>
      <c r="AO127" s="112">
        <f t="shared" si="9"/>
        <v>0</v>
      </c>
      <c r="AP127" s="88" t="str">
        <f>IF(OR($AK127="NO",$AL127="NO"),'developer sheet'!$D$9,IF(AND($AJ127&lt;&gt;'developer sheet'!$D$9,$AJ127&lt;&gt;0),IF($AH127&gt;0,"T",IF($AI127&gt;0,"P")),'developer sheet'!$D$10))</f>
        <v>N/A</v>
      </c>
      <c r="AQ127" s="103"/>
    </row>
    <row r="128" spans="1:43" ht="15.75" thickBot="1" x14ac:dyDescent="0.3">
      <c r="A128" s="72" t="s">
        <v>187</v>
      </c>
      <c r="B128" s="113">
        <f>COUNTIF(B2:B127,"T")</f>
        <v>0</v>
      </c>
      <c r="C128" s="114">
        <f t="shared" ref="C128:AG128" si="12">COUNTIF(C2:C127,"T")</f>
        <v>3</v>
      </c>
      <c r="D128" s="114">
        <f t="shared" si="12"/>
        <v>0</v>
      </c>
      <c r="E128" s="114">
        <f t="shared" si="12"/>
        <v>0</v>
      </c>
      <c r="F128" s="114">
        <f t="shared" si="12"/>
        <v>0</v>
      </c>
      <c r="G128" s="114">
        <f t="shared" si="12"/>
        <v>0</v>
      </c>
      <c r="H128" s="114">
        <f t="shared" si="12"/>
        <v>0</v>
      </c>
      <c r="I128" s="114">
        <f t="shared" si="12"/>
        <v>0</v>
      </c>
      <c r="J128" s="114">
        <f t="shared" si="12"/>
        <v>0</v>
      </c>
      <c r="K128" s="114">
        <f t="shared" si="12"/>
        <v>0</v>
      </c>
      <c r="L128" s="114">
        <f t="shared" si="12"/>
        <v>2</v>
      </c>
      <c r="M128" s="114">
        <f t="shared" si="12"/>
        <v>0</v>
      </c>
      <c r="N128" s="114">
        <f t="shared" si="12"/>
        <v>0</v>
      </c>
      <c r="O128" s="114">
        <f t="shared" si="12"/>
        <v>0</v>
      </c>
      <c r="P128" s="114">
        <f t="shared" si="12"/>
        <v>0</v>
      </c>
      <c r="Q128" s="114">
        <f t="shared" si="12"/>
        <v>0</v>
      </c>
      <c r="R128" s="114">
        <f t="shared" si="12"/>
        <v>0</v>
      </c>
      <c r="S128" s="114">
        <f t="shared" si="12"/>
        <v>0</v>
      </c>
      <c r="T128" s="114">
        <f t="shared" si="12"/>
        <v>0</v>
      </c>
      <c r="U128" s="114">
        <f t="shared" si="12"/>
        <v>0</v>
      </c>
      <c r="V128" s="114">
        <f t="shared" si="12"/>
        <v>0</v>
      </c>
      <c r="W128" s="114">
        <f t="shared" si="12"/>
        <v>0</v>
      </c>
      <c r="X128" s="114">
        <f t="shared" si="12"/>
        <v>0</v>
      </c>
      <c r="Y128" s="114">
        <f t="shared" si="12"/>
        <v>0</v>
      </c>
      <c r="Z128" s="114">
        <f t="shared" si="12"/>
        <v>0</v>
      </c>
      <c r="AA128" s="114">
        <f t="shared" si="12"/>
        <v>0</v>
      </c>
      <c r="AB128" s="114">
        <f t="shared" si="12"/>
        <v>0</v>
      </c>
      <c r="AC128" s="114">
        <f t="shared" si="12"/>
        <v>0</v>
      </c>
      <c r="AD128" s="114">
        <f t="shared" si="12"/>
        <v>0</v>
      </c>
      <c r="AE128" s="114">
        <f t="shared" si="12"/>
        <v>0</v>
      </c>
      <c r="AF128" s="114">
        <f t="shared" si="12"/>
        <v>0</v>
      </c>
      <c r="AG128" s="115">
        <f t="shared" si="12"/>
        <v>0</v>
      </c>
      <c r="AH128" s="73">
        <f>COUNTIF(B2:AG127,"T")</f>
        <v>5</v>
      </c>
      <c r="AI128" s="119" t="s">
        <v>202</v>
      </c>
      <c r="AJ128" s="119"/>
      <c r="AK128" s="84">
        <f>COUNT($A$2:$A$127)-COUNTIF($AK$2:$AK$127,"NO")</f>
        <v>117</v>
      </c>
      <c r="AL128" s="84">
        <f>COUNTIF($AL$2:$AL$127,"0")</f>
        <v>28</v>
      </c>
      <c r="AM128" s="84">
        <f>SUM(AM$2:AM$127)</f>
        <v>27</v>
      </c>
      <c r="AN128" s="84">
        <f>SUM(AN$2:AN$127)</f>
        <v>20</v>
      </c>
      <c r="AO128" s="84">
        <f>SUM(AO$2:AO$127)</f>
        <v>7</v>
      </c>
      <c r="AP128" s="103"/>
      <c r="AQ128" s="103"/>
    </row>
    <row r="129" spans="1:43" ht="15.75" thickBot="1" x14ac:dyDescent="0.3">
      <c r="A129" s="72" t="s">
        <v>188</v>
      </c>
      <c r="B129" s="116">
        <f>COUNTIF(B2:B127,"P")</f>
        <v>3</v>
      </c>
      <c r="C129" s="117">
        <f t="shared" ref="C129:AG129" si="13">COUNTIF(C2:C127,"P")</f>
        <v>3</v>
      </c>
      <c r="D129" s="117">
        <f t="shared" si="13"/>
        <v>0</v>
      </c>
      <c r="E129" s="117">
        <f t="shared" si="13"/>
        <v>0</v>
      </c>
      <c r="F129" s="117">
        <f t="shared" si="13"/>
        <v>1</v>
      </c>
      <c r="G129" s="117">
        <f t="shared" si="13"/>
        <v>0</v>
      </c>
      <c r="H129" s="117">
        <f t="shared" si="13"/>
        <v>0</v>
      </c>
      <c r="I129" s="117">
        <f t="shared" si="13"/>
        <v>0</v>
      </c>
      <c r="J129" s="117">
        <f t="shared" si="13"/>
        <v>0</v>
      </c>
      <c r="K129" s="117">
        <f t="shared" si="13"/>
        <v>0</v>
      </c>
      <c r="L129" s="117">
        <f t="shared" si="13"/>
        <v>13</v>
      </c>
      <c r="M129" s="117">
        <f t="shared" si="13"/>
        <v>0</v>
      </c>
      <c r="N129" s="117">
        <f t="shared" si="13"/>
        <v>0</v>
      </c>
      <c r="O129" s="117">
        <f t="shared" si="13"/>
        <v>0</v>
      </c>
      <c r="P129" s="117">
        <f t="shared" si="13"/>
        <v>0</v>
      </c>
      <c r="Q129" s="117">
        <f t="shared" si="13"/>
        <v>0</v>
      </c>
      <c r="R129" s="117">
        <f t="shared" si="13"/>
        <v>0</v>
      </c>
      <c r="S129" s="117">
        <f t="shared" si="13"/>
        <v>0</v>
      </c>
      <c r="T129" s="117">
        <f t="shared" si="13"/>
        <v>0</v>
      </c>
      <c r="U129" s="117">
        <f t="shared" si="13"/>
        <v>0</v>
      </c>
      <c r="V129" s="117">
        <f t="shared" si="13"/>
        <v>0</v>
      </c>
      <c r="W129" s="117">
        <f t="shared" si="13"/>
        <v>0</v>
      </c>
      <c r="X129" s="117">
        <f t="shared" si="13"/>
        <v>0</v>
      </c>
      <c r="Y129" s="117">
        <f t="shared" si="13"/>
        <v>0</v>
      </c>
      <c r="Z129" s="117">
        <f t="shared" si="13"/>
        <v>0</v>
      </c>
      <c r="AA129" s="117">
        <f t="shared" si="13"/>
        <v>0</v>
      </c>
      <c r="AB129" s="117">
        <f t="shared" si="13"/>
        <v>0</v>
      </c>
      <c r="AC129" s="117">
        <f t="shared" si="13"/>
        <v>0</v>
      </c>
      <c r="AD129" s="117">
        <f t="shared" si="13"/>
        <v>0</v>
      </c>
      <c r="AE129" s="117">
        <f t="shared" si="13"/>
        <v>0</v>
      </c>
      <c r="AF129" s="117">
        <f t="shared" si="13"/>
        <v>0</v>
      </c>
      <c r="AG129" s="118">
        <f t="shared" si="13"/>
        <v>0</v>
      </c>
      <c r="AH129" s="119" t="s">
        <v>201</v>
      </c>
      <c r="AI129" s="73">
        <f>COUNTIF(B2:AG127,"P")</f>
        <v>20</v>
      </c>
      <c r="AJ129" s="120"/>
      <c r="AK129" s="84"/>
      <c r="AL129" s="84"/>
      <c r="AM129" s="84"/>
      <c r="AN129" s="84"/>
      <c r="AO129" s="84"/>
      <c r="AP129" s="103"/>
      <c r="AQ129" s="103"/>
    </row>
    <row r="130" spans="1:43" x14ac:dyDescent="0.25">
      <c r="A130" s="72" t="s">
        <v>200</v>
      </c>
      <c r="B130" s="113">
        <f>SUM(B$128:B$129)</f>
        <v>3</v>
      </c>
      <c r="C130" s="114">
        <f t="shared" ref="C130:AG130" si="14">SUM(C$128:C$129)</f>
        <v>6</v>
      </c>
      <c r="D130" s="114">
        <f t="shared" si="14"/>
        <v>0</v>
      </c>
      <c r="E130" s="114">
        <f t="shared" si="14"/>
        <v>0</v>
      </c>
      <c r="F130" s="114">
        <f t="shared" si="14"/>
        <v>1</v>
      </c>
      <c r="G130" s="114">
        <f t="shared" si="14"/>
        <v>0</v>
      </c>
      <c r="H130" s="114">
        <f t="shared" si="14"/>
        <v>0</v>
      </c>
      <c r="I130" s="114">
        <f t="shared" si="14"/>
        <v>0</v>
      </c>
      <c r="J130" s="114">
        <f t="shared" si="14"/>
        <v>0</v>
      </c>
      <c r="K130" s="114">
        <f t="shared" si="14"/>
        <v>0</v>
      </c>
      <c r="L130" s="114">
        <f t="shared" si="14"/>
        <v>15</v>
      </c>
      <c r="M130" s="114">
        <f t="shared" si="14"/>
        <v>0</v>
      </c>
      <c r="N130" s="114">
        <f t="shared" si="14"/>
        <v>0</v>
      </c>
      <c r="O130" s="114">
        <f t="shared" si="14"/>
        <v>0</v>
      </c>
      <c r="P130" s="114">
        <f t="shared" si="14"/>
        <v>0</v>
      </c>
      <c r="Q130" s="114">
        <f t="shared" si="14"/>
        <v>0</v>
      </c>
      <c r="R130" s="114">
        <f t="shared" si="14"/>
        <v>0</v>
      </c>
      <c r="S130" s="114">
        <f t="shared" si="14"/>
        <v>0</v>
      </c>
      <c r="T130" s="114">
        <f t="shared" si="14"/>
        <v>0</v>
      </c>
      <c r="U130" s="114">
        <f t="shared" si="14"/>
        <v>0</v>
      </c>
      <c r="V130" s="114">
        <f t="shared" si="14"/>
        <v>0</v>
      </c>
      <c r="W130" s="114">
        <f t="shared" si="14"/>
        <v>0</v>
      </c>
      <c r="X130" s="114">
        <f t="shared" si="14"/>
        <v>0</v>
      </c>
      <c r="Y130" s="114">
        <f t="shared" si="14"/>
        <v>0</v>
      </c>
      <c r="Z130" s="114">
        <f t="shared" si="14"/>
        <v>0</v>
      </c>
      <c r="AA130" s="114">
        <f t="shared" si="14"/>
        <v>0</v>
      </c>
      <c r="AB130" s="114">
        <f t="shared" si="14"/>
        <v>0</v>
      </c>
      <c r="AC130" s="114">
        <f t="shared" si="14"/>
        <v>0</v>
      </c>
      <c r="AD130" s="114">
        <f t="shared" si="14"/>
        <v>0</v>
      </c>
      <c r="AE130" s="114">
        <f t="shared" si="14"/>
        <v>0</v>
      </c>
      <c r="AF130" s="114">
        <f t="shared" si="14"/>
        <v>0</v>
      </c>
      <c r="AG130" s="115">
        <f t="shared" si="14"/>
        <v>0</v>
      </c>
      <c r="AH130" s="84"/>
      <c r="AI130" s="84"/>
      <c r="AJ130" s="84"/>
      <c r="AK130" s="84"/>
      <c r="AL130" s="84"/>
      <c r="AM130" s="84"/>
      <c r="AN130" s="84"/>
      <c r="AO130" s="84"/>
      <c r="AP130" s="103"/>
      <c r="AQ130" s="103"/>
    </row>
    <row r="131" spans="1:43" x14ac:dyDescent="0.25">
      <c r="B131" s="103"/>
      <c r="C131" s="103"/>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c r="AA131" s="103"/>
      <c r="AB131" s="103"/>
      <c r="AC131" s="103"/>
      <c r="AD131" s="103"/>
      <c r="AE131" s="103"/>
      <c r="AF131" s="103"/>
      <c r="AG131" s="103"/>
      <c r="AH131" s="103"/>
      <c r="AI131" s="103"/>
      <c r="AJ131" s="103"/>
      <c r="AK131" s="103"/>
      <c r="AL131" s="103"/>
      <c r="AM131" s="103"/>
      <c r="AN131" s="103"/>
      <c r="AO131" s="103"/>
      <c r="AP131" s="103"/>
      <c r="AQ131" s="103"/>
    </row>
    <row r="132" spans="1:43" x14ac:dyDescent="0.25">
      <c r="W132" s="19"/>
    </row>
    <row r="133" spans="1:43" x14ac:dyDescent="0.25">
      <c r="W133" s="19"/>
    </row>
    <row r="134" spans="1:43" x14ac:dyDescent="0.25">
      <c r="W134" s="19"/>
    </row>
    <row r="135" spans="1:43" x14ac:dyDescent="0.25">
      <c r="W135" s="19"/>
    </row>
    <row r="136" spans="1:43" x14ac:dyDescent="0.25">
      <c r="W136" s="19"/>
    </row>
    <row r="137" spans="1:43" x14ac:dyDescent="0.25">
      <c r="W137" s="19"/>
    </row>
    <row r="138" spans="1:43" x14ac:dyDescent="0.25">
      <c r="W138" s="19"/>
    </row>
    <row r="139" spans="1:43" x14ac:dyDescent="0.25">
      <c r="W139" s="19"/>
    </row>
    <row r="140" spans="1:43" x14ac:dyDescent="0.25">
      <c r="W140" s="19"/>
    </row>
    <row r="141" spans="1:43" x14ac:dyDescent="0.25">
      <c r="W141" s="19"/>
    </row>
    <row r="142" spans="1:43" x14ac:dyDescent="0.25">
      <c r="W142" s="19"/>
    </row>
    <row r="143" spans="1:43" x14ac:dyDescent="0.25">
      <c r="W143" s="19"/>
    </row>
    <row r="144" spans="1:43" x14ac:dyDescent="0.25">
      <c r="W144" s="19"/>
    </row>
    <row r="145" spans="23:23" x14ac:dyDescent="0.25">
      <c r="W145" s="19"/>
    </row>
    <row r="146" spans="23:23" x14ac:dyDescent="0.25">
      <c r="W146" s="19"/>
    </row>
    <row r="147" spans="23:23" x14ac:dyDescent="0.25">
      <c r="W147" s="19"/>
    </row>
    <row r="148" spans="23:23" x14ac:dyDescent="0.25">
      <c r="W148" s="19"/>
    </row>
    <row r="149" spans="23:23" x14ac:dyDescent="0.25">
      <c r="W149" s="19"/>
    </row>
    <row r="150" spans="23:23" x14ac:dyDescent="0.25">
      <c r="W150" s="19"/>
    </row>
    <row r="151" spans="23:23" x14ac:dyDescent="0.25">
      <c r="W151" s="19"/>
    </row>
    <row r="152" spans="23:23" x14ac:dyDescent="0.25">
      <c r="W152" s="19"/>
    </row>
    <row r="153" spans="23:23" x14ac:dyDescent="0.25">
      <c r="W153" s="19"/>
    </row>
    <row r="154" spans="23:23" x14ac:dyDescent="0.25">
      <c r="W154" s="19"/>
    </row>
    <row r="155" spans="23:23" x14ac:dyDescent="0.25">
      <c r="W155" s="19"/>
    </row>
    <row r="156" spans="23:23" x14ac:dyDescent="0.25">
      <c r="W156" s="19"/>
    </row>
    <row r="157" spans="23:23" x14ac:dyDescent="0.25">
      <c r="W157" s="19"/>
    </row>
    <row r="158" spans="23:23" x14ac:dyDescent="0.25">
      <c r="W158" s="19"/>
    </row>
    <row r="159" spans="23:23" x14ac:dyDescent="0.25">
      <c r="W159" s="19"/>
    </row>
    <row r="160" spans="23:23" x14ac:dyDescent="0.25">
      <c r="W160" s="19"/>
    </row>
    <row r="161" spans="23:23" x14ac:dyDescent="0.25">
      <c r="W161" s="19"/>
    </row>
    <row r="162" spans="23:23" x14ac:dyDescent="0.25">
      <c r="W162" s="19"/>
    </row>
    <row r="163" spans="23:23" x14ac:dyDescent="0.25">
      <c r="W163" s="19"/>
    </row>
    <row r="164" spans="23:23" x14ac:dyDescent="0.25">
      <c r="W164" s="19"/>
    </row>
    <row r="165" spans="23:23" x14ac:dyDescent="0.25">
      <c r="W165" s="19"/>
    </row>
    <row r="166" spans="23:23" x14ac:dyDescent="0.25">
      <c r="W166" s="19"/>
    </row>
    <row r="167" spans="23:23" x14ac:dyDescent="0.25">
      <c r="W167" s="19"/>
    </row>
    <row r="168" spans="23:23" x14ac:dyDescent="0.25">
      <c r="W168" s="19"/>
    </row>
    <row r="169" spans="23:23" x14ac:dyDescent="0.25">
      <c r="W169" s="19"/>
    </row>
    <row r="170" spans="23:23" x14ac:dyDescent="0.25">
      <c r="W170" s="19"/>
    </row>
    <row r="171" spans="23:23" x14ac:dyDescent="0.25">
      <c r="W171" s="19"/>
    </row>
    <row r="172" spans="23:23" x14ac:dyDescent="0.25">
      <c r="W172" s="19"/>
    </row>
    <row r="173" spans="23:23" x14ac:dyDescent="0.25">
      <c r="W173" s="19"/>
    </row>
    <row r="174" spans="23:23" x14ac:dyDescent="0.25">
      <c r="W174" s="19"/>
    </row>
    <row r="175" spans="23:23" x14ac:dyDescent="0.25">
      <c r="W175" s="19"/>
    </row>
    <row r="176" spans="23:23" x14ac:dyDescent="0.25">
      <c r="W176" s="19"/>
    </row>
    <row r="177" spans="23:23" x14ac:dyDescent="0.25">
      <c r="W177" s="19"/>
    </row>
    <row r="178" spans="23:23" x14ac:dyDescent="0.25">
      <c r="W178" s="19"/>
    </row>
    <row r="179" spans="23:23" x14ac:dyDescent="0.25">
      <c r="W179" s="19"/>
    </row>
    <row r="180" spans="23:23" x14ac:dyDescent="0.25">
      <c r="W180" s="19"/>
    </row>
    <row r="181" spans="23:23" x14ac:dyDescent="0.25">
      <c r="W181" s="19"/>
    </row>
    <row r="182" spans="23:23" x14ac:dyDescent="0.25">
      <c r="W182" s="19"/>
    </row>
    <row r="183" spans="23:23" x14ac:dyDescent="0.25">
      <c r="W183" s="19"/>
    </row>
    <row r="184" spans="23:23" x14ac:dyDescent="0.25">
      <c r="W184" s="19"/>
    </row>
    <row r="185" spans="23:23" x14ac:dyDescent="0.25">
      <c r="W185" s="19"/>
    </row>
    <row r="186" spans="23:23" x14ac:dyDescent="0.25">
      <c r="W186" s="19"/>
    </row>
    <row r="187" spans="23:23" x14ac:dyDescent="0.25">
      <c r="W187" s="19"/>
    </row>
    <row r="188" spans="23:23" x14ac:dyDescent="0.25">
      <c r="W188" s="19"/>
    </row>
    <row r="189" spans="23:23" x14ac:dyDescent="0.25">
      <c r="W189" s="19"/>
    </row>
    <row r="190" spans="23:23" x14ac:dyDescent="0.25">
      <c r="W190" s="19"/>
    </row>
    <row r="191" spans="23:23" x14ac:dyDescent="0.25">
      <c r="W191" s="19"/>
    </row>
    <row r="192" spans="23:23" x14ac:dyDescent="0.25">
      <c r="W192" s="19"/>
    </row>
    <row r="193" spans="23:23" x14ac:dyDescent="0.25">
      <c r="W193" s="19"/>
    </row>
    <row r="194" spans="23:23" x14ac:dyDescent="0.25">
      <c r="W194" s="19"/>
    </row>
    <row r="195" spans="23:23" x14ac:dyDescent="0.25">
      <c r="W195" s="19"/>
    </row>
    <row r="196" spans="23:23" x14ac:dyDescent="0.25">
      <c r="W196" s="19"/>
    </row>
    <row r="197" spans="23:23" x14ac:dyDescent="0.25">
      <c r="W197" s="19"/>
    </row>
    <row r="198" spans="23:23" x14ac:dyDescent="0.25">
      <c r="W198" s="19"/>
    </row>
    <row r="199" spans="23:23" x14ac:dyDescent="0.25">
      <c r="W199" s="19"/>
    </row>
    <row r="200" spans="23:23" x14ac:dyDescent="0.25">
      <c r="W200" s="19"/>
    </row>
    <row r="201" spans="23:23" x14ac:dyDescent="0.25">
      <c r="W201" s="19"/>
    </row>
  </sheetData>
  <conditionalFormatting sqref="B2:AG127">
    <cfRule type="containsText" dxfId="142" priority="7" operator="containsText" text="P">
      <formula>NOT(ISERROR(SEARCH("P",B2)))</formula>
    </cfRule>
    <cfRule type="expression" dxfId="141" priority="10">
      <formula>OR($AK2="NO",$AL2="NO")</formula>
    </cfRule>
  </conditionalFormatting>
  <conditionalFormatting sqref="B2:AG127">
    <cfRule type="expression" dxfId="140" priority="11">
      <formula>AND($AH2=0,$AI2=0)</formula>
    </cfRule>
  </conditionalFormatting>
  <conditionalFormatting sqref="AP2:AP127">
    <cfRule type="containsText" dxfId="139" priority="2" operator="containsText" text="P">
      <formula>NOT(ISERROR(SEARCH("P",AP2)))</formula>
    </cfRule>
    <cfRule type="containsText" dxfId="138" priority="3" operator="containsText" text="T">
      <formula>NOT(ISERROR(SEARCH("T",AP2)))</formula>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9" id="{B62F079E-0CC3-469C-A1A3-D8783D7343A5}">
            <xm:f>'Alignment Overview'!B$130=0</xm:f>
            <x14:dxf>
              <fill>
                <patternFill>
                  <bgColor theme="3"/>
                </patternFill>
              </fill>
            </x14:dxf>
          </x14:cfRule>
          <xm:sqref>B2:AG127</xm:sqref>
        </x14:conditionalFormatting>
        <x14:conditionalFormatting xmlns:xm="http://schemas.microsoft.com/office/excel/2006/main">
          <x14:cfRule type="containsText" priority="8" operator="containsText" id="{8946897F-D0AC-4BBD-A71B-63C211F6528A}">
            <xm:f>NOT(ISERROR(SEARCH("T",B2)))</xm:f>
            <xm:f>"T"</xm:f>
            <x14:dxf>
              <font>
                <b/>
                <i val="0"/>
                <color rgb="FF00B050"/>
              </font>
            </x14:dxf>
          </x14:cfRule>
          <xm:sqref>B2:AG127</xm:sqref>
        </x14:conditionalFormatting>
        <x14:conditionalFormatting xmlns:xm="http://schemas.microsoft.com/office/excel/2006/main">
          <x14:cfRule type="cellIs" priority="1" operator="equal" id="{29800EF4-41C5-4D7D-AB63-1530467218BE}">
            <xm:f>'developer sheet'!$D$10</xm:f>
            <x14:dxf>
              <font>
                <b/>
                <i val="0"/>
                <color rgb="FFFF0000"/>
              </font>
            </x14:dxf>
          </x14:cfRule>
          <xm:sqref>AP2:AP127</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K179"/>
  <sheetViews>
    <sheetView zoomScale="70" zoomScaleNormal="70" workbookViewId="0">
      <pane ySplit="2" topLeftCell="A3" activePane="bottomLeft" state="frozen"/>
      <selection activeCell="G35" sqref="G35"/>
      <selection pane="bottomLeft" activeCell="B150" sqref="B150"/>
    </sheetView>
  </sheetViews>
  <sheetFormatPr defaultRowHeight="15" outlineLevelRow="1" outlineLevelCol="1" x14ac:dyDescent="0.25"/>
  <cols>
    <col min="1" max="1" width="13.140625" style="1" bestFit="1" customWidth="1"/>
    <col min="2" max="2" width="60.7109375" style="1" customWidth="1"/>
    <col min="3" max="3" width="15.28515625" style="1" hidden="1" customWidth="1" outlineLevel="1"/>
    <col min="4" max="4" width="15.28515625" style="20" hidden="1" customWidth="1" outlineLevel="1"/>
    <col min="5" max="5" width="30.5703125" style="1" customWidth="1" collapsed="1"/>
    <col min="6" max="6" width="48.42578125" style="1" customWidth="1"/>
    <col min="7" max="7" width="31.140625" style="1" customWidth="1"/>
    <col min="8" max="8" width="29.42578125" style="1" customWidth="1"/>
    <col min="9" max="9" width="29.42578125" style="20" customWidth="1"/>
    <col min="10" max="10" width="26.7109375" style="20" customWidth="1"/>
    <col min="11" max="11" width="31.140625" style="1" customWidth="1"/>
  </cols>
  <sheetData>
    <row r="1" spans="1:11" s="19" customFormat="1" ht="15.75" hidden="1" thickBot="1" x14ac:dyDescent="0.3">
      <c r="A1" s="20"/>
      <c r="B1" s="20"/>
      <c r="C1" s="20" t="s">
        <v>177</v>
      </c>
      <c r="D1" s="20"/>
      <c r="E1" s="20"/>
      <c r="F1" s="20"/>
      <c r="G1" s="20"/>
      <c r="H1" s="20"/>
      <c r="I1" s="62" t="s">
        <v>184</v>
      </c>
      <c r="J1" s="62" t="s">
        <v>185</v>
      </c>
      <c r="K1" s="20"/>
    </row>
    <row r="2" spans="1:11" ht="62.25" customHeight="1" x14ac:dyDescent="0.25">
      <c r="A2" s="247" t="s">
        <v>0</v>
      </c>
      <c r="B2" s="248"/>
      <c r="C2" s="7" t="s">
        <v>178</v>
      </c>
      <c r="D2" s="7" t="s">
        <v>190</v>
      </c>
      <c r="E2" s="21" t="s">
        <v>1</v>
      </c>
      <c r="F2" s="21" t="s">
        <v>2</v>
      </c>
      <c r="G2" s="21" t="s">
        <v>3</v>
      </c>
      <c r="H2" s="21" t="s">
        <v>4</v>
      </c>
      <c r="I2" s="59" t="s">
        <v>183</v>
      </c>
      <c r="J2" s="59" t="s">
        <v>186</v>
      </c>
      <c r="K2" s="22" t="s">
        <v>5</v>
      </c>
    </row>
    <row r="3" spans="1:11" x14ac:dyDescent="0.25">
      <c r="A3" s="65" t="str">
        <f>$F$173</f>
        <v>People</v>
      </c>
      <c r="B3" s="249" t="s">
        <v>6</v>
      </c>
      <c r="C3" s="249"/>
      <c r="D3" s="249"/>
      <c r="E3" s="249"/>
      <c r="F3" s="249"/>
      <c r="G3" s="249"/>
      <c r="H3" s="249"/>
      <c r="I3" s="249"/>
      <c r="J3" s="249"/>
      <c r="K3" s="250"/>
    </row>
    <row r="4" spans="1:11" ht="45" hidden="1" outlineLevel="1" x14ac:dyDescent="0.25">
      <c r="A4" s="65" t="str">
        <f t="shared" ref="A4:A39" si="0">$F$173</f>
        <v>People</v>
      </c>
      <c r="B4" s="23" t="s">
        <v>7</v>
      </c>
      <c r="C4" s="6"/>
      <c r="D4" s="6" t="s">
        <v>177</v>
      </c>
      <c r="E4" s="23"/>
      <c r="F4" s="23"/>
      <c r="G4" s="23"/>
      <c r="H4" s="23"/>
      <c r="I4" s="6"/>
      <c r="J4" s="6"/>
      <c r="K4" s="24"/>
    </row>
    <row r="5" spans="1:11" ht="45" hidden="1" outlineLevel="1" x14ac:dyDescent="0.25">
      <c r="A5" s="65" t="str">
        <f t="shared" si="0"/>
        <v>People</v>
      </c>
      <c r="B5" s="23" t="s">
        <v>8</v>
      </c>
      <c r="C5" s="6"/>
      <c r="D5" s="6"/>
      <c r="E5" s="23"/>
      <c r="F5" s="23"/>
      <c r="G5" s="23"/>
      <c r="H5" s="23"/>
      <c r="I5" s="6"/>
      <c r="J5" s="6"/>
      <c r="K5" s="24"/>
    </row>
    <row r="6" spans="1:11" ht="45" hidden="1" outlineLevel="1" x14ac:dyDescent="0.25">
      <c r="A6" s="65" t="str">
        <f t="shared" si="0"/>
        <v>People</v>
      </c>
      <c r="B6" s="23" t="s">
        <v>9</v>
      </c>
      <c r="C6" s="6"/>
      <c r="D6" s="6" t="s">
        <v>177</v>
      </c>
      <c r="E6" s="23"/>
      <c r="F6" s="23"/>
      <c r="G6" s="23"/>
      <c r="H6" s="23"/>
      <c r="I6" s="6"/>
      <c r="J6" s="6"/>
      <c r="K6" s="24"/>
    </row>
    <row r="7" spans="1:11" ht="90" hidden="1" outlineLevel="1" x14ac:dyDescent="0.25">
      <c r="A7" s="65" t="str">
        <f t="shared" si="0"/>
        <v>People</v>
      </c>
      <c r="B7" s="23" t="s">
        <v>10</v>
      </c>
      <c r="C7" s="6"/>
      <c r="D7" s="6"/>
      <c r="E7" s="23" t="s">
        <v>233</v>
      </c>
      <c r="F7" s="23" t="s">
        <v>235</v>
      </c>
      <c r="G7" s="23"/>
      <c r="H7" s="23"/>
      <c r="I7" s="6" t="s">
        <v>184</v>
      </c>
      <c r="J7" s="6"/>
      <c r="K7" s="24"/>
    </row>
    <row r="8" spans="1:11" ht="60" hidden="1" outlineLevel="1" x14ac:dyDescent="0.25">
      <c r="A8" s="65" t="str">
        <f t="shared" si="0"/>
        <v>People</v>
      </c>
      <c r="B8" s="23" t="s">
        <v>11</v>
      </c>
      <c r="C8" s="6"/>
      <c r="D8" s="6" t="s">
        <v>177</v>
      </c>
      <c r="E8" s="23"/>
      <c r="F8" s="23"/>
      <c r="G8" s="23"/>
      <c r="H8" s="23"/>
      <c r="I8" s="6"/>
      <c r="J8" s="6"/>
      <c r="K8" s="24"/>
    </row>
    <row r="9" spans="1:11" collapsed="1" x14ac:dyDescent="0.25">
      <c r="A9" s="65" t="str">
        <f t="shared" si="0"/>
        <v>People</v>
      </c>
      <c r="B9" s="251" t="s">
        <v>12</v>
      </c>
      <c r="C9" s="251"/>
      <c r="D9" s="251"/>
      <c r="E9" s="251"/>
      <c r="F9" s="251"/>
      <c r="G9" s="251"/>
      <c r="H9" s="251"/>
      <c r="I9" s="251"/>
      <c r="J9" s="251"/>
      <c r="K9" s="252"/>
    </row>
    <row r="10" spans="1:11" ht="45" hidden="1" outlineLevel="1" x14ac:dyDescent="0.25">
      <c r="A10" s="65" t="str">
        <f t="shared" si="0"/>
        <v>People</v>
      </c>
      <c r="B10" s="23" t="s">
        <v>13</v>
      </c>
      <c r="C10" s="6"/>
      <c r="D10" s="6" t="s">
        <v>177</v>
      </c>
      <c r="E10" s="23" t="s">
        <v>233</v>
      </c>
      <c r="F10" s="23" t="s">
        <v>239</v>
      </c>
      <c r="G10" s="23"/>
      <c r="H10" s="23"/>
      <c r="I10" s="6" t="s">
        <v>184</v>
      </c>
      <c r="J10" s="6"/>
      <c r="K10" s="24"/>
    </row>
    <row r="11" spans="1:11" ht="75" hidden="1" outlineLevel="1" x14ac:dyDescent="0.25">
      <c r="A11" s="65" t="str">
        <f t="shared" si="0"/>
        <v>People</v>
      </c>
      <c r="B11" s="23" t="s">
        <v>14</v>
      </c>
      <c r="C11" s="6"/>
      <c r="D11" s="6"/>
      <c r="E11" s="23"/>
      <c r="F11" s="23"/>
      <c r="G11" s="23"/>
      <c r="H11" s="23"/>
      <c r="I11" s="6"/>
      <c r="J11" s="6"/>
      <c r="K11" s="24"/>
    </row>
    <row r="12" spans="1:11" ht="90" hidden="1" outlineLevel="1" x14ac:dyDescent="0.25">
      <c r="A12" s="65" t="str">
        <f t="shared" si="0"/>
        <v>People</v>
      </c>
      <c r="B12" s="23" t="s">
        <v>15</v>
      </c>
      <c r="C12" s="6"/>
      <c r="D12" s="6"/>
      <c r="E12" s="23"/>
      <c r="F12" s="23"/>
      <c r="G12" s="23"/>
      <c r="H12" s="23"/>
      <c r="I12" s="6"/>
      <c r="J12" s="6"/>
      <c r="K12" s="24"/>
    </row>
    <row r="13" spans="1:11" ht="90" hidden="1" outlineLevel="1" x14ac:dyDescent="0.25">
      <c r="A13" s="65" t="str">
        <f t="shared" si="0"/>
        <v>People</v>
      </c>
      <c r="B13" s="23" t="s">
        <v>16</v>
      </c>
      <c r="C13" s="6"/>
      <c r="D13" s="6" t="s">
        <v>177</v>
      </c>
      <c r="E13" s="23"/>
      <c r="F13" s="23"/>
      <c r="G13" s="23"/>
      <c r="H13" s="23"/>
      <c r="I13" s="6"/>
      <c r="J13" s="6"/>
      <c r="K13" s="24"/>
    </row>
    <row r="14" spans="1:11" ht="105" hidden="1" outlineLevel="1" x14ac:dyDescent="0.25">
      <c r="A14" s="65" t="str">
        <f t="shared" si="0"/>
        <v>People</v>
      </c>
      <c r="B14" s="23" t="s">
        <v>17</v>
      </c>
      <c r="C14" s="6"/>
      <c r="D14" s="6" t="s">
        <v>177</v>
      </c>
      <c r="E14" s="23"/>
      <c r="F14" s="23"/>
      <c r="G14" s="23"/>
      <c r="H14" s="23"/>
      <c r="I14" s="6"/>
      <c r="J14" s="6"/>
      <c r="K14" s="24"/>
    </row>
    <row r="15" spans="1:11" collapsed="1" x14ac:dyDescent="0.25">
      <c r="A15" s="65" t="str">
        <f t="shared" si="0"/>
        <v>People</v>
      </c>
      <c r="B15" s="253" t="s">
        <v>18</v>
      </c>
      <c r="C15" s="253"/>
      <c r="D15" s="253"/>
      <c r="E15" s="253"/>
      <c r="F15" s="253"/>
      <c r="G15" s="253"/>
      <c r="H15" s="253"/>
      <c r="I15" s="253"/>
      <c r="J15" s="253"/>
      <c r="K15" s="254"/>
    </row>
    <row r="16" spans="1:11" ht="30" hidden="1" outlineLevel="1" x14ac:dyDescent="0.25">
      <c r="A16" s="65" t="str">
        <f t="shared" si="0"/>
        <v>People</v>
      </c>
      <c r="B16" s="23" t="s">
        <v>19</v>
      </c>
      <c r="C16" s="6"/>
      <c r="D16" s="6"/>
      <c r="E16" s="23"/>
      <c r="F16" s="23"/>
      <c r="G16" s="23"/>
      <c r="H16" s="23"/>
      <c r="I16" s="6"/>
      <c r="J16" s="6"/>
      <c r="K16" s="24"/>
    </row>
    <row r="17" spans="1:11" ht="60" hidden="1" outlineLevel="1" x14ac:dyDescent="0.25">
      <c r="A17" s="65" t="str">
        <f t="shared" si="0"/>
        <v>People</v>
      </c>
      <c r="B17" s="23" t="s">
        <v>20</v>
      </c>
      <c r="C17" s="6"/>
      <c r="D17" s="6" t="s">
        <v>177</v>
      </c>
      <c r="E17" s="23"/>
      <c r="F17" s="23"/>
      <c r="G17" s="23"/>
      <c r="H17" s="23"/>
      <c r="I17" s="6"/>
      <c r="J17" s="6"/>
      <c r="K17" s="24"/>
    </row>
    <row r="18" spans="1:11" ht="75" hidden="1" outlineLevel="1" x14ac:dyDescent="0.25">
      <c r="A18" s="65" t="str">
        <f t="shared" si="0"/>
        <v>People</v>
      </c>
      <c r="B18" s="23" t="s">
        <v>21</v>
      </c>
      <c r="C18" s="6"/>
      <c r="D18" s="6" t="s">
        <v>177</v>
      </c>
      <c r="E18" s="23" t="s">
        <v>233</v>
      </c>
      <c r="F18" s="23" t="s">
        <v>237</v>
      </c>
      <c r="G18" s="23"/>
      <c r="H18" s="23"/>
      <c r="I18" s="6" t="s">
        <v>184</v>
      </c>
      <c r="J18" s="6"/>
      <c r="K18" s="24"/>
    </row>
    <row r="19" spans="1:11" ht="75" hidden="1" outlineLevel="1" x14ac:dyDescent="0.25">
      <c r="A19" s="65" t="str">
        <f t="shared" si="0"/>
        <v>People</v>
      </c>
      <c r="B19" s="23" t="s">
        <v>22</v>
      </c>
      <c r="C19" s="6"/>
      <c r="D19" s="6" t="s">
        <v>177</v>
      </c>
      <c r="E19" s="23" t="s">
        <v>233</v>
      </c>
      <c r="F19" s="23" t="s">
        <v>237</v>
      </c>
      <c r="G19" s="23"/>
      <c r="H19" s="23"/>
      <c r="I19" s="6" t="s">
        <v>185</v>
      </c>
      <c r="J19" s="6"/>
      <c r="K19" s="24"/>
    </row>
    <row r="20" spans="1:11" ht="30" hidden="1" outlineLevel="1" x14ac:dyDescent="0.25">
      <c r="A20" s="65" t="str">
        <f t="shared" si="0"/>
        <v>People</v>
      </c>
      <c r="B20" s="23" t="s">
        <v>23</v>
      </c>
      <c r="C20" s="6"/>
      <c r="D20" s="6" t="s">
        <v>177</v>
      </c>
      <c r="E20" s="23"/>
      <c r="F20" s="23"/>
      <c r="G20" s="23"/>
      <c r="H20" s="23"/>
      <c r="I20" s="6"/>
      <c r="J20" s="6"/>
      <c r="K20" s="24"/>
    </row>
    <row r="21" spans="1:11" ht="30" hidden="1" outlineLevel="1" x14ac:dyDescent="0.25">
      <c r="A21" s="65" t="str">
        <f t="shared" si="0"/>
        <v>People</v>
      </c>
      <c r="B21" s="23" t="s">
        <v>24</v>
      </c>
      <c r="C21" s="6"/>
      <c r="D21" s="6" t="s">
        <v>177</v>
      </c>
      <c r="E21" s="23" t="s">
        <v>233</v>
      </c>
      <c r="F21" s="23" t="s">
        <v>239</v>
      </c>
      <c r="G21" s="23"/>
      <c r="H21" s="23"/>
      <c r="I21" s="6" t="s">
        <v>185</v>
      </c>
      <c r="J21" s="6"/>
      <c r="K21" s="24"/>
    </row>
    <row r="22" spans="1:11" ht="60" hidden="1" outlineLevel="1" x14ac:dyDescent="0.25">
      <c r="A22" s="65" t="str">
        <f t="shared" si="0"/>
        <v>People</v>
      </c>
      <c r="B22" s="23" t="s">
        <v>25</v>
      </c>
      <c r="C22" s="6"/>
      <c r="D22" s="6"/>
      <c r="E22" s="23"/>
      <c r="F22" s="23"/>
      <c r="G22" s="23"/>
      <c r="H22" s="23"/>
      <c r="I22" s="6"/>
      <c r="J22" s="6"/>
      <c r="K22" s="24"/>
    </row>
    <row r="23" spans="1:11" ht="60" hidden="1" outlineLevel="1" x14ac:dyDescent="0.25">
      <c r="A23" s="65" t="str">
        <f t="shared" si="0"/>
        <v>People</v>
      </c>
      <c r="B23" s="23" t="s">
        <v>26</v>
      </c>
      <c r="C23" s="6"/>
      <c r="D23" s="6"/>
      <c r="E23" s="23" t="s">
        <v>233</v>
      </c>
      <c r="F23" s="23" t="s">
        <v>238</v>
      </c>
      <c r="G23" s="23"/>
      <c r="H23" s="23"/>
      <c r="I23" s="6" t="s">
        <v>185</v>
      </c>
      <c r="J23" s="6" t="s">
        <v>184</v>
      </c>
      <c r="K23" s="24"/>
    </row>
    <row r="24" spans="1:11" ht="45" hidden="1" outlineLevel="1" x14ac:dyDescent="0.25">
      <c r="A24" s="65" t="str">
        <f t="shared" si="0"/>
        <v>People</v>
      </c>
      <c r="B24" s="23" t="s">
        <v>27</v>
      </c>
      <c r="C24" s="6"/>
      <c r="D24" s="6" t="s">
        <v>177</v>
      </c>
      <c r="E24" s="23"/>
      <c r="F24" s="23"/>
      <c r="G24" s="23"/>
      <c r="H24" s="23"/>
      <c r="I24" s="6"/>
      <c r="J24" s="6"/>
      <c r="K24" s="24"/>
    </row>
    <row r="25" spans="1:11" collapsed="1" x14ac:dyDescent="0.25">
      <c r="A25" s="65" t="str">
        <f t="shared" si="0"/>
        <v>People</v>
      </c>
      <c r="B25" s="255" t="s">
        <v>28</v>
      </c>
      <c r="C25" s="255"/>
      <c r="D25" s="255"/>
      <c r="E25" s="255"/>
      <c r="F25" s="255"/>
      <c r="G25" s="255"/>
      <c r="H25" s="255"/>
      <c r="I25" s="255"/>
      <c r="J25" s="255"/>
      <c r="K25" s="256"/>
    </row>
    <row r="26" spans="1:11" ht="45" hidden="1" outlineLevel="1" x14ac:dyDescent="0.25">
      <c r="A26" s="65" t="str">
        <f t="shared" si="0"/>
        <v>People</v>
      </c>
      <c r="B26" s="23" t="s">
        <v>29</v>
      </c>
      <c r="C26" s="6"/>
      <c r="D26" s="6"/>
      <c r="E26" s="23" t="s">
        <v>233</v>
      </c>
      <c r="F26" s="23" t="s">
        <v>242</v>
      </c>
      <c r="G26" s="23"/>
      <c r="H26" s="23"/>
      <c r="I26" s="6" t="s">
        <v>184</v>
      </c>
      <c r="J26" s="6"/>
      <c r="K26" s="24"/>
    </row>
    <row r="27" spans="1:11" ht="45" hidden="1" outlineLevel="1" x14ac:dyDescent="0.25">
      <c r="A27" s="65" t="str">
        <f t="shared" si="0"/>
        <v>People</v>
      </c>
      <c r="B27" s="23" t="s">
        <v>30</v>
      </c>
      <c r="C27" s="6"/>
      <c r="D27" s="6"/>
      <c r="E27" s="23" t="s">
        <v>233</v>
      </c>
      <c r="F27" s="23" t="s">
        <v>242</v>
      </c>
      <c r="G27" s="23"/>
      <c r="H27" s="23"/>
      <c r="I27" s="6" t="s">
        <v>184</v>
      </c>
      <c r="J27" s="6"/>
      <c r="K27" s="24"/>
    </row>
    <row r="28" spans="1:11" ht="45" hidden="1" outlineLevel="1" x14ac:dyDescent="0.25">
      <c r="A28" s="65" t="str">
        <f t="shared" si="0"/>
        <v>People</v>
      </c>
      <c r="B28" s="23" t="s">
        <v>31</v>
      </c>
      <c r="C28" s="6"/>
      <c r="D28" s="6"/>
      <c r="E28" s="23" t="s">
        <v>233</v>
      </c>
      <c r="F28" s="23" t="s">
        <v>242</v>
      </c>
      <c r="G28" s="23"/>
      <c r="H28" s="23"/>
      <c r="I28" s="6" t="s">
        <v>184</v>
      </c>
      <c r="J28" s="6"/>
      <c r="K28" s="24"/>
    </row>
    <row r="29" spans="1:11" ht="60" hidden="1" outlineLevel="1" x14ac:dyDescent="0.25">
      <c r="A29" s="65" t="str">
        <f t="shared" si="0"/>
        <v>People</v>
      </c>
      <c r="B29" s="23" t="s">
        <v>32</v>
      </c>
      <c r="C29" s="6"/>
      <c r="D29" s="6"/>
      <c r="E29" s="23" t="s">
        <v>254</v>
      </c>
      <c r="F29" s="23" t="s">
        <v>255</v>
      </c>
      <c r="G29" s="23"/>
      <c r="H29" s="23"/>
      <c r="I29" s="6" t="s">
        <v>185</v>
      </c>
      <c r="J29" s="6"/>
      <c r="K29" s="24"/>
    </row>
    <row r="30" spans="1:11" ht="60" hidden="1" outlineLevel="1" x14ac:dyDescent="0.25">
      <c r="A30" s="65" t="str">
        <f t="shared" si="0"/>
        <v>People</v>
      </c>
      <c r="B30" s="23" t="s">
        <v>33</v>
      </c>
      <c r="C30" s="6"/>
      <c r="D30" s="6"/>
      <c r="E30" s="23"/>
      <c r="F30" s="23"/>
      <c r="G30" s="23"/>
      <c r="H30" s="23"/>
      <c r="I30" s="6"/>
      <c r="J30" s="6"/>
      <c r="K30" s="24"/>
    </row>
    <row r="31" spans="1:11" ht="30" hidden="1" outlineLevel="1" x14ac:dyDescent="0.25">
      <c r="A31" s="65" t="str">
        <f t="shared" si="0"/>
        <v>People</v>
      </c>
      <c r="B31" s="23" t="s">
        <v>34</v>
      </c>
      <c r="C31" s="6"/>
      <c r="D31" s="6" t="s">
        <v>177</v>
      </c>
      <c r="E31" s="23"/>
      <c r="F31" s="23"/>
      <c r="G31" s="23"/>
      <c r="H31" s="23"/>
      <c r="I31" s="6"/>
      <c r="J31" s="6"/>
      <c r="K31" s="24"/>
    </row>
    <row r="32" spans="1:11" ht="105" hidden="1" outlineLevel="1" x14ac:dyDescent="0.25">
      <c r="A32" s="65" t="str">
        <f t="shared" si="0"/>
        <v>People</v>
      </c>
      <c r="B32" s="23" t="s">
        <v>35</v>
      </c>
      <c r="C32" s="6"/>
      <c r="D32" s="6"/>
      <c r="E32" s="23"/>
      <c r="F32" s="23"/>
      <c r="G32" s="23"/>
      <c r="H32" s="23"/>
      <c r="I32" s="6"/>
      <c r="J32" s="6"/>
      <c r="K32" s="24"/>
    </row>
    <row r="33" spans="1:11" collapsed="1" x14ac:dyDescent="0.25">
      <c r="A33" s="65" t="str">
        <f t="shared" si="0"/>
        <v>People</v>
      </c>
      <c r="B33" s="245" t="s">
        <v>36</v>
      </c>
      <c r="C33" s="245"/>
      <c r="D33" s="245"/>
      <c r="E33" s="245"/>
      <c r="F33" s="245"/>
      <c r="G33" s="245"/>
      <c r="H33" s="245"/>
      <c r="I33" s="245"/>
      <c r="J33" s="245"/>
      <c r="K33" s="246"/>
    </row>
    <row r="34" spans="1:11" ht="30" hidden="1" outlineLevel="1" x14ac:dyDescent="0.25">
      <c r="A34" s="65" t="str">
        <f t="shared" si="0"/>
        <v>People</v>
      </c>
      <c r="B34" s="23" t="s">
        <v>37</v>
      </c>
      <c r="C34" s="6"/>
      <c r="D34" s="6"/>
      <c r="E34" s="23"/>
      <c r="F34" s="23"/>
      <c r="G34" s="23"/>
      <c r="H34" s="23"/>
      <c r="I34" s="6"/>
      <c r="J34" s="6"/>
      <c r="K34" s="24"/>
    </row>
    <row r="35" spans="1:11" ht="45" hidden="1" outlineLevel="1" x14ac:dyDescent="0.25">
      <c r="A35" s="65" t="str">
        <f t="shared" si="0"/>
        <v>People</v>
      </c>
      <c r="B35" s="23" t="s">
        <v>38</v>
      </c>
      <c r="C35" s="6"/>
      <c r="D35" s="6"/>
      <c r="E35" s="23" t="s">
        <v>233</v>
      </c>
      <c r="F35" s="23" t="s">
        <v>240</v>
      </c>
      <c r="G35" s="23"/>
      <c r="H35" s="23"/>
      <c r="I35" s="6" t="s">
        <v>184</v>
      </c>
      <c r="J35" s="6" t="s">
        <v>184</v>
      </c>
      <c r="K35" s="24"/>
    </row>
    <row r="36" spans="1:11" ht="30" hidden="1" outlineLevel="1" x14ac:dyDescent="0.25">
      <c r="A36" s="65" t="str">
        <f t="shared" si="0"/>
        <v>People</v>
      </c>
      <c r="B36" s="23" t="s">
        <v>39</v>
      </c>
      <c r="C36" s="6" t="s">
        <v>177</v>
      </c>
      <c r="D36" s="6"/>
      <c r="E36" s="23"/>
      <c r="F36" s="23"/>
      <c r="G36" s="23"/>
      <c r="H36" s="23"/>
      <c r="I36" s="6"/>
      <c r="J36" s="6"/>
      <c r="K36" s="24"/>
    </row>
    <row r="37" spans="1:11" ht="60" hidden="1" outlineLevel="1" x14ac:dyDescent="0.25">
      <c r="A37" s="65" t="str">
        <f t="shared" si="0"/>
        <v>People</v>
      </c>
      <c r="B37" s="23" t="s">
        <v>40</v>
      </c>
      <c r="C37" s="6"/>
      <c r="D37" s="6"/>
      <c r="E37" s="23" t="s">
        <v>233</v>
      </c>
      <c r="F37" s="23" t="s">
        <v>240</v>
      </c>
      <c r="G37" s="23"/>
      <c r="H37" s="23"/>
      <c r="I37" s="6" t="s">
        <v>184</v>
      </c>
      <c r="J37" s="6" t="s">
        <v>184</v>
      </c>
      <c r="K37" s="24"/>
    </row>
    <row r="38" spans="1:11" ht="45" hidden="1" outlineLevel="1" x14ac:dyDescent="0.25">
      <c r="A38" s="65" t="str">
        <f t="shared" si="0"/>
        <v>People</v>
      </c>
      <c r="B38" s="23" t="s">
        <v>41</v>
      </c>
      <c r="C38" s="6"/>
      <c r="D38" s="6"/>
      <c r="E38" s="23"/>
      <c r="F38" s="23"/>
      <c r="G38" s="23"/>
      <c r="H38" s="23"/>
      <c r="I38" s="6"/>
      <c r="J38" s="6"/>
      <c r="K38" s="24"/>
    </row>
    <row r="39" spans="1:11" ht="75" hidden="1" outlineLevel="1" x14ac:dyDescent="0.25">
      <c r="A39" s="65" t="str">
        <f t="shared" si="0"/>
        <v>People</v>
      </c>
      <c r="B39" s="23" t="s">
        <v>42</v>
      </c>
      <c r="C39" s="6"/>
      <c r="D39" s="6"/>
      <c r="E39" s="23"/>
      <c r="F39" s="23"/>
      <c r="G39" s="23"/>
      <c r="H39" s="23"/>
      <c r="I39" s="6"/>
      <c r="J39" s="6"/>
      <c r="K39" s="24"/>
    </row>
    <row r="40" spans="1:11" collapsed="1" x14ac:dyDescent="0.25">
      <c r="A40" s="66" t="str">
        <f>$F$174</f>
        <v>Planet</v>
      </c>
      <c r="B40" s="223" t="s">
        <v>43</v>
      </c>
      <c r="C40" s="223"/>
      <c r="D40" s="223"/>
      <c r="E40" s="223"/>
      <c r="F40" s="223"/>
      <c r="G40" s="223"/>
      <c r="H40" s="223"/>
      <c r="I40" s="223"/>
      <c r="J40" s="223"/>
      <c r="K40" s="224"/>
    </row>
    <row r="41" spans="1:11" ht="45" hidden="1" outlineLevel="1" x14ac:dyDescent="0.25">
      <c r="A41" s="66" t="str">
        <f t="shared" ref="A41:A77" si="1">$F$174</f>
        <v>Planet</v>
      </c>
      <c r="B41" s="23" t="s">
        <v>44</v>
      </c>
      <c r="C41" s="6"/>
      <c r="D41" s="6" t="s">
        <v>177</v>
      </c>
      <c r="E41" s="23" t="s">
        <v>247</v>
      </c>
      <c r="F41" s="23" t="s">
        <v>248</v>
      </c>
      <c r="G41" s="23"/>
      <c r="H41" s="23"/>
      <c r="I41" s="6" t="s">
        <v>185</v>
      </c>
      <c r="J41" s="6"/>
      <c r="K41" s="24"/>
    </row>
    <row r="42" spans="1:11" ht="60" hidden="1" outlineLevel="1" x14ac:dyDescent="0.25">
      <c r="A42" s="66" t="str">
        <f t="shared" si="1"/>
        <v>Planet</v>
      </c>
      <c r="B42" s="23" t="s">
        <v>45</v>
      </c>
      <c r="C42" s="6"/>
      <c r="D42" s="6"/>
      <c r="E42" s="23" t="s">
        <v>247</v>
      </c>
      <c r="F42" s="23" t="s">
        <v>248</v>
      </c>
      <c r="G42" s="23"/>
      <c r="H42" s="23"/>
      <c r="I42" s="6" t="s">
        <v>185</v>
      </c>
      <c r="J42" s="6"/>
      <c r="K42" s="24"/>
    </row>
    <row r="43" spans="1:11" ht="75" hidden="1" outlineLevel="1" x14ac:dyDescent="0.25">
      <c r="A43" s="66" t="str">
        <f t="shared" si="1"/>
        <v>Planet</v>
      </c>
      <c r="B43" s="23" t="s">
        <v>46</v>
      </c>
      <c r="C43" s="6"/>
      <c r="D43" s="6" t="s">
        <v>177</v>
      </c>
      <c r="E43" s="23" t="s">
        <v>258</v>
      </c>
      <c r="F43" s="23" t="s">
        <v>266</v>
      </c>
      <c r="G43" s="23"/>
      <c r="H43" s="23"/>
      <c r="I43" s="6" t="s">
        <v>184</v>
      </c>
      <c r="J43" s="6"/>
      <c r="K43" s="24"/>
    </row>
    <row r="44" spans="1:11" ht="60" hidden="1" outlineLevel="1" x14ac:dyDescent="0.25">
      <c r="A44" s="66" t="str">
        <f t="shared" si="1"/>
        <v>Planet</v>
      </c>
      <c r="B44" s="23" t="s">
        <v>47</v>
      </c>
      <c r="C44" s="6"/>
      <c r="D44" s="6" t="s">
        <v>177</v>
      </c>
      <c r="E44" s="23"/>
      <c r="F44" s="23"/>
      <c r="G44" s="23"/>
      <c r="H44" s="23"/>
      <c r="I44" s="6"/>
      <c r="J44" s="6"/>
      <c r="K44" s="24"/>
    </row>
    <row r="45" spans="1:11" ht="45" hidden="1" outlineLevel="1" x14ac:dyDescent="0.25">
      <c r="A45" s="66" t="str">
        <f t="shared" si="1"/>
        <v>Planet</v>
      </c>
      <c r="B45" s="23" t="s">
        <v>48</v>
      </c>
      <c r="C45" s="6"/>
      <c r="D45" s="6" t="s">
        <v>177</v>
      </c>
      <c r="E45" s="23" t="s">
        <v>247</v>
      </c>
      <c r="F45" s="23" t="s">
        <v>248</v>
      </c>
      <c r="G45" s="23"/>
      <c r="H45" s="23"/>
      <c r="I45" s="6" t="s">
        <v>185</v>
      </c>
      <c r="J45" s="6"/>
      <c r="K45" s="24"/>
    </row>
    <row r="46" spans="1:11" ht="30" hidden="1" outlineLevel="1" x14ac:dyDescent="0.25">
      <c r="A46" s="66" t="str">
        <f t="shared" si="1"/>
        <v>Planet</v>
      </c>
      <c r="B46" s="23" t="s">
        <v>49</v>
      </c>
      <c r="C46" s="6"/>
      <c r="D46" s="6" t="s">
        <v>177</v>
      </c>
      <c r="E46" s="23"/>
      <c r="F46" s="23"/>
      <c r="G46" s="23"/>
      <c r="H46" s="23"/>
      <c r="I46" s="6"/>
      <c r="J46" s="6"/>
      <c r="K46" s="24"/>
    </row>
    <row r="47" spans="1:11" collapsed="1" x14ac:dyDescent="0.25">
      <c r="A47" s="66" t="str">
        <f t="shared" si="1"/>
        <v>Planet</v>
      </c>
      <c r="B47" s="225" t="s">
        <v>50</v>
      </c>
      <c r="C47" s="225"/>
      <c r="D47" s="225"/>
      <c r="E47" s="225"/>
      <c r="F47" s="225"/>
      <c r="G47" s="225"/>
      <c r="H47" s="225"/>
      <c r="I47" s="225"/>
      <c r="J47" s="225"/>
      <c r="K47" s="226"/>
    </row>
    <row r="48" spans="1:11" ht="75" hidden="1" outlineLevel="1" x14ac:dyDescent="0.25">
      <c r="A48" s="66" t="str">
        <f t="shared" si="1"/>
        <v>Planet</v>
      </c>
      <c r="B48" s="23" t="s">
        <v>51</v>
      </c>
      <c r="C48" s="6" t="s">
        <v>177</v>
      </c>
      <c r="D48" s="6" t="s">
        <v>177</v>
      </c>
      <c r="E48" s="23"/>
      <c r="F48" s="23"/>
      <c r="G48" s="23"/>
      <c r="H48" s="23"/>
      <c r="I48" s="6"/>
      <c r="J48" s="6"/>
      <c r="K48" s="24"/>
    </row>
    <row r="49" spans="1:11" ht="60" hidden="1" outlineLevel="1" x14ac:dyDescent="0.25">
      <c r="A49" s="66" t="str">
        <f t="shared" si="1"/>
        <v>Planet</v>
      </c>
      <c r="B49" s="23" t="s">
        <v>52</v>
      </c>
      <c r="C49" s="6"/>
      <c r="D49" s="6" t="s">
        <v>177</v>
      </c>
      <c r="E49" s="23" t="s">
        <v>258</v>
      </c>
      <c r="F49" s="23" t="s">
        <v>267</v>
      </c>
      <c r="G49" s="23"/>
      <c r="H49" s="23"/>
      <c r="I49" s="6" t="s">
        <v>184</v>
      </c>
      <c r="J49" s="6"/>
      <c r="K49" s="24"/>
    </row>
    <row r="50" spans="1:11" ht="45" hidden="1" outlineLevel="1" x14ac:dyDescent="0.25">
      <c r="A50" s="66" t="str">
        <f t="shared" si="1"/>
        <v>Planet</v>
      </c>
      <c r="B50" s="23" t="s">
        <v>53</v>
      </c>
      <c r="C50" s="6"/>
      <c r="D50" s="6" t="s">
        <v>177</v>
      </c>
      <c r="E50" s="23"/>
      <c r="F50" s="23"/>
      <c r="G50" s="23"/>
      <c r="H50" s="23"/>
      <c r="I50" s="6"/>
      <c r="J50" s="6"/>
      <c r="K50" s="24"/>
    </row>
    <row r="51" spans="1:11" ht="75" hidden="1" outlineLevel="1" x14ac:dyDescent="0.25">
      <c r="A51" s="66" t="str">
        <f t="shared" si="1"/>
        <v>Planet</v>
      </c>
      <c r="B51" s="23" t="s">
        <v>54</v>
      </c>
      <c r="C51" s="6"/>
      <c r="D51" s="6" t="s">
        <v>177</v>
      </c>
      <c r="E51" s="23" t="s">
        <v>258</v>
      </c>
      <c r="F51" s="23" t="s">
        <v>266</v>
      </c>
      <c r="G51" s="23"/>
      <c r="H51" s="58"/>
      <c r="I51" s="61" t="s">
        <v>185</v>
      </c>
      <c r="J51" s="6"/>
      <c r="K51" s="24"/>
    </row>
    <row r="52" spans="1:11" ht="30" hidden="1" outlineLevel="1" x14ac:dyDescent="0.25">
      <c r="A52" s="66" t="str">
        <f t="shared" si="1"/>
        <v>Planet</v>
      </c>
      <c r="B52" s="23" t="s">
        <v>55</v>
      </c>
      <c r="C52" s="6"/>
      <c r="D52" s="6" t="s">
        <v>177</v>
      </c>
      <c r="E52" s="23"/>
      <c r="F52" s="23"/>
      <c r="G52" s="23"/>
      <c r="H52" s="58"/>
      <c r="I52" s="61"/>
      <c r="J52" s="6"/>
      <c r="K52" s="24"/>
    </row>
    <row r="53" spans="1:11" ht="45" hidden="1" outlineLevel="1" x14ac:dyDescent="0.25">
      <c r="A53" s="66" t="str">
        <f t="shared" si="1"/>
        <v>Planet</v>
      </c>
      <c r="B53" s="23" t="s">
        <v>56</v>
      </c>
      <c r="C53" s="6"/>
      <c r="D53" s="6" t="s">
        <v>177</v>
      </c>
      <c r="E53" s="23"/>
      <c r="F53" s="23"/>
      <c r="G53" s="23"/>
      <c r="H53" s="23"/>
      <c r="I53" s="6"/>
      <c r="J53" s="6"/>
      <c r="K53" s="24"/>
    </row>
    <row r="54" spans="1:11" ht="30" hidden="1" outlineLevel="1" x14ac:dyDescent="0.25">
      <c r="A54" s="66" t="str">
        <f t="shared" si="1"/>
        <v>Planet</v>
      </c>
      <c r="B54" s="23" t="s">
        <v>57</v>
      </c>
      <c r="C54" s="6"/>
      <c r="D54" s="6" t="s">
        <v>177</v>
      </c>
      <c r="E54" s="23"/>
      <c r="F54" s="23"/>
      <c r="G54" s="23"/>
      <c r="H54" s="58"/>
      <c r="I54" s="61"/>
      <c r="J54" s="6"/>
      <c r="K54" s="24"/>
    </row>
    <row r="55" spans="1:11" ht="45" hidden="1" outlineLevel="1" x14ac:dyDescent="0.25">
      <c r="A55" s="66" t="str">
        <f t="shared" si="1"/>
        <v>Planet</v>
      </c>
      <c r="B55" s="23" t="s">
        <v>58</v>
      </c>
      <c r="C55" s="6"/>
      <c r="D55" s="6" t="s">
        <v>177</v>
      </c>
      <c r="E55" s="23"/>
      <c r="F55" s="23"/>
      <c r="G55" s="23"/>
      <c r="H55" s="23"/>
      <c r="I55" s="6"/>
      <c r="J55" s="6"/>
      <c r="K55" s="24"/>
    </row>
    <row r="56" spans="1:11" collapsed="1" x14ac:dyDescent="0.25">
      <c r="A56" s="66" t="str">
        <f t="shared" si="1"/>
        <v>Planet</v>
      </c>
      <c r="B56" s="227" t="s">
        <v>59</v>
      </c>
      <c r="C56" s="227"/>
      <c r="D56" s="227"/>
      <c r="E56" s="227"/>
      <c r="F56" s="227"/>
      <c r="G56" s="227"/>
      <c r="H56" s="227"/>
      <c r="I56" s="227"/>
      <c r="J56" s="227"/>
      <c r="K56" s="228"/>
    </row>
    <row r="57" spans="1:11" ht="135" hidden="1" outlineLevel="1" x14ac:dyDescent="0.25">
      <c r="A57" s="66" t="str">
        <f t="shared" si="1"/>
        <v>Planet</v>
      </c>
      <c r="B57" s="23" t="s">
        <v>60</v>
      </c>
      <c r="C57" s="6"/>
      <c r="D57" s="6" t="s">
        <v>177</v>
      </c>
      <c r="E57" s="23" t="s">
        <v>264</v>
      </c>
      <c r="F57" s="23" t="s">
        <v>263</v>
      </c>
      <c r="G57" s="23"/>
      <c r="H57" s="23"/>
      <c r="I57" s="6" t="s">
        <v>185</v>
      </c>
      <c r="J57" s="6"/>
      <c r="K57" s="24"/>
    </row>
    <row r="58" spans="1:11" ht="60" hidden="1" outlineLevel="1" x14ac:dyDescent="0.25">
      <c r="A58" s="66" t="str">
        <f t="shared" si="1"/>
        <v>Planet</v>
      </c>
      <c r="B58" s="23" t="s">
        <v>61</v>
      </c>
      <c r="C58" s="6"/>
      <c r="D58" s="6" t="s">
        <v>177</v>
      </c>
      <c r="E58" s="23" t="s">
        <v>258</v>
      </c>
      <c r="F58" s="23" t="s">
        <v>265</v>
      </c>
      <c r="G58" s="23"/>
      <c r="H58" s="23"/>
      <c r="I58" s="6" t="s">
        <v>185</v>
      </c>
      <c r="J58" s="6"/>
      <c r="K58" s="24"/>
    </row>
    <row r="59" spans="1:11" ht="45" hidden="1" outlineLevel="1" x14ac:dyDescent="0.25">
      <c r="A59" s="66" t="str">
        <f t="shared" si="1"/>
        <v>Planet</v>
      </c>
      <c r="B59" s="23" t="s">
        <v>62</v>
      </c>
      <c r="C59" s="6"/>
      <c r="D59" s="6" t="s">
        <v>177</v>
      </c>
      <c r="E59" s="23"/>
      <c r="F59" s="23"/>
      <c r="G59" s="23"/>
      <c r="H59" s="23"/>
      <c r="I59" s="6"/>
      <c r="J59" s="6"/>
      <c r="K59" s="24"/>
    </row>
    <row r="60" spans="1:11" collapsed="1" x14ac:dyDescent="0.25">
      <c r="A60" s="66" t="str">
        <f t="shared" si="1"/>
        <v>Planet</v>
      </c>
      <c r="B60" s="229" t="s">
        <v>63</v>
      </c>
      <c r="C60" s="229"/>
      <c r="D60" s="229"/>
      <c r="E60" s="229"/>
      <c r="F60" s="229"/>
      <c r="G60" s="229"/>
      <c r="H60" s="229"/>
      <c r="I60" s="229"/>
      <c r="J60" s="229"/>
      <c r="K60" s="230"/>
    </row>
    <row r="61" spans="1:11" ht="45" hidden="1" outlineLevel="1" x14ac:dyDescent="0.25">
      <c r="A61" s="66" t="str">
        <f t="shared" si="1"/>
        <v>Planet</v>
      </c>
      <c r="B61" s="23" t="s">
        <v>64</v>
      </c>
      <c r="C61" s="6"/>
      <c r="D61" s="6" t="s">
        <v>177</v>
      </c>
      <c r="E61" s="23"/>
      <c r="F61" s="23"/>
      <c r="G61" s="23"/>
      <c r="H61" s="23"/>
      <c r="I61" s="6"/>
      <c r="J61" s="6"/>
      <c r="K61" s="24"/>
    </row>
    <row r="62" spans="1:11" ht="60" hidden="1" outlineLevel="1" x14ac:dyDescent="0.25">
      <c r="A62" s="66" t="str">
        <f t="shared" si="1"/>
        <v>Planet</v>
      </c>
      <c r="B62" s="23" t="s">
        <v>65</v>
      </c>
      <c r="C62" s="6"/>
      <c r="D62" s="6" t="s">
        <v>177</v>
      </c>
      <c r="E62" s="23"/>
      <c r="F62" s="23"/>
      <c r="G62" s="23"/>
      <c r="H62" s="23"/>
      <c r="I62" s="6"/>
      <c r="J62" s="6"/>
      <c r="K62" s="24"/>
    </row>
    <row r="63" spans="1:11" ht="30" hidden="1" outlineLevel="1" x14ac:dyDescent="0.25">
      <c r="A63" s="66" t="str">
        <f t="shared" si="1"/>
        <v>Planet</v>
      </c>
      <c r="B63" s="23" t="s">
        <v>66</v>
      </c>
      <c r="C63" s="6"/>
      <c r="D63" s="6" t="s">
        <v>177</v>
      </c>
      <c r="E63" s="23"/>
      <c r="F63" s="23"/>
      <c r="G63" s="23"/>
      <c r="H63" s="23"/>
      <c r="I63" s="6"/>
      <c r="J63" s="6"/>
      <c r="K63" s="24"/>
    </row>
    <row r="64" spans="1:11" ht="90" hidden="1" outlineLevel="1" x14ac:dyDescent="0.25">
      <c r="A64" s="66" t="str">
        <f t="shared" si="1"/>
        <v>Planet</v>
      </c>
      <c r="B64" s="23" t="s">
        <v>67</v>
      </c>
      <c r="C64" s="6"/>
      <c r="D64" s="6" t="s">
        <v>177</v>
      </c>
      <c r="E64" s="23"/>
      <c r="F64" s="23"/>
      <c r="G64" s="23"/>
      <c r="H64" s="23"/>
      <c r="I64" s="6"/>
      <c r="J64" s="6"/>
      <c r="K64" s="24"/>
    </row>
    <row r="65" spans="1:11" ht="45" hidden="1" outlineLevel="1" x14ac:dyDescent="0.25">
      <c r="A65" s="66" t="str">
        <f t="shared" si="1"/>
        <v>Planet</v>
      </c>
      <c r="B65" s="23" t="s">
        <v>68</v>
      </c>
      <c r="C65" s="6"/>
      <c r="D65" s="6" t="s">
        <v>177</v>
      </c>
      <c r="E65" s="23"/>
      <c r="F65" s="23"/>
      <c r="G65" s="23"/>
      <c r="H65" s="23"/>
      <c r="I65" s="6"/>
      <c r="J65" s="6"/>
      <c r="K65" s="24"/>
    </row>
    <row r="66" spans="1:11" ht="120" hidden="1" outlineLevel="1" x14ac:dyDescent="0.25">
      <c r="A66" s="66" t="str">
        <f t="shared" si="1"/>
        <v>Planet</v>
      </c>
      <c r="B66" s="23" t="s">
        <v>69</v>
      </c>
      <c r="C66" s="6"/>
      <c r="D66" s="6" t="s">
        <v>177</v>
      </c>
      <c r="E66" s="23"/>
      <c r="F66" s="23"/>
      <c r="G66" s="23"/>
      <c r="H66" s="23"/>
      <c r="I66" s="6"/>
      <c r="J66" s="6"/>
      <c r="K66" s="24"/>
    </row>
    <row r="67" spans="1:11" ht="60" hidden="1" outlineLevel="1" x14ac:dyDescent="0.25">
      <c r="A67" s="66" t="str">
        <f t="shared" si="1"/>
        <v>Planet</v>
      </c>
      <c r="B67" s="23" t="s">
        <v>70</v>
      </c>
      <c r="C67" s="6"/>
      <c r="D67" s="6" t="s">
        <v>177</v>
      </c>
      <c r="E67" s="23"/>
      <c r="F67" s="23"/>
      <c r="G67" s="23"/>
      <c r="H67" s="23"/>
      <c r="I67" s="6"/>
      <c r="J67" s="6"/>
      <c r="K67" s="24"/>
    </row>
    <row r="68" spans="1:11" collapsed="1" x14ac:dyDescent="0.25">
      <c r="A68" s="66" t="str">
        <f t="shared" si="1"/>
        <v>Planet</v>
      </c>
      <c r="B68" s="231" t="s">
        <v>72</v>
      </c>
      <c r="C68" s="231"/>
      <c r="D68" s="231"/>
      <c r="E68" s="231"/>
      <c r="F68" s="231"/>
      <c r="G68" s="231"/>
      <c r="H68" s="231"/>
      <c r="I68" s="231"/>
      <c r="J68" s="231"/>
      <c r="K68" s="232"/>
    </row>
    <row r="69" spans="1:11" ht="60" hidden="1" outlineLevel="1" x14ac:dyDescent="0.25">
      <c r="A69" s="66" t="str">
        <f t="shared" si="1"/>
        <v>Planet</v>
      </c>
      <c r="B69" s="23" t="s">
        <v>71</v>
      </c>
      <c r="C69" s="6"/>
      <c r="D69" s="6" t="s">
        <v>177</v>
      </c>
      <c r="E69" s="23" t="s">
        <v>258</v>
      </c>
      <c r="F69" s="23" t="s">
        <v>267</v>
      </c>
      <c r="G69" s="23"/>
      <c r="H69" s="23"/>
      <c r="I69" s="6" t="s">
        <v>184</v>
      </c>
      <c r="J69" s="6"/>
      <c r="K69" s="24"/>
    </row>
    <row r="70" spans="1:11" ht="60" hidden="1" outlineLevel="1" x14ac:dyDescent="0.25">
      <c r="A70" s="66" t="str">
        <f t="shared" si="1"/>
        <v>Planet</v>
      </c>
      <c r="B70" s="23" t="s">
        <v>73</v>
      </c>
      <c r="C70" s="6"/>
      <c r="D70" s="6" t="s">
        <v>177</v>
      </c>
      <c r="E70" s="23"/>
      <c r="F70" s="23"/>
      <c r="G70" s="23"/>
      <c r="H70" s="23"/>
      <c r="I70" s="6"/>
      <c r="J70" s="6"/>
      <c r="K70" s="24"/>
    </row>
    <row r="71" spans="1:11" ht="45" hidden="1" outlineLevel="1" x14ac:dyDescent="0.25">
      <c r="A71" s="66" t="str">
        <f t="shared" si="1"/>
        <v>Planet</v>
      </c>
      <c r="B71" s="23" t="s">
        <v>74</v>
      </c>
      <c r="C71" s="6"/>
      <c r="D71" s="6" t="s">
        <v>177</v>
      </c>
      <c r="E71" s="23"/>
      <c r="F71" s="23"/>
      <c r="G71" s="23"/>
      <c r="H71" s="23"/>
      <c r="I71" s="6"/>
      <c r="J71" s="6"/>
      <c r="K71" s="24"/>
    </row>
    <row r="72" spans="1:11" ht="45" hidden="1" outlineLevel="1" x14ac:dyDescent="0.25">
      <c r="A72" s="66" t="str">
        <f t="shared" si="1"/>
        <v>Planet</v>
      </c>
      <c r="B72" s="23" t="s">
        <v>75</v>
      </c>
      <c r="C72" s="6"/>
      <c r="D72" s="6" t="s">
        <v>177</v>
      </c>
      <c r="E72" s="23"/>
      <c r="F72" s="23"/>
      <c r="G72" s="23"/>
      <c r="H72" s="23"/>
      <c r="I72" s="6"/>
      <c r="J72" s="6"/>
      <c r="K72" s="24"/>
    </row>
    <row r="73" spans="1:11" ht="60" hidden="1" outlineLevel="1" x14ac:dyDescent="0.25">
      <c r="A73" s="66" t="str">
        <f t="shared" si="1"/>
        <v>Planet</v>
      </c>
      <c r="B73" s="23" t="s">
        <v>76</v>
      </c>
      <c r="C73" s="6"/>
      <c r="D73" s="6" t="s">
        <v>177</v>
      </c>
      <c r="E73" s="23" t="s">
        <v>258</v>
      </c>
      <c r="F73" s="23" t="s">
        <v>267</v>
      </c>
      <c r="G73" s="23"/>
      <c r="H73" s="23"/>
      <c r="I73" s="6" t="s">
        <v>185</v>
      </c>
      <c r="J73" s="6"/>
      <c r="K73" s="24"/>
    </row>
    <row r="74" spans="1:11" ht="45" hidden="1" outlineLevel="1" x14ac:dyDescent="0.25">
      <c r="A74" s="66" t="str">
        <f t="shared" si="1"/>
        <v>Planet</v>
      </c>
      <c r="B74" s="23" t="s">
        <v>77</v>
      </c>
      <c r="C74" s="6"/>
      <c r="D74" s="6" t="s">
        <v>177</v>
      </c>
      <c r="E74" s="23"/>
      <c r="F74" s="23"/>
      <c r="G74" s="23"/>
      <c r="H74" s="23"/>
      <c r="I74" s="6"/>
      <c r="J74" s="6"/>
      <c r="K74" s="24"/>
    </row>
    <row r="75" spans="1:11" ht="45" hidden="1" outlineLevel="1" x14ac:dyDescent="0.25">
      <c r="A75" s="66" t="str">
        <f t="shared" si="1"/>
        <v>Planet</v>
      </c>
      <c r="B75" s="23" t="s">
        <v>78</v>
      </c>
      <c r="C75" s="6"/>
      <c r="D75" s="6" t="s">
        <v>177</v>
      </c>
      <c r="E75" s="23"/>
      <c r="F75" s="23"/>
      <c r="G75" s="23"/>
      <c r="H75" s="23"/>
      <c r="I75" s="6"/>
      <c r="J75" s="6"/>
      <c r="K75" s="24"/>
    </row>
    <row r="76" spans="1:11" ht="60" hidden="1" outlineLevel="1" x14ac:dyDescent="0.25">
      <c r="A76" s="66" t="str">
        <f t="shared" si="1"/>
        <v>Planet</v>
      </c>
      <c r="B76" s="23" t="s">
        <v>79</v>
      </c>
      <c r="C76" s="6"/>
      <c r="D76" s="6" t="s">
        <v>177</v>
      </c>
      <c r="E76" s="23"/>
      <c r="F76" s="23"/>
      <c r="G76" s="23"/>
      <c r="H76" s="23"/>
      <c r="I76" s="6"/>
      <c r="J76" s="6"/>
      <c r="K76" s="24"/>
    </row>
    <row r="77" spans="1:11" ht="60" hidden="1" outlineLevel="1" x14ac:dyDescent="0.25">
      <c r="A77" s="66" t="str">
        <f t="shared" si="1"/>
        <v>Planet</v>
      </c>
      <c r="B77" s="23" t="s">
        <v>80</v>
      </c>
      <c r="C77" s="6"/>
      <c r="D77" s="6" t="s">
        <v>177</v>
      </c>
      <c r="E77" s="23" t="s">
        <v>258</v>
      </c>
      <c r="F77" s="23" t="s">
        <v>268</v>
      </c>
      <c r="G77" s="23"/>
      <c r="H77" s="23"/>
      <c r="I77" s="6" t="s">
        <v>185</v>
      </c>
      <c r="J77" s="6"/>
      <c r="K77" s="24"/>
    </row>
    <row r="78" spans="1:11" collapsed="1" x14ac:dyDescent="0.25">
      <c r="A78" s="67" t="str">
        <f>$F$175</f>
        <v>Prosperity</v>
      </c>
      <c r="B78" s="233" t="s">
        <v>81</v>
      </c>
      <c r="C78" s="233"/>
      <c r="D78" s="233"/>
      <c r="E78" s="233"/>
      <c r="F78" s="233"/>
      <c r="G78" s="233"/>
      <c r="H78" s="233"/>
      <c r="I78" s="233"/>
      <c r="J78" s="233"/>
      <c r="K78" s="234"/>
    </row>
    <row r="79" spans="1:11" ht="45" hidden="1" outlineLevel="1" x14ac:dyDescent="0.25">
      <c r="A79" s="67" t="str">
        <f t="shared" ref="A79:A114" si="2">$F$175</f>
        <v>Prosperity</v>
      </c>
      <c r="B79" s="23" t="s">
        <v>82</v>
      </c>
      <c r="C79" s="6"/>
      <c r="D79" s="6" t="s">
        <v>177</v>
      </c>
      <c r="E79" s="23" t="s">
        <v>247</v>
      </c>
      <c r="F79" s="23" t="s">
        <v>248</v>
      </c>
      <c r="G79" s="23"/>
      <c r="H79" s="23"/>
      <c r="I79" s="6" t="s">
        <v>185</v>
      </c>
      <c r="J79" s="6"/>
      <c r="K79" s="24"/>
    </row>
    <row r="80" spans="1:11" ht="105" hidden="1" outlineLevel="1" x14ac:dyDescent="0.25">
      <c r="A80" s="67" t="str">
        <f t="shared" si="2"/>
        <v>Prosperity</v>
      </c>
      <c r="B80" s="23" t="s">
        <v>83</v>
      </c>
      <c r="C80" s="6"/>
      <c r="D80" s="6" t="s">
        <v>177</v>
      </c>
      <c r="E80" s="23" t="s">
        <v>259</v>
      </c>
      <c r="F80" s="23" t="s">
        <v>260</v>
      </c>
      <c r="G80" s="23"/>
      <c r="H80" s="23"/>
      <c r="I80" s="6" t="s">
        <v>185</v>
      </c>
      <c r="J80" s="6"/>
      <c r="K80" s="24"/>
    </row>
    <row r="81" spans="1:11" ht="30" hidden="1" outlineLevel="1" x14ac:dyDescent="0.25">
      <c r="A81" s="67" t="str">
        <f t="shared" si="2"/>
        <v>Prosperity</v>
      </c>
      <c r="B81" s="23" t="s">
        <v>84</v>
      </c>
      <c r="C81" s="6"/>
      <c r="D81" s="6" t="s">
        <v>177</v>
      </c>
      <c r="E81" s="23"/>
      <c r="F81" s="23"/>
      <c r="G81" s="23"/>
      <c r="H81" s="23"/>
      <c r="I81" s="6"/>
      <c r="J81" s="6"/>
      <c r="K81" s="24"/>
    </row>
    <row r="82" spans="1:11" collapsed="1" x14ac:dyDescent="0.25">
      <c r="A82" s="67" t="str">
        <f t="shared" si="2"/>
        <v>Prosperity</v>
      </c>
      <c r="B82" s="235" t="s">
        <v>85</v>
      </c>
      <c r="C82" s="235"/>
      <c r="D82" s="235"/>
      <c r="E82" s="235"/>
      <c r="F82" s="235"/>
      <c r="G82" s="235"/>
      <c r="H82" s="235"/>
      <c r="I82" s="235"/>
      <c r="J82" s="235"/>
      <c r="K82" s="236"/>
    </row>
    <row r="83" spans="1:11" ht="60" hidden="1" outlineLevel="1" x14ac:dyDescent="0.25">
      <c r="A83" s="67" t="str">
        <f t="shared" si="2"/>
        <v>Prosperity</v>
      </c>
      <c r="B83" s="23" t="s">
        <v>86</v>
      </c>
      <c r="C83" s="6"/>
      <c r="D83" s="6" t="s">
        <v>177</v>
      </c>
      <c r="E83" s="23"/>
      <c r="F83" s="23"/>
      <c r="G83" s="23"/>
      <c r="H83" s="23"/>
      <c r="I83" s="6"/>
      <c r="J83" s="6"/>
      <c r="K83" s="24"/>
    </row>
    <row r="84" spans="1:11" ht="60" hidden="1" outlineLevel="1" x14ac:dyDescent="0.25">
      <c r="A84" s="67" t="str">
        <f t="shared" si="2"/>
        <v>Prosperity</v>
      </c>
      <c r="B84" s="23" t="s">
        <v>87</v>
      </c>
      <c r="C84" s="6"/>
      <c r="D84" s="6" t="s">
        <v>177</v>
      </c>
      <c r="E84" s="23" t="s">
        <v>252</v>
      </c>
      <c r="F84" s="23" t="s">
        <v>257</v>
      </c>
      <c r="G84" s="23"/>
      <c r="H84" s="23"/>
      <c r="I84" s="6" t="s">
        <v>185</v>
      </c>
      <c r="J84" s="6"/>
      <c r="K84" s="24"/>
    </row>
    <row r="85" spans="1:11" ht="75" hidden="1" outlineLevel="1" x14ac:dyDescent="0.25">
      <c r="A85" s="67" t="str">
        <f t="shared" si="2"/>
        <v>Prosperity</v>
      </c>
      <c r="B85" s="23" t="s">
        <v>88</v>
      </c>
      <c r="C85" s="6"/>
      <c r="D85" s="6"/>
      <c r="E85" s="23" t="s">
        <v>252</v>
      </c>
      <c r="F85" s="23" t="s">
        <v>253</v>
      </c>
      <c r="G85" s="23"/>
      <c r="H85" s="23"/>
      <c r="I85" s="6" t="s">
        <v>185</v>
      </c>
      <c r="J85" s="6"/>
      <c r="K85" s="24"/>
    </row>
    <row r="86" spans="1:11" ht="90" hidden="1" outlineLevel="1" x14ac:dyDescent="0.25">
      <c r="A86" s="67" t="str">
        <f t="shared" si="2"/>
        <v>Prosperity</v>
      </c>
      <c r="B86" s="23" t="s">
        <v>89</v>
      </c>
      <c r="C86" s="6" t="s">
        <v>177</v>
      </c>
      <c r="D86" s="6" t="s">
        <v>177</v>
      </c>
      <c r="E86" s="23"/>
      <c r="F86" s="23"/>
      <c r="G86" s="23"/>
      <c r="H86" s="23"/>
      <c r="I86" s="6"/>
      <c r="J86" s="6"/>
      <c r="K86" s="24"/>
    </row>
    <row r="87" spans="1:11" ht="45" hidden="1" outlineLevel="1" x14ac:dyDescent="0.25">
      <c r="A87" s="67" t="str">
        <f t="shared" si="2"/>
        <v>Prosperity</v>
      </c>
      <c r="B87" s="23" t="s">
        <v>90</v>
      </c>
      <c r="C87" s="6"/>
      <c r="D87" s="6"/>
      <c r="E87" s="23"/>
      <c r="F87" s="23"/>
      <c r="G87" s="23"/>
      <c r="H87" s="23"/>
      <c r="I87" s="6"/>
      <c r="J87" s="6"/>
      <c r="K87" s="24"/>
    </row>
    <row r="88" spans="1:11" ht="30" hidden="1" outlineLevel="1" x14ac:dyDescent="0.25">
      <c r="A88" s="67" t="str">
        <f t="shared" si="2"/>
        <v>Prosperity</v>
      </c>
      <c r="B88" s="23" t="s">
        <v>91</v>
      </c>
      <c r="C88" s="6"/>
      <c r="D88" s="6" t="s">
        <v>177</v>
      </c>
      <c r="E88" s="23"/>
      <c r="F88" s="23"/>
      <c r="G88" s="23"/>
      <c r="H88" s="23"/>
      <c r="I88" s="6"/>
      <c r="J88" s="6"/>
      <c r="K88" s="24"/>
    </row>
    <row r="89" spans="1:11" ht="75" hidden="1" outlineLevel="1" x14ac:dyDescent="0.25">
      <c r="A89" s="67" t="str">
        <f t="shared" si="2"/>
        <v>Prosperity</v>
      </c>
      <c r="B89" s="23" t="s">
        <v>92</v>
      </c>
      <c r="C89" s="6"/>
      <c r="D89" s="6" t="s">
        <v>177</v>
      </c>
      <c r="E89" s="23"/>
      <c r="F89" s="23"/>
      <c r="G89" s="23"/>
      <c r="H89" s="23"/>
      <c r="I89" s="6"/>
      <c r="J89" s="6"/>
      <c r="K89" s="24"/>
    </row>
    <row r="90" spans="1:11" ht="45" hidden="1" outlineLevel="1" x14ac:dyDescent="0.25">
      <c r="A90" s="67" t="str">
        <f t="shared" si="2"/>
        <v>Prosperity</v>
      </c>
      <c r="B90" s="23" t="s">
        <v>93</v>
      </c>
      <c r="C90" s="6"/>
      <c r="D90" s="6"/>
      <c r="E90" s="23"/>
      <c r="F90" s="23"/>
      <c r="G90" s="23"/>
      <c r="H90" s="23"/>
      <c r="I90" s="6"/>
      <c r="J90" s="6"/>
      <c r="K90" s="24"/>
    </row>
    <row r="91" spans="1:11" ht="45" hidden="1" outlineLevel="1" x14ac:dyDescent="0.25">
      <c r="A91" s="67" t="str">
        <f t="shared" si="2"/>
        <v>Prosperity</v>
      </c>
      <c r="B91" s="23" t="s">
        <v>94</v>
      </c>
      <c r="C91" s="6"/>
      <c r="D91" s="6" t="s">
        <v>177</v>
      </c>
      <c r="E91" s="23"/>
      <c r="F91" s="23"/>
      <c r="G91" s="23"/>
      <c r="H91" s="23"/>
      <c r="I91" s="6"/>
      <c r="J91" s="6"/>
      <c r="K91" s="24"/>
    </row>
    <row r="92" spans="1:11" ht="45" hidden="1" outlineLevel="1" x14ac:dyDescent="0.25">
      <c r="A92" s="67" t="str">
        <f t="shared" si="2"/>
        <v>Prosperity</v>
      </c>
      <c r="B92" s="23" t="s">
        <v>95</v>
      </c>
      <c r="C92" s="6"/>
      <c r="D92" s="6" t="s">
        <v>177</v>
      </c>
      <c r="E92" s="23"/>
      <c r="F92" s="23"/>
      <c r="G92" s="23"/>
      <c r="H92" s="23"/>
      <c r="I92" s="6"/>
      <c r="J92" s="6"/>
      <c r="K92" s="24"/>
    </row>
    <row r="93" spans="1:11" collapsed="1" x14ac:dyDescent="0.25">
      <c r="A93" s="67" t="str">
        <f t="shared" si="2"/>
        <v>Prosperity</v>
      </c>
      <c r="B93" s="237" t="s">
        <v>96</v>
      </c>
      <c r="C93" s="237"/>
      <c r="D93" s="237"/>
      <c r="E93" s="237"/>
      <c r="F93" s="237"/>
      <c r="G93" s="237"/>
      <c r="H93" s="237"/>
      <c r="I93" s="237"/>
      <c r="J93" s="237"/>
      <c r="K93" s="238"/>
    </row>
    <row r="94" spans="1:11" ht="60" hidden="1" outlineLevel="1" x14ac:dyDescent="0.25">
      <c r="A94" s="67" t="str">
        <f t="shared" si="2"/>
        <v>Prosperity</v>
      </c>
      <c r="B94" s="23" t="s">
        <v>97</v>
      </c>
      <c r="C94" s="6"/>
      <c r="D94" s="6" t="s">
        <v>177</v>
      </c>
      <c r="E94" s="23" t="s">
        <v>247</v>
      </c>
      <c r="F94" s="23" t="s">
        <v>250</v>
      </c>
      <c r="G94" s="23"/>
      <c r="H94" s="23"/>
      <c r="I94" s="6" t="s">
        <v>184</v>
      </c>
      <c r="J94" s="6"/>
      <c r="K94" s="24"/>
    </row>
    <row r="95" spans="1:11" ht="60" hidden="1" outlineLevel="1" x14ac:dyDescent="0.25">
      <c r="A95" s="67" t="str">
        <f t="shared" si="2"/>
        <v>Prosperity</v>
      </c>
      <c r="B95" s="23" t="s">
        <v>98</v>
      </c>
      <c r="C95" s="6"/>
      <c r="D95" s="6" t="s">
        <v>177</v>
      </c>
      <c r="E95" s="23"/>
      <c r="F95" s="23"/>
      <c r="G95" s="23"/>
      <c r="H95" s="23"/>
      <c r="I95" s="6"/>
      <c r="J95" s="6"/>
      <c r="K95" s="24"/>
    </row>
    <row r="96" spans="1:11" ht="60" hidden="1" outlineLevel="1" x14ac:dyDescent="0.25">
      <c r="A96" s="67" t="str">
        <f t="shared" si="2"/>
        <v>Prosperity</v>
      </c>
      <c r="B96" s="23" t="s">
        <v>99</v>
      </c>
      <c r="C96" s="6"/>
      <c r="D96" s="6" t="s">
        <v>177</v>
      </c>
      <c r="E96" s="23"/>
      <c r="F96" s="23"/>
      <c r="G96" s="23"/>
      <c r="H96" s="23"/>
      <c r="I96" s="6"/>
      <c r="J96" s="6"/>
      <c r="K96" s="24"/>
    </row>
    <row r="97" spans="1:11" ht="90" hidden="1" outlineLevel="1" x14ac:dyDescent="0.25">
      <c r="A97" s="67" t="str">
        <f t="shared" si="2"/>
        <v>Prosperity</v>
      </c>
      <c r="B97" s="23" t="s">
        <v>100</v>
      </c>
      <c r="C97" s="6"/>
      <c r="D97" s="6" t="s">
        <v>177</v>
      </c>
      <c r="E97" s="23" t="s">
        <v>261</v>
      </c>
      <c r="F97" s="23" t="s">
        <v>262</v>
      </c>
      <c r="G97" s="23"/>
      <c r="H97" s="23"/>
      <c r="I97" s="6" t="s">
        <v>185</v>
      </c>
      <c r="J97" s="6"/>
      <c r="K97" s="24"/>
    </row>
    <row r="98" spans="1:11" ht="90" hidden="1" outlineLevel="1" x14ac:dyDescent="0.25">
      <c r="A98" s="67" t="str">
        <f t="shared" si="2"/>
        <v>Prosperity</v>
      </c>
      <c r="B98" s="23" t="s">
        <v>101</v>
      </c>
      <c r="C98" s="6"/>
      <c r="D98" s="6" t="s">
        <v>177</v>
      </c>
      <c r="E98" s="23" t="s">
        <v>247</v>
      </c>
      <c r="F98" s="23" t="s">
        <v>251</v>
      </c>
      <c r="G98" s="23"/>
      <c r="H98" s="23"/>
      <c r="I98" s="6" t="s">
        <v>184</v>
      </c>
      <c r="J98" s="6"/>
      <c r="K98" s="24"/>
    </row>
    <row r="99" spans="1:11" collapsed="1" x14ac:dyDescent="0.25">
      <c r="A99" s="67" t="str">
        <f t="shared" si="2"/>
        <v>Prosperity</v>
      </c>
      <c r="B99" s="239" t="s">
        <v>102</v>
      </c>
      <c r="C99" s="239"/>
      <c r="D99" s="239"/>
      <c r="E99" s="239"/>
      <c r="F99" s="239"/>
      <c r="G99" s="239"/>
      <c r="H99" s="239"/>
      <c r="I99" s="239"/>
      <c r="J99" s="239"/>
      <c r="K99" s="240"/>
    </row>
    <row r="100" spans="1:11" ht="45" hidden="1" outlineLevel="1" x14ac:dyDescent="0.25">
      <c r="A100" s="67" t="str">
        <f t="shared" si="2"/>
        <v>Prosperity</v>
      </c>
      <c r="B100" s="23" t="s">
        <v>103</v>
      </c>
      <c r="C100" s="6"/>
      <c r="D100" s="6" t="s">
        <v>177</v>
      </c>
      <c r="E100" s="23"/>
      <c r="F100" s="23"/>
      <c r="G100" s="23"/>
      <c r="H100" s="23"/>
      <c r="I100" s="6"/>
      <c r="J100" s="6"/>
      <c r="K100" s="24"/>
    </row>
    <row r="101" spans="1:11" ht="75" hidden="1" outlineLevel="1" x14ac:dyDescent="0.25">
      <c r="A101" s="67" t="str">
        <f t="shared" si="2"/>
        <v>Prosperity</v>
      </c>
      <c r="B101" s="23" t="s">
        <v>104</v>
      </c>
      <c r="C101" s="6"/>
      <c r="D101" s="6"/>
      <c r="E101" s="23" t="s">
        <v>233</v>
      </c>
      <c r="F101" s="23" t="s">
        <v>241</v>
      </c>
      <c r="G101" s="23"/>
      <c r="H101" s="23"/>
      <c r="I101" s="6" t="s">
        <v>184</v>
      </c>
      <c r="J101" s="6"/>
      <c r="K101" s="24"/>
    </row>
    <row r="102" spans="1:11" ht="60" hidden="1" outlineLevel="1" x14ac:dyDescent="0.25">
      <c r="A102" s="67" t="str">
        <f t="shared" si="2"/>
        <v>Prosperity</v>
      </c>
      <c r="B102" s="23" t="s">
        <v>105</v>
      </c>
      <c r="C102" s="6"/>
      <c r="D102" s="6" t="s">
        <v>177</v>
      </c>
      <c r="E102" s="23" t="s">
        <v>233</v>
      </c>
      <c r="F102" s="23" t="s">
        <v>234</v>
      </c>
      <c r="G102" s="23"/>
      <c r="H102" s="23"/>
      <c r="I102" s="6" t="s">
        <v>185</v>
      </c>
      <c r="J102" s="6"/>
      <c r="K102" s="24"/>
    </row>
    <row r="103" spans="1:11" ht="30" hidden="1" outlineLevel="1" x14ac:dyDescent="0.25">
      <c r="A103" s="67" t="str">
        <f t="shared" si="2"/>
        <v>Prosperity</v>
      </c>
      <c r="B103" s="23" t="s">
        <v>106</v>
      </c>
      <c r="C103" s="6"/>
      <c r="D103" s="6" t="s">
        <v>177</v>
      </c>
      <c r="E103" s="23"/>
      <c r="F103" s="23"/>
      <c r="G103" s="23"/>
      <c r="H103" s="23"/>
      <c r="I103" s="6"/>
      <c r="J103" s="6"/>
      <c r="K103" s="24"/>
    </row>
    <row r="104" spans="1:11" ht="45" hidden="1" outlineLevel="1" x14ac:dyDescent="0.25">
      <c r="A104" s="67" t="str">
        <f t="shared" si="2"/>
        <v>Prosperity</v>
      </c>
      <c r="B104" s="23" t="s">
        <v>107</v>
      </c>
      <c r="C104" s="6" t="s">
        <v>177</v>
      </c>
      <c r="D104" s="6" t="s">
        <v>177</v>
      </c>
      <c r="E104" s="23"/>
      <c r="F104" s="23"/>
      <c r="G104" s="23"/>
      <c r="H104" s="23"/>
      <c r="I104" s="6"/>
      <c r="J104" s="6"/>
      <c r="K104" s="24"/>
    </row>
    <row r="105" spans="1:11" ht="60" hidden="1" outlineLevel="1" x14ac:dyDescent="0.25">
      <c r="A105" s="67" t="str">
        <f t="shared" si="2"/>
        <v>Prosperity</v>
      </c>
      <c r="B105" s="23" t="s">
        <v>108</v>
      </c>
      <c r="C105" s="6" t="s">
        <v>177</v>
      </c>
      <c r="D105" s="6" t="s">
        <v>177</v>
      </c>
      <c r="E105" s="23"/>
      <c r="F105" s="23"/>
      <c r="G105" s="23"/>
      <c r="H105" s="23"/>
      <c r="I105" s="6"/>
      <c r="J105" s="6"/>
      <c r="K105" s="24"/>
    </row>
    <row r="106" spans="1:11" ht="45" hidden="1" outlineLevel="1" x14ac:dyDescent="0.25">
      <c r="A106" s="67" t="str">
        <f t="shared" si="2"/>
        <v>Prosperity</v>
      </c>
      <c r="B106" s="23" t="s">
        <v>109</v>
      </c>
      <c r="C106" s="6"/>
      <c r="D106" s="6" t="s">
        <v>177</v>
      </c>
      <c r="E106" s="23"/>
      <c r="F106" s="23"/>
      <c r="G106" s="23"/>
      <c r="H106" s="23"/>
      <c r="I106" s="6"/>
      <c r="J106" s="6"/>
      <c r="K106" s="24"/>
    </row>
    <row r="107" spans="1:11" collapsed="1" x14ac:dyDescent="0.25">
      <c r="A107" s="67" t="str">
        <f t="shared" si="2"/>
        <v>Prosperity</v>
      </c>
      <c r="B107" s="241" t="s">
        <v>110</v>
      </c>
      <c r="C107" s="241"/>
      <c r="D107" s="241"/>
      <c r="E107" s="241"/>
      <c r="F107" s="241"/>
      <c r="G107" s="241"/>
      <c r="H107" s="241"/>
      <c r="I107" s="241"/>
      <c r="J107" s="241"/>
      <c r="K107" s="242"/>
    </row>
    <row r="108" spans="1:11" ht="30" hidden="1" outlineLevel="1" x14ac:dyDescent="0.25">
      <c r="A108" s="67" t="str">
        <f t="shared" si="2"/>
        <v>Prosperity</v>
      </c>
      <c r="B108" s="23" t="s">
        <v>111</v>
      </c>
      <c r="C108" s="6"/>
      <c r="D108" s="6" t="s">
        <v>177</v>
      </c>
      <c r="E108" s="23" t="s">
        <v>233</v>
      </c>
      <c r="F108" s="23" t="s">
        <v>236</v>
      </c>
      <c r="G108" s="23"/>
      <c r="H108" s="23"/>
      <c r="I108" s="6" t="s">
        <v>185</v>
      </c>
      <c r="J108" s="6"/>
      <c r="K108" s="24"/>
    </row>
    <row r="109" spans="1:11" ht="75" hidden="1" outlineLevel="1" x14ac:dyDescent="0.25">
      <c r="A109" s="67" t="str">
        <f t="shared" si="2"/>
        <v>Prosperity</v>
      </c>
      <c r="B109" s="23" t="s">
        <v>112</v>
      </c>
      <c r="C109" s="6"/>
      <c r="D109" s="6"/>
      <c r="E109" s="23" t="s">
        <v>247</v>
      </c>
      <c r="F109" s="23" t="s">
        <v>249</v>
      </c>
      <c r="G109" s="23"/>
      <c r="H109" s="23"/>
      <c r="I109" s="6" t="s">
        <v>185</v>
      </c>
      <c r="J109" s="6"/>
      <c r="K109" s="24"/>
    </row>
    <row r="110" spans="1:11" ht="45" hidden="1" outlineLevel="1" x14ac:dyDescent="0.25">
      <c r="A110" s="67" t="str">
        <f t="shared" si="2"/>
        <v>Prosperity</v>
      </c>
      <c r="B110" s="23" t="s">
        <v>113</v>
      </c>
      <c r="C110" s="6"/>
      <c r="D110" s="6" t="s">
        <v>177</v>
      </c>
      <c r="E110" s="23"/>
      <c r="F110" s="23"/>
      <c r="G110" s="23"/>
      <c r="H110" s="23"/>
      <c r="I110" s="6"/>
      <c r="J110" s="6"/>
      <c r="K110" s="24"/>
    </row>
    <row r="111" spans="1:11" ht="30" hidden="1" outlineLevel="1" x14ac:dyDescent="0.25">
      <c r="A111" s="67" t="str">
        <f t="shared" si="2"/>
        <v>Prosperity</v>
      </c>
      <c r="B111" s="23" t="s">
        <v>114</v>
      </c>
      <c r="C111" s="6"/>
      <c r="D111" s="6" t="s">
        <v>177</v>
      </c>
      <c r="E111" s="23"/>
      <c r="F111" s="23"/>
      <c r="G111" s="23"/>
      <c r="H111" s="23"/>
      <c r="I111" s="6"/>
      <c r="J111" s="6"/>
      <c r="K111" s="24"/>
    </row>
    <row r="112" spans="1:11" ht="75" hidden="1" outlineLevel="1" x14ac:dyDescent="0.25">
      <c r="A112" s="67" t="str">
        <f t="shared" si="2"/>
        <v>Prosperity</v>
      </c>
      <c r="B112" s="23" t="s">
        <v>115</v>
      </c>
      <c r="C112" s="6"/>
      <c r="D112" s="6" t="s">
        <v>177</v>
      </c>
      <c r="E112" s="23" t="s">
        <v>247</v>
      </c>
      <c r="F112" s="23" t="s">
        <v>250</v>
      </c>
      <c r="G112" s="23"/>
      <c r="H112" s="23"/>
      <c r="I112" s="6" t="s">
        <v>185</v>
      </c>
      <c r="J112" s="6"/>
      <c r="K112" s="24"/>
    </row>
    <row r="113" spans="1:11" ht="60" hidden="1" outlineLevel="1" x14ac:dyDescent="0.25">
      <c r="A113" s="67" t="str">
        <f t="shared" si="2"/>
        <v>Prosperity</v>
      </c>
      <c r="B113" s="23" t="s">
        <v>116</v>
      </c>
      <c r="C113" s="6"/>
      <c r="D113" s="6" t="s">
        <v>177</v>
      </c>
      <c r="E113" s="23" t="s">
        <v>258</v>
      </c>
      <c r="F113" s="23" t="s">
        <v>266</v>
      </c>
      <c r="G113" s="23"/>
      <c r="H113" s="23"/>
      <c r="I113" s="6" t="s">
        <v>184</v>
      </c>
      <c r="J113" s="6"/>
      <c r="K113" s="24"/>
    </row>
    <row r="114" spans="1:11" ht="45" hidden="1" outlineLevel="1" x14ac:dyDescent="0.25">
      <c r="A114" s="67" t="str">
        <f t="shared" si="2"/>
        <v>Prosperity</v>
      </c>
      <c r="B114" s="23" t="s">
        <v>117</v>
      </c>
      <c r="C114" s="6"/>
      <c r="D114" s="6"/>
      <c r="E114" s="23"/>
      <c r="F114" s="23"/>
      <c r="G114" s="23"/>
      <c r="H114" s="23"/>
      <c r="I114" s="6"/>
      <c r="J114" s="6"/>
      <c r="K114" s="24"/>
    </row>
    <row r="115" spans="1:11" collapsed="1" x14ac:dyDescent="0.25">
      <c r="A115" s="68" t="str">
        <f>$F$176</f>
        <v>Peace</v>
      </c>
      <c r="B115" s="243" t="s">
        <v>118</v>
      </c>
      <c r="C115" s="243"/>
      <c r="D115" s="243"/>
      <c r="E115" s="243"/>
      <c r="F115" s="243"/>
      <c r="G115" s="243"/>
      <c r="H115" s="243"/>
      <c r="I115" s="243"/>
      <c r="J115" s="243"/>
      <c r="K115" s="244"/>
    </row>
    <row r="116" spans="1:11" ht="30" hidden="1" outlineLevel="1" x14ac:dyDescent="0.25">
      <c r="A116" s="68" t="str">
        <f t="shared" ref="A116:A125" si="3">$F$176</f>
        <v>Peace</v>
      </c>
      <c r="B116" s="23" t="s">
        <v>119</v>
      </c>
      <c r="C116" s="6"/>
      <c r="D116" s="6" t="s">
        <v>177</v>
      </c>
      <c r="E116" s="23"/>
      <c r="F116" s="23"/>
      <c r="G116" s="23"/>
      <c r="H116" s="23"/>
      <c r="I116" s="6"/>
      <c r="J116" s="6"/>
      <c r="K116" s="24"/>
    </row>
    <row r="117" spans="1:11" ht="30" hidden="1" outlineLevel="1" x14ac:dyDescent="0.25">
      <c r="A117" s="68" t="str">
        <f t="shared" si="3"/>
        <v>Peace</v>
      </c>
      <c r="B117" s="23" t="s">
        <v>120</v>
      </c>
      <c r="C117" s="6"/>
      <c r="D117" s="6" t="s">
        <v>177</v>
      </c>
      <c r="E117" s="23"/>
      <c r="F117" s="23"/>
      <c r="G117" s="23"/>
      <c r="H117" s="23"/>
      <c r="I117" s="6"/>
      <c r="J117" s="6"/>
      <c r="K117" s="24"/>
    </row>
    <row r="118" spans="1:11" ht="45" hidden="1" outlineLevel="1" x14ac:dyDescent="0.25">
      <c r="A118" s="68" t="str">
        <f t="shared" si="3"/>
        <v>Peace</v>
      </c>
      <c r="B118" s="23" t="s">
        <v>121</v>
      </c>
      <c r="C118" s="6"/>
      <c r="D118" s="6"/>
      <c r="E118" s="23" t="s">
        <v>243</v>
      </c>
      <c r="F118" s="23" t="s">
        <v>246</v>
      </c>
      <c r="G118" s="23"/>
      <c r="H118" s="23"/>
      <c r="I118" s="6" t="s">
        <v>184</v>
      </c>
      <c r="J118" s="6"/>
      <c r="K118" s="24"/>
    </row>
    <row r="119" spans="1:11" ht="45" hidden="1" outlineLevel="1" x14ac:dyDescent="0.25">
      <c r="A119" s="68" t="str">
        <f t="shared" si="3"/>
        <v>Peace</v>
      </c>
      <c r="B119" s="23" t="s">
        <v>122</v>
      </c>
      <c r="C119" s="6"/>
      <c r="D119" s="6" t="s">
        <v>177</v>
      </c>
      <c r="E119" s="23"/>
      <c r="F119" s="23"/>
      <c r="G119" s="23"/>
      <c r="H119" s="23"/>
      <c r="I119" s="6"/>
      <c r="J119" s="6"/>
      <c r="K119" s="24"/>
    </row>
    <row r="120" spans="1:11" hidden="1" outlineLevel="1" x14ac:dyDescent="0.25">
      <c r="A120" s="68" t="str">
        <f t="shared" si="3"/>
        <v>Peace</v>
      </c>
      <c r="B120" s="23" t="s">
        <v>123</v>
      </c>
      <c r="C120" s="6"/>
      <c r="D120" s="6" t="s">
        <v>177</v>
      </c>
      <c r="E120" s="23"/>
      <c r="F120" s="23"/>
      <c r="G120" s="23"/>
      <c r="H120" s="23"/>
      <c r="I120" s="6"/>
      <c r="J120" s="6"/>
      <c r="K120" s="24"/>
    </row>
    <row r="121" spans="1:11" ht="60" hidden="1" outlineLevel="1" x14ac:dyDescent="0.25">
      <c r="A121" s="68" t="str">
        <f t="shared" si="3"/>
        <v>Peace</v>
      </c>
      <c r="B121" s="23" t="s">
        <v>124</v>
      </c>
      <c r="C121" s="6"/>
      <c r="D121" s="6" t="s">
        <v>177</v>
      </c>
      <c r="E121" s="23" t="s">
        <v>243</v>
      </c>
      <c r="F121" s="23" t="s">
        <v>245</v>
      </c>
      <c r="G121" s="23"/>
      <c r="H121" s="23"/>
      <c r="I121" s="6" t="s">
        <v>185</v>
      </c>
      <c r="J121" s="6"/>
      <c r="K121" s="24"/>
    </row>
    <row r="122" spans="1:11" ht="45" hidden="1" outlineLevel="1" x14ac:dyDescent="0.25">
      <c r="A122" s="68" t="str">
        <f t="shared" si="3"/>
        <v>Peace</v>
      </c>
      <c r="B122" s="23" t="s">
        <v>125</v>
      </c>
      <c r="C122" s="6"/>
      <c r="D122" s="6" t="s">
        <v>177</v>
      </c>
      <c r="E122" s="23" t="s">
        <v>243</v>
      </c>
      <c r="F122" s="23" t="s">
        <v>244</v>
      </c>
      <c r="G122" s="23"/>
      <c r="H122" s="23"/>
      <c r="I122" s="6" t="s">
        <v>185</v>
      </c>
      <c r="J122" s="6"/>
      <c r="K122" s="24"/>
    </row>
    <row r="123" spans="1:11" ht="30" hidden="1" outlineLevel="1" x14ac:dyDescent="0.25">
      <c r="A123" s="68" t="str">
        <f t="shared" si="3"/>
        <v>Peace</v>
      </c>
      <c r="B123" s="23" t="s">
        <v>126</v>
      </c>
      <c r="C123" s="6"/>
      <c r="D123" s="6" t="s">
        <v>177</v>
      </c>
      <c r="E123" s="23"/>
      <c r="F123" s="23"/>
      <c r="G123" s="23"/>
      <c r="H123" s="23"/>
      <c r="I123" s="6"/>
      <c r="J123" s="6"/>
      <c r="K123" s="24"/>
    </row>
    <row r="124" spans="1:11" ht="30" hidden="1" outlineLevel="1" x14ac:dyDescent="0.25">
      <c r="A124" s="68" t="str">
        <f t="shared" si="3"/>
        <v>Peace</v>
      </c>
      <c r="B124" s="23" t="s">
        <v>127</v>
      </c>
      <c r="C124" s="6"/>
      <c r="D124" s="6" t="s">
        <v>177</v>
      </c>
      <c r="E124" s="23"/>
      <c r="F124" s="23"/>
      <c r="G124" s="23"/>
      <c r="H124" s="23"/>
      <c r="I124" s="6"/>
      <c r="J124" s="6"/>
      <c r="K124" s="24"/>
    </row>
    <row r="125" spans="1:11" ht="45" hidden="1" outlineLevel="1" x14ac:dyDescent="0.25">
      <c r="A125" s="68" t="str">
        <f t="shared" si="3"/>
        <v>Peace</v>
      </c>
      <c r="B125" s="23" t="s">
        <v>128</v>
      </c>
      <c r="C125" s="6"/>
      <c r="D125" s="6" t="s">
        <v>177</v>
      </c>
      <c r="E125" s="23"/>
      <c r="F125" s="23"/>
      <c r="G125" s="23"/>
      <c r="H125" s="23"/>
      <c r="I125" s="6"/>
      <c r="J125" s="6"/>
      <c r="K125" s="24"/>
    </row>
    <row r="126" spans="1:11" collapsed="1" x14ac:dyDescent="0.25">
      <c r="A126" s="69" t="str">
        <f>$F$177</f>
        <v>Partnerships</v>
      </c>
      <c r="B126" s="221" t="s">
        <v>129</v>
      </c>
      <c r="C126" s="221"/>
      <c r="D126" s="221"/>
      <c r="E126" s="221"/>
      <c r="F126" s="221"/>
      <c r="G126" s="221"/>
      <c r="H126" s="221"/>
      <c r="I126" s="221"/>
      <c r="J126" s="221"/>
      <c r="K126" s="222"/>
    </row>
    <row r="127" spans="1:11" ht="45" hidden="1" outlineLevel="1" x14ac:dyDescent="0.25">
      <c r="A127" s="69" t="str">
        <f t="shared" ref="A127:A145" si="4">$F$177</f>
        <v>Partnerships</v>
      </c>
      <c r="B127" s="23" t="s">
        <v>130</v>
      </c>
      <c r="C127" s="6"/>
      <c r="D127" s="6" t="s">
        <v>177</v>
      </c>
      <c r="E127" s="23"/>
      <c r="F127" s="23"/>
      <c r="G127" s="23"/>
      <c r="H127" s="23"/>
      <c r="I127" s="6"/>
      <c r="J127" s="6"/>
      <c r="K127" s="24"/>
    </row>
    <row r="128" spans="1:11" ht="105" hidden="1" outlineLevel="1" x14ac:dyDescent="0.25">
      <c r="A128" s="69" t="str">
        <f t="shared" si="4"/>
        <v>Partnerships</v>
      </c>
      <c r="B128" s="23" t="s">
        <v>131</v>
      </c>
      <c r="C128" s="6" t="s">
        <v>177</v>
      </c>
      <c r="D128" s="6" t="s">
        <v>177</v>
      </c>
      <c r="E128" s="23"/>
      <c r="F128" s="23"/>
      <c r="G128" s="23"/>
      <c r="H128" s="23"/>
      <c r="I128" s="6"/>
      <c r="J128" s="6"/>
      <c r="K128" s="24"/>
    </row>
    <row r="129" spans="1:11" ht="30" hidden="1" outlineLevel="1" x14ac:dyDescent="0.25">
      <c r="A129" s="69" t="str">
        <f t="shared" si="4"/>
        <v>Partnerships</v>
      </c>
      <c r="B129" s="23" t="s">
        <v>132</v>
      </c>
      <c r="C129" s="6" t="s">
        <v>177</v>
      </c>
      <c r="D129" s="6" t="s">
        <v>177</v>
      </c>
      <c r="E129" s="23"/>
      <c r="F129" s="23"/>
      <c r="G129" s="23"/>
      <c r="H129" s="23"/>
      <c r="I129" s="6"/>
      <c r="J129" s="6"/>
      <c r="K129" s="24"/>
    </row>
    <row r="130" spans="1:11" ht="75" hidden="1" outlineLevel="1" x14ac:dyDescent="0.25">
      <c r="A130" s="69" t="str">
        <f t="shared" si="4"/>
        <v>Partnerships</v>
      </c>
      <c r="B130" s="23" t="s">
        <v>133</v>
      </c>
      <c r="C130" s="6"/>
      <c r="D130" s="6" t="s">
        <v>177</v>
      </c>
      <c r="E130" s="23"/>
      <c r="F130" s="23"/>
      <c r="G130" s="23"/>
      <c r="H130" s="23"/>
      <c r="I130" s="6"/>
      <c r="J130" s="6"/>
      <c r="K130" s="24"/>
    </row>
    <row r="131" spans="1:11" ht="30" hidden="1" outlineLevel="1" x14ac:dyDescent="0.25">
      <c r="A131" s="69" t="str">
        <f t="shared" si="4"/>
        <v>Partnerships</v>
      </c>
      <c r="B131" s="23" t="s">
        <v>134</v>
      </c>
      <c r="C131" s="6"/>
      <c r="D131" s="6" t="s">
        <v>177</v>
      </c>
      <c r="E131" s="23" t="s">
        <v>252</v>
      </c>
      <c r="F131" s="23" t="s">
        <v>256</v>
      </c>
      <c r="G131" s="23"/>
      <c r="H131" s="23"/>
      <c r="I131" s="6" t="s">
        <v>185</v>
      </c>
      <c r="J131" s="6"/>
      <c r="K131" s="24"/>
    </row>
    <row r="132" spans="1:11" ht="105" hidden="1" outlineLevel="1" x14ac:dyDescent="0.25">
      <c r="A132" s="69" t="str">
        <f t="shared" si="4"/>
        <v>Partnerships</v>
      </c>
      <c r="B132" s="23" t="s">
        <v>135</v>
      </c>
      <c r="C132" s="6"/>
      <c r="D132" s="6" t="s">
        <v>177</v>
      </c>
      <c r="E132" s="23"/>
      <c r="F132" s="23"/>
      <c r="G132" s="23"/>
      <c r="H132" s="23"/>
      <c r="I132" s="6"/>
      <c r="J132" s="6"/>
      <c r="K132" s="24"/>
    </row>
    <row r="133" spans="1:11" ht="75" hidden="1" outlineLevel="1" x14ac:dyDescent="0.25">
      <c r="A133" s="69" t="str">
        <f t="shared" si="4"/>
        <v>Partnerships</v>
      </c>
      <c r="B133" s="23" t="s">
        <v>136</v>
      </c>
      <c r="C133" s="6"/>
      <c r="D133" s="6" t="s">
        <v>177</v>
      </c>
      <c r="E133" s="23"/>
      <c r="F133" s="23"/>
      <c r="G133" s="23"/>
      <c r="H133" s="23"/>
      <c r="I133" s="6"/>
      <c r="J133" s="6"/>
      <c r="K133" s="24"/>
    </row>
    <row r="134" spans="1:11" ht="75" hidden="1" outlineLevel="1" x14ac:dyDescent="0.25">
      <c r="A134" s="69" t="str">
        <f t="shared" si="4"/>
        <v>Partnerships</v>
      </c>
      <c r="B134" s="23" t="s">
        <v>137</v>
      </c>
      <c r="C134" s="6"/>
      <c r="D134" s="6" t="s">
        <v>177</v>
      </c>
      <c r="E134" s="23"/>
      <c r="F134" s="23"/>
      <c r="G134" s="23"/>
      <c r="H134" s="23"/>
      <c r="I134" s="6"/>
      <c r="J134" s="6"/>
      <c r="K134" s="24"/>
    </row>
    <row r="135" spans="1:11" ht="75" hidden="1" outlineLevel="1" x14ac:dyDescent="0.25">
      <c r="A135" s="69" t="str">
        <f t="shared" si="4"/>
        <v>Partnerships</v>
      </c>
      <c r="B135" s="23" t="s">
        <v>138</v>
      </c>
      <c r="C135" s="6"/>
      <c r="D135" s="6" t="s">
        <v>177</v>
      </c>
      <c r="E135" s="23"/>
      <c r="F135" s="23"/>
      <c r="G135" s="23"/>
      <c r="H135" s="23"/>
      <c r="I135" s="6"/>
      <c r="J135" s="6"/>
      <c r="K135" s="24"/>
    </row>
    <row r="136" spans="1:11" ht="60" hidden="1" outlineLevel="1" x14ac:dyDescent="0.25">
      <c r="A136" s="69" t="str">
        <f t="shared" si="4"/>
        <v>Partnerships</v>
      </c>
      <c r="B136" s="23" t="s">
        <v>139</v>
      </c>
      <c r="C136" s="6"/>
      <c r="D136" s="6" t="s">
        <v>177</v>
      </c>
      <c r="E136" s="23"/>
      <c r="F136" s="23"/>
      <c r="G136" s="23"/>
      <c r="H136" s="23"/>
      <c r="I136" s="6"/>
      <c r="J136" s="6"/>
      <c r="K136" s="24"/>
    </row>
    <row r="137" spans="1:11" ht="45" hidden="1" outlineLevel="1" x14ac:dyDescent="0.25">
      <c r="A137" s="69" t="str">
        <f t="shared" si="4"/>
        <v>Partnerships</v>
      </c>
      <c r="B137" s="23" t="s">
        <v>140</v>
      </c>
      <c r="C137" s="6"/>
      <c r="D137" s="6" t="s">
        <v>177</v>
      </c>
      <c r="E137" s="23" t="s">
        <v>252</v>
      </c>
      <c r="F137" s="23" t="s">
        <v>256</v>
      </c>
      <c r="G137" s="23"/>
      <c r="H137" s="23"/>
      <c r="I137" s="6" t="s">
        <v>184</v>
      </c>
      <c r="J137" s="6"/>
      <c r="K137" s="24"/>
    </row>
    <row r="138" spans="1:11" ht="105" hidden="1" outlineLevel="1" x14ac:dyDescent="0.25">
      <c r="A138" s="69" t="str">
        <f t="shared" si="4"/>
        <v>Partnerships</v>
      </c>
      <c r="B138" s="23" t="s">
        <v>141</v>
      </c>
      <c r="C138" s="6" t="s">
        <v>177</v>
      </c>
      <c r="D138" s="6" t="s">
        <v>177</v>
      </c>
      <c r="E138" s="23"/>
      <c r="F138" s="23"/>
      <c r="G138" s="23"/>
      <c r="H138" s="23"/>
      <c r="I138" s="6"/>
      <c r="J138" s="6"/>
      <c r="K138" s="24"/>
    </row>
    <row r="139" spans="1:11" ht="45" hidden="1" outlineLevel="1" x14ac:dyDescent="0.25">
      <c r="A139" s="69" t="str">
        <f t="shared" si="4"/>
        <v>Partnerships</v>
      </c>
      <c r="B139" s="23" t="s">
        <v>142</v>
      </c>
      <c r="C139" s="6" t="s">
        <v>177</v>
      </c>
      <c r="D139" s="6" t="s">
        <v>177</v>
      </c>
      <c r="E139" s="23"/>
      <c r="F139" s="23"/>
      <c r="G139" s="23"/>
      <c r="H139" s="23"/>
      <c r="I139" s="6"/>
      <c r="J139" s="6"/>
      <c r="K139" s="24"/>
    </row>
    <row r="140" spans="1:11" ht="30" hidden="1" outlineLevel="1" x14ac:dyDescent="0.25">
      <c r="A140" s="69" t="str">
        <f t="shared" si="4"/>
        <v>Partnerships</v>
      </c>
      <c r="B140" s="23" t="s">
        <v>143</v>
      </c>
      <c r="C140" s="6"/>
      <c r="D140" s="6" t="s">
        <v>177</v>
      </c>
      <c r="E140" s="23"/>
      <c r="F140" s="23"/>
      <c r="G140" s="23"/>
      <c r="H140" s="23"/>
      <c r="I140" s="6"/>
      <c r="J140" s="6"/>
      <c r="K140" s="24"/>
    </row>
    <row r="141" spans="1:11" ht="45" hidden="1" outlineLevel="1" x14ac:dyDescent="0.25">
      <c r="A141" s="69" t="str">
        <f t="shared" si="4"/>
        <v>Partnerships</v>
      </c>
      <c r="B141" s="23" t="s">
        <v>144</v>
      </c>
      <c r="C141" s="6"/>
      <c r="D141" s="6" t="s">
        <v>177</v>
      </c>
      <c r="E141" s="23"/>
      <c r="F141" s="23"/>
      <c r="G141" s="23"/>
      <c r="H141" s="23"/>
      <c r="I141" s="6"/>
      <c r="J141" s="6"/>
      <c r="K141" s="24"/>
    </row>
    <row r="142" spans="1:11" ht="90" hidden="1" outlineLevel="1" x14ac:dyDescent="0.25">
      <c r="A142" s="69" t="str">
        <f t="shared" si="4"/>
        <v>Partnerships</v>
      </c>
      <c r="B142" s="23" t="s">
        <v>145</v>
      </c>
      <c r="C142" s="6"/>
      <c r="D142" s="6" t="s">
        <v>177</v>
      </c>
      <c r="E142" s="23"/>
      <c r="F142" s="23"/>
      <c r="G142" s="23"/>
      <c r="H142" s="23"/>
      <c r="I142" s="6"/>
      <c r="J142" s="6"/>
      <c r="K142" s="24"/>
    </row>
    <row r="143" spans="1:11" ht="60" hidden="1" outlineLevel="1" x14ac:dyDescent="0.25">
      <c r="A143" s="69" t="str">
        <f t="shared" si="4"/>
        <v>Partnerships</v>
      </c>
      <c r="B143" s="23" t="s">
        <v>146</v>
      </c>
      <c r="C143" s="6"/>
      <c r="D143" s="6" t="s">
        <v>177</v>
      </c>
      <c r="E143" s="23"/>
      <c r="F143" s="23"/>
      <c r="G143" s="23"/>
      <c r="H143" s="23"/>
      <c r="I143" s="6"/>
      <c r="J143" s="6"/>
      <c r="K143" s="24"/>
    </row>
    <row r="144" spans="1:11" ht="105" hidden="1" outlineLevel="1" x14ac:dyDescent="0.25">
      <c r="A144" s="69" t="str">
        <f t="shared" si="4"/>
        <v>Partnerships</v>
      </c>
      <c r="B144" s="23" t="s">
        <v>147</v>
      </c>
      <c r="C144" s="6"/>
      <c r="D144" s="6"/>
      <c r="E144" s="23"/>
      <c r="F144" s="23"/>
      <c r="G144" s="23"/>
      <c r="H144" s="23"/>
      <c r="I144" s="6"/>
      <c r="J144" s="6"/>
      <c r="K144" s="24"/>
    </row>
    <row r="145" spans="1:11" ht="75.75" hidden="1" outlineLevel="1" thickBot="1" x14ac:dyDescent="0.3">
      <c r="A145" s="70" t="str">
        <f t="shared" si="4"/>
        <v>Partnerships</v>
      </c>
      <c r="B145" s="25" t="s">
        <v>148</v>
      </c>
      <c r="C145" s="9"/>
      <c r="D145" s="9" t="s">
        <v>177</v>
      </c>
      <c r="E145" s="25" t="s">
        <v>258</v>
      </c>
      <c r="F145" s="25" t="s">
        <v>267</v>
      </c>
      <c r="G145" s="25"/>
      <c r="H145" s="25"/>
      <c r="I145" s="9" t="s">
        <v>184</v>
      </c>
      <c r="J145" s="9"/>
      <c r="K145" s="26"/>
    </row>
    <row r="146" spans="1:11" collapsed="1" x14ac:dyDescent="0.25">
      <c r="A146" s="5"/>
      <c r="B146" s="5"/>
      <c r="C146" s="5"/>
      <c r="D146" s="49"/>
      <c r="E146" s="5"/>
      <c r="F146" s="5"/>
      <c r="G146" s="5"/>
      <c r="H146" s="5"/>
      <c r="I146" s="49"/>
      <c r="J146" s="49"/>
      <c r="K146" s="5"/>
    </row>
    <row r="147" spans="1:11" x14ac:dyDescent="0.25">
      <c r="A147" s="5"/>
      <c r="B147" s="5"/>
      <c r="C147" s="5"/>
      <c r="D147" s="49"/>
      <c r="E147" s="5"/>
      <c r="F147" s="5"/>
      <c r="G147" s="5"/>
      <c r="H147" s="5"/>
      <c r="I147" s="49"/>
      <c r="J147" s="49"/>
      <c r="K147" s="5"/>
    </row>
    <row r="148" spans="1:11" x14ac:dyDescent="0.25">
      <c r="A148" s="5"/>
      <c r="B148" s="5"/>
      <c r="C148" s="5"/>
      <c r="D148" s="49"/>
      <c r="E148" s="5"/>
      <c r="F148" s="5"/>
      <c r="G148" s="5"/>
      <c r="H148" s="5"/>
      <c r="I148" s="49"/>
      <c r="J148" s="49"/>
      <c r="K148" s="5"/>
    </row>
    <row r="149" spans="1:11" ht="15.75" thickBot="1" x14ac:dyDescent="0.3">
      <c r="A149" s="5"/>
      <c r="B149" s="50" t="s">
        <v>181</v>
      </c>
      <c r="C149" s="5"/>
      <c r="D149" s="49"/>
      <c r="E149" s="5"/>
      <c r="F149" s="5"/>
      <c r="G149" s="5"/>
      <c r="H149" s="5"/>
      <c r="I149" s="49"/>
      <c r="J149" s="49"/>
      <c r="K149" s="5"/>
    </row>
    <row r="150" spans="1:11" ht="15.75" thickBot="1" x14ac:dyDescent="0.3">
      <c r="A150" s="5"/>
      <c r="B150" s="51" t="s">
        <v>219</v>
      </c>
      <c r="C150" s="5"/>
      <c r="D150" s="49"/>
      <c r="E150" s="5"/>
      <c r="F150" s="5"/>
      <c r="G150" s="5"/>
      <c r="H150" s="5"/>
      <c r="I150" s="49"/>
      <c r="J150" s="49"/>
      <c r="K150" s="5"/>
    </row>
    <row r="151" spans="1:11" x14ac:dyDescent="0.25">
      <c r="A151" s="5"/>
      <c r="B151" s="5"/>
      <c r="C151" s="5"/>
      <c r="D151" s="49"/>
      <c r="E151" s="5"/>
      <c r="F151" s="5"/>
      <c r="G151" s="5"/>
      <c r="H151" s="5"/>
      <c r="I151" s="49"/>
      <c r="J151" s="49"/>
      <c r="K151" s="5"/>
    </row>
    <row r="152" spans="1:11" x14ac:dyDescent="0.25">
      <c r="A152" s="5"/>
      <c r="B152" s="5"/>
      <c r="C152" s="5"/>
      <c r="D152" s="49"/>
      <c r="E152" s="5"/>
      <c r="F152" s="5"/>
      <c r="G152" s="5"/>
      <c r="H152" s="5"/>
      <c r="I152" s="49"/>
      <c r="J152" s="49"/>
      <c r="K152" s="5"/>
    </row>
    <row r="153" spans="1:11" ht="15.75" thickBot="1" x14ac:dyDescent="0.3">
      <c r="A153" s="5"/>
      <c r="B153" s="5"/>
      <c r="C153" s="5"/>
      <c r="D153" s="49"/>
      <c r="E153" s="5"/>
      <c r="F153" s="5"/>
      <c r="G153" s="5"/>
      <c r="H153" s="5"/>
      <c r="I153" s="49"/>
      <c r="J153" s="49"/>
      <c r="K153" s="5"/>
    </row>
    <row r="154" spans="1:11" ht="15.75" thickBot="1" x14ac:dyDescent="0.3">
      <c r="A154" s="218" t="s">
        <v>176</v>
      </c>
      <c r="B154" s="219"/>
      <c r="C154" s="219"/>
      <c r="D154" s="219"/>
      <c r="E154" s="219"/>
      <c r="F154" s="219"/>
      <c r="G154" s="219"/>
      <c r="H154" s="220"/>
      <c r="I154" s="63"/>
      <c r="J154" s="63"/>
      <c r="K154" s="8"/>
    </row>
    <row r="155" spans="1:11" x14ac:dyDescent="0.25">
      <c r="A155" s="10" t="s">
        <v>153</v>
      </c>
      <c r="B155" s="14" t="s">
        <v>155</v>
      </c>
      <c r="C155" s="18" t="s">
        <v>154</v>
      </c>
      <c r="D155" s="29"/>
      <c r="E155" s="29" t="s">
        <v>179</v>
      </c>
      <c r="F155" s="29" t="s">
        <v>173</v>
      </c>
      <c r="G155" s="29" t="s">
        <v>174</v>
      </c>
      <c r="H155" s="30" t="s">
        <v>175</v>
      </c>
      <c r="I155" s="63"/>
      <c r="J155" s="63"/>
      <c r="K155" s="5"/>
    </row>
    <row r="156" spans="1:11" x14ac:dyDescent="0.25">
      <c r="A156" s="12">
        <v>1</v>
      </c>
      <c r="B156" s="16" t="s">
        <v>156</v>
      </c>
      <c r="C156" s="3">
        <f>COUNTA(B$4:B$8)-COUNTA(C$4:C$8)</f>
        <v>5</v>
      </c>
      <c r="D156" s="38"/>
      <c r="E156" s="38">
        <f>COUNTA(I$4:I$8)</f>
        <v>1</v>
      </c>
      <c r="F156" s="38">
        <f>COUNTA(G$4:G$8)</f>
        <v>0</v>
      </c>
      <c r="G156" s="39">
        <f t="shared" ref="G156:G172" si="5">$E156/$C156</f>
        <v>0.2</v>
      </c>
      <c r="H156" s="52">
        <f>IFERROR($F156/$E156,'developer sheet'!$D$9)</f>
        <v>0</v>
      </c>
      <c r="I156" s="39"/>
      <c r="J156" s="39"/>
      <c r="K156" s="5"/>
    </row>
    <row r="157" spans="1:11" x14ac:dyDescent="0.25">
      <c r="A157" s="11">
        <v>2</v>
      </c>
      <c r="B157" s="15" t="s">
        <v>157</v>
      </c>
      <c r="C157" s="2">
        <f>COUNTA(B$10:B$14)-COUNTA(C$10:C$14)</f>
        <v>5</v>
      </c>
      <c r="D157" s="33"/>
      <c r="E157" s="33">
        <f>COUNTA(I$10:I$14)</f>
        <v>1</v>
      </c>
      <c r="F157" s="33">
        <f>COUNTA(G$10:G$14)</f>
        <v>0</v>
      </c>
      <c r="G157" s="34">
        <f t="shared" si="5"/>
        <v>0.2</v>
      </c>
      <c r="H157" s="53">
        <f>IFERROR($F157/$E157,'developer sheet'!$D$9)</f>
        <v>0</v>
      </c>
      <c r="I157" s="39"/>
      <c r="J157" s="39"/>
      <c r="K157" s="5"/>
    </row>
    <row r="158" spans="1:11" x14ac:dyDescent="0.25">
      <c r="A158" s="12">
        <v>3</v>
      </c>
      <c r="B158" s="16" t="s">
        <v>158</v>
      </c>
      <c r="C158" s="3">
        <f>COUNTA(B$16:B$24)-COUNTA(C$16:C$24)</f>
        <v>9</v>
      </c>
      <c r="D158" s="38"/>
      <c r="E158" s="38">
        <f>COUNTA(I$16:I$24)</f>
        <v>4</v>
      </c>
      <c r="F158" s="38">
        <f>COUNTA(G$16:G$24)</f>
        <v>0</v>
      </c>
      <c r="G158" s="39">
        <f t="shared" si="5"/>
        <v>0.44444444444444442</v>
      </c>
      <c r="H158" s="52">
        <f>IFERROR($F158/$E158,'developer sheet'!$D$9)</f>
        <v>0</v>
      </c>
      <c r="I158" s="39"/>
      <c r="J158" s="39"/>
      <c r="K158" s="5"/>
    </row>
    <row r="159" spans="1:11" x14ac:dyDescent="0.25">
      <c r="A159" s="11">
        <v>4</v>
      </c>
      <c r="B159" s="15" t="s">
        <v>159</v>
      </c>
      <c r="C159" s="2">
        <f>COUNTA(B$26:B$32)-COUNTA(C$26:C$32)</f>
        <v>7</v>
      </c>
      <c r="D159" s="33"/>
      <c r="E159" s="33">
        <f>COUNTA(I$26:I$32)</f>
        <v>4</v>
      </c>
      <c r="F159" s="33">
        <f>COUNTA(G$26:G$32)</f>
        <v>0</v>
      </c>
      <c r="G159" s="34">
        <f t="shared" si="5"/>
        <v>0.5714285714285714</v>
      </c>
      <c r="H159" s="53">
        <f>IFERROR($F159/$E159,'developer sheet'!$D$9)</f>
        <v>0</v>
      </c>
      <c r="I159" s="39"/>
      <c r="J159" s="39"/>
      <c r="K159" s="5"/>
    </row>
    <row r="160" spans="1:11" x14ac:dyDescent="0.25">
      <c r="A160" s="12">
        <v>5</v>
      </c>
      <c r="B160" s="16" t="s">
        <v>160</v>
      </c>
      <c r="C160" s="3">
        <f>COUNTA(B$34:B$39)-COUNTA(C$34:C$39)</f>
        <v>5</v>
      </c>
      <c r="D160" s="38"/>
      <c r="E160" s="38">
        <f>COUNTA(I$34:I$39)</f>
        <v>2</v>
      </c>
      <c r="F160" s="38">
        <f>COUNTA(G$34:G$39)</f>
        <v>0</v>
      </c>
      <c r="G160" s="39">
        <f t="shared" si="5"/>
        <v>0.4</v>
      </c>
      <c r="H160" s="52">
        <f>IFERROR($F160/$E160,'developer sheet'!$D$9)</f>
        <v>0</v>
      </c>
      <c r="I160" s="39"/>
      <c r="J160" s="39"/>
      <c r="K160" s="5"/>
    </row>
    <row r="161" spans="1:11" x14ac:dyDescent="0.25">
      <c r="A161" s="11">
        <v>6</v>
      </c>
      <c r="B161" s="15" t="s">
        <v>161</v>
      </c>
      <c r="C161" s="2">
        <f>COUNTA(B$41:B$46)-COUNTA(C$41:C$46)</f>
        <v>6</v>
      </c>
      <c r="D161" s="33"/>
      <c r="E161" s="33">
        <f>COUNTA(I$41:I$46)</f>
        <v>4</v>
      </c>
      <c r="F161" s="33">
        <f>COUNTA(G$41:G$46)</f>
        <v>0</v>
      </c>
      <c r="G161" s="34">
        <f t="shared" si="5"/>
        <v>0.66666666666666663</v>
      </c>
      <c r="H161" s="53">
        <f>IFERROR($F161/$E161,'developer sheet'!$D$9)</f>
        <v>0</v>
      </c>
      <c r="I161" s="39"/>
      <c r="J161" s="39"/>
      <c r="K161" s="5"/>
    </row>
    <row r="162" spans="1:11" x14ac:dyDescent="0.25">
      <c r="A162" s="12">
        <v>7</v>
      </c>
      <c r="B162" s="16" t="s">
        <v>162</v>
      </c>
      <c r="C162" s="3">
        <f>COUNTA(B$79:B$81)-COUNTA(C$79:C$81)</f>
        <v>3</v>
      </c>
      <c r="D162" s="38"/>
      <c r="E162" s="38">
        <f>COUNTA(I$79:I$81)</f>
        <v>2</v>
      </c>
      <c r="F162" s="38">
        <f>COUNTA(G$79:G$81)</f>
        <v>0</v>
      </c>
      <c r="G162" s="39">
        <f t="shared" si="5"/>
        <v>0.66666666666666663</v>
      </c>
      <c r="H162" s="52">
        <f>IFERROR($F162/$E162,'developer sheet'!$D$9)</f>
        <v>0</v>
      </c>
      <c r="I162" s="39"/>
      <c r="J162" s="39"/>
      <c r="K162" s="5"/>
    </row>
    <row r="163" spans="1:11" x14ac:dyDescent="0.25">
      <c r="A163" s="11">
        <v>8</v>
      </c>
      <c r="B163" s="15" t="s">
        <v>163</v>
      </c>
      <c r="C163" s="2">
        <f>COUNTA(B$83:B$92)-COUNTA(C$83:C$92)</f>
        <v>9</v>
      </c>
      <c r="D163" s="33"/>
      <c r="E163" s="33">
        <f>COUNTA(I$83:I$92)</f>
        <v>2</v>
      </c>
      <c r="F163" s="33">
        <f>COUNTA(G$83:G$92)</f>
        <v>0</v>
      </c>
      <c r="G163" s="34">
        <f t="shared" si="5"/>
        <v>0.22222222222222221</v>
      </c>
      <c r="H163" s="53">
        <f>IFERROR($F163/$E163,'developer sheet'!$D$9)</f>
        <v>0</v>
      </c>
      <c r="I163" s="39"/>
      <c r="J163" s="39"/>
      <c r="K163" s="5"/>
    </row>
    <row r="164" spans="1:11" x14ac:dyDescent="0.25">
      <c r="A164" s="12">
        <v>9</v>
      </c>
      <c r="B164" s="16" t="s">
        <v>164</v>
      </c>
      <c r="C164" s="3">
        <f>COUNTA(B$94:B$98)-COUNTA(C$94:C$98)</f>
        <v>5</v>
      </c>
      <c r="D164" s="38"/>
      <c r="E164" s="38">
        <f>COUNTA(I$94:I$98)</f>
        <v>3</v>
      </c>
      <c r="F164" s="38">
        <f>COUNTA(G$94:G$98)</f>
        <v>0</v>
      </c>
      <c r="G164" s="39">
        <f t="shared" si="5"/>
        <v>0.6</v>
      </c>
      <c r="H164" s="52">
        <f>IFERROR($F164/$E164,'developer sheet'!$D$9)</f>
        <v>0</v>
      </c>
      <c r="I164" s="39"/>
      <c r="J164" s="39"/>
      <c r="K164" s="5"/>
    </row>
    <row r="165" spans="1:11" x14ac:dyDescent="0.25">
      <c r="A165" s="11">
        <v>10</v>
      </c>
      <c r="B165" s="15" t="s">
        <v>165</v>
      </c>
      <c r="C165" s="2">
        <f>COUNTA(B$100:B$106)-COUNTA(C$100:C$106)</f>
        <v>5</v>
      </c>
      <c r="D165" s="33"/>
      <c r="E165" s="33">
        <f>COUNTA(I$100:I$106)</f>
        <v>2</v>
      </c>
      <c r="F165" s="33">
        <f>COUNTA(G$100:G$106)</f>
        <v>0</v>
      </c>
      <c r="G165" s="34">
        <f t="shared" si="5"/>
        <v>0.4</v>
      </c>
      <c r="H165" s="53">
        <f>IFERROR($F165/$E165,'developer sheet'!$D$9)</f>
        <v>0</v>
      </c>
      <c r="I165" s="39"/>
      <c r="J165" s="39"/>
      <c r="K165" s="5"/>
    </row>
    <row r="166" spans="1:11" x14ac:dyDescent="0.25">
      <c r="A166" s="12">
        <v>11</v>
      </c>
      <c r="B166" s="16" t="s">
        <v>166</v>
      </c>
      <c r="C166" s="3">
        <f>COUNTA(B$108:B$114)-COUNTA(C$108:C$114)</f>
        <v>7</v>
      </c>
      <c r="D166" s="38"/>
      <c r="E166" s="38">
        <f>COUNTA(I$108:I$114)</f>
        <v>4</v>
      </c>
      <c r="F166" s="38">
        <f>COUNTA(G$108:G$114)</f>
        <v>0</v>
      </c>
      <c r="G166" s="39">
        <f t="shared" si="5"/>
        <v>0.5714285714285714</v>
      </c>
      <c r="H166" s="52">
        <f>IFERROR($F166/$E166,'developer sheet'!$D$9)</f>
        <v>0</v>
      </c>
      <c r="I166" s="39"/>
      <c r="J166" s="39"/>
      <c r="K166" s="5"/>
    </row>
    <row r="167" spans="1:11" x14ac:dyDescent="0.25">
      <c r="A167" s="11">
        <v>12</v>
      </c>
      <c r="B167" s="15" t="s">
        <v>167</v>
      </c>
      <c r="C167" s="2">
        <f>COUNTA(B$48:B$55)-COUNTA(C$48:C$55)</f>
        <v>7</v>
      </c>
      <c r="D167" s="33"/>
      <c r="E167" s="33">
        <f>COUNTA(I$48:I$55)</f>
        <v>2</v>
      </c>
      <c r="F167" s="33">
        <f>COUNTA(G$48:G$55)</f>
        <v>0</v>
      </c>
      <c r="G167" s="34">
        <f t="shared" si="5"/>
        <v>0.2857142857142857</v>
      </c>
      <c r="H167" s="53">
        <f>IFERROR($F167/$E167,'developer sheet'!$D$9)</f>
        <v>0</v>
      </c>
      <c r="I167" s="39"/>
      <c r="J167" s="39"/>
      <c r="K167" s="5"/>
    </row>
    <row r="168" spans="1:11" x14ac:dyDescent="0.25">
      <c r="A168" s="12">
        <v>13</v>
      </c>
      <c r="B168" s="16" t="s">
        <v>168</v>
      </c>
      <c r="C168" s="3">
        <f>COUNTA(B$57:B$59)-COUNTA(C$57:C$59)</f>
        <v>3</v>
      </c>
      <c r="D168" s="38"/>
      <c r="E168" s="38">
        <f>COUNTA(I$57:I$59)</f>
        <v>2</v>
      </c>
      <c r="F168" s="38">
        <f>COUNTA(G$57:G$59)</f>
        <v>0</v>
      </c>
      <c r="G168" s="39">
        <f t="shared" si="5"/>
        <v>0.66666666666666663</v>
      </c>
      <c r="H168" s="52">
        <f>IFERROR($F168/$E168,'developer sheet'!$D$9)</f>
        <v>0</v>
      </c>
      <c r="I168" s="39"/>
      <c r="J168" s="39"/>
      <c r="K168" s="5"/>
    </row>
    <row r="169" spans="1:11" x14ac:dyDescent="0.25">
      <c r="A169" s="11">
        <v>14</v>
      </c>
      <c r="B169" s="15" t="s">
        <v>169</v>
      </c>
      <c r="C169" s="2">
        <f>COUNTA(B$61:B$67)-COUNTA(C$61:C$67)</f>
        <v>7</v>
      </c>
      <c r="D169" s="33"/>
      <c r="E169" s="33">
        <f>COUNTA(I$61:I$67)</f>
        <v>0</v>
      </c>
      <c r="F169" s="33">
        <f>COUNTA(G$61:G$67)</f>
        <v>0</v>
      </c>
      <c r="G169" s="34">
        <f t="shared" si="5"/>
        <v>0</v>
      </c>
      <c r="H169" s="53" t="str">
        <f>IFERROR($F169/$E169,'developer sheet'!$D$9)</f>
        <v>N/A</v>
      </c>
      <c r="I169" s="39"/>
      <c r="J169" s="39"/>
      <c r="K169" s="5"/>
    </row>
    <row r="170" spans="1:11" x14ac:dyDescent="0.25">
      <c r="A170" s="12">
        <v>15</v>
      </c>
      <c r="B170" s="16" t="s">
        <v>170</v>
      </c>
      <c r="C170" s="3">
        <f>COUNTA(B$69:B$77)-COUNTA(C$69:C$77)</f>
        <v>9</v>
      </c>
      <c r="D170" s="38"/>
      <c r="E170" s="38">
        <f>COUNTA(I$69:I$77)</f>
        <v>3</v>
      </c>
      <c r="F170" s="38">
        <f>COUNTA(G$69:G$77)</f>
        <v>0</v>
      </c>
      <c r="G170" s="39">
        <f t="shared" si="5"/>
        <v>0.33333333333333331</v>
      </c>
      <c r="H170" s="52">
        <f>IFERROR($F170/$E170,'developer sheet'!$D$9)</f>
        <v>0</v>
      </c>
      <c r="I170" s="39"/>
      <c r="J170" s="39"/>
      <c r="K170" s="5"/>
    </row>
    <row r="171" spans="1:11" x14ac:dyDescent="0.25">
      <c r="A171" s="11">
        <v>16</v>
      </c>
      <c r="B171" s="15" t="s">
        <v>171</v>
      </c>
      <c r="C171" s="2">
        <f>COUNTA(B$116:B$125)-COUNTA(C$116:C$125)</f>
        <v>10</v>
      </c>
      <c r="D171" s="33"/>
      <c r="E171" s="33">
        <f>COUNTA(I$116:I$125)</f>
        <v>3</v>
      </c>
      <c r="F171" s="33">
        <f>COUNTA(G$116:G$125)</f>
        <v>0</v>
      </c>
      <c r="G171" s="34">
        <f t="shared" si="5"/>
        <v>0.3</v>
      </c>
      <c r="H171" s="53">
        <f>IFERROR($F171/$E171,'developer sheet'!$D$9)</f>
        <v>0</v>
      </c>
      <c r="I171" s="39"/>
      <c r="J171" s="39"/>
      <c r="K171" s="5"/>
    </row>
    <row r="172" spans="1:11" ht="15.75" thickBot="1" x14ac:dyDescent="0.3">
      <c r="A172" s="13">
        <v>17</v>
      </c>
      <c r="B172" s="17" t="s">
        <v>172</v>
      </c>
      <c r="C172" s="4">
        <f>COUNTA(B$127:B$145)-COUNTA(C$127:C$145)</f>
        <v>15</v>
      </c>
      <c r="D172" s="42"/>
      <c r="E172" s="42">
        <f>COUNTA(I$127:I$145)</f>
        <v>3</v>
      </c>
      <c r="F172" s="42">
        <f>COUNTA(G$127:G$145)</f>
        <v>0</v>
      </c>
      <c r="G172" s="43">
        <f t="shared" si="5"/>
        <v>0.2</v>
      </c>
      <c r="H172" s="54">
        <f>IFERROR($F172/$E172,'developer sheet'!$D$9)</f>
        <v>0</v>
      </c>
      <c r="I172" s="39"/>
      <c r="J172" s="39"/>
      <c r="K172" s="5"/>
    </row>
    <row r="173" spans="1:11" x14ac:dyDescent="0.25">
      <c r="A173" s="5"/>
      <c r="B173" s="5"/>
      <c r="C173" s="5"/>
      <c r="D173" s="49"/>
      <c r="E173" s="5"/>
      <c r="F173" s="45" t="s">
        <v>149</v>
      </c>
      <c r="G173" s="46">
        <f>SUM($E$156:$E$160)/SUM($C$156:$C$160)</f>
        <v>0.38709677419354838</v>
      </c>
      <c r="H173" s="55">
        <f>IFERROR(SUM($F$156:$F$160)/SUM($E$156:$E$160),'developer sheet'!$D$9)</f>
        <v>0</v>
      </c>
      <c r="I173" s="39"/>
      <c r="J173" s="39"/>
      <c r="K173" s="5"/>
    </row>
    <row r="174" spans="1:11" x14ac:dyDescent="0.25">
      <c r="A174" s="5"/>
      <c r="B174" s="5"/>
      <c r="C174" s="5"/>
      <c r="D174" s="49"/>
      <c r="E174" s="5"/>
      <c r="F174" s="44" t="s">
        <v>150</v>
      </c>
      <c r="G174" s="39">
        <f>SUM($E$161,$E$167:$E$170)/SUM($C$161,$C$167:$C$170)</f>
        <v>0.34375</v>
      </c>
      <c r="H174" s="52">
        <f>IFERROR(SUM($F$156:$F$160)/SUM($E$156:$E$160),'developer sheet'!$D$9)</f>
        <v>0</v>
      </c>
      <c r="I174" s="39"/>
      <c r="J174" s="39"/>
      <c r="K174" s="5"/>
    </row>
    <row r="175" spans="1:11" x14ac:dyDescent="0.25">
      <c r="A175" s="5"/>
      <c r="B175" s="5"/>
      <c r="C175" s="5"/>
      <c r="D175" s="49"/>
      <c r="E175" s="5"/>
      <c r="F175" s="47" t="s">
        <v>151</v>
      </c>
      <c r="G175" s="34">
        <f>SUM($E$162:$E$166)/SUM($C$162:$C$166)</f>
        <v>0.44827586206896552</v>
      </c>
      <c r="H175" s="53">
        <f>IFERROR(SUM($F$156:$F$160)/SUM($E$156:$E$160),'developer sheet'!$D$9)</f>
        <v>0</v>
      </c>
      <c r="I175" s="39"/>
      <c r="J175" s="39"/>
      <c r="K175" s="5"/>
    </row>
    <row r="176" spans="1:11" x14ac:dyDescent="0.25">
      <c r="A176" s="5"/>
      <c r="B176" s="5"/>
      <c r="C176" s="5"/>
      <c r="D176" s="49"/>
      <c r="E176" s="5"/>
      <c r="F176" s="44" t="s">
        <v>152</v>
      </c>
      <c r="G176" s="39">
        <f>$E$171/$C$171</f>
        <v>0.3</v>
      </c>
      <c r="H176" s="52">
        <f>IFERROR(SUM($F$156:$F$160)/SUM($E$156:$E$160),'developer sheet'!$D$9)</f>
        <v>0</v>
      </c>
      <c r="I176" s="39"/>
      <c r="J176" s="39"/>
      <c r="K176" s="5"/>
    </row>
    <row r="177" spans="1:11" ht="15.75" thickBot="1" x14ac:dyDescent="0.3">
      <c r="A177" s="5"/>
      <c r="B177" s="5"/>
      <c r="C177" s="5"/>
      <c r="D177" s="49"/>
      <c r="E177" s="5"/>
      <c r="F177" s="48" t="s">
        <v>180</v>
      </c>
      <c r="G177" s="35">
        <f>$E$172/$C$172</f>
        <v>0.2</v>
      </c>
      <c r="H177" s="56">
        <f>IFERROR(SUM($F$156:$F$160)/SUM($E$156:$E$160),'developer sheet'!$D$9)</f>
        <v>0</v>
      </c>
      <c r="I177" s="39"/>
      <c r="J177" s="39"/>
      <c r="K177" s="5"/>
    </row>
    <row r="178" spans="1:11" x14ac:dyDescent="0.25">
      <c r="A178" s="5"/>
      <c r="B178" s="5"/>
      <c r="C178" s="5"/>
      <c r="D178" s="49"/>
      <c r="E178" s="5"/>
      <c r="F178" s="5"/>
      <c r="G178" s="5"/>
      <c r="H178" s="5"/>
      <c r="I178" s="49"/>
      <c r="J178" s="49"/>
      <c r="K178" s="5"/>
    </row>
    <row r="179" spans="1:11" x14ac:dyDescent="0.25">
      <c r="A179" s="49"/>
      <c r="B179" s="49"/>
      <c r="C179" s="49"/>
      <c r="D179" s="49"/>
      <c r="E179" s="49"/>
      <c r="F179" s="49"/>
      <c r="G179" s="49"/>
      <c r="H179" s="49"/>
      <c r="I179" s="49"/>
      <c r="J179" s="49"/>
      <c r="K179" s="49"/>
    </row>
  </sheetData>
  <mergeCells count="19">
    <mergeCell ref="B33:K33"/>
    <mergeCell ref="A2:B2"/>
    <mergeCell ref="B3:K3"/>
    <mergeCell ref="B9:K9"/>
    <mergeCell ref="B15:K15"/>
    <mergeCell ref="B25:K25"/>
    <mergeCell ref="A154:H154"/>
    <mergeCell ref="B126:K126"/>
    <mergeCell ref="B40:K40"/>
    <mergeCell ref="B47:K47"/>
    <mergeCell ref="B56:K56"/>
    <mergeCell ref="B60:K60"/>
    <mergeCell ref="B68:K68"/>
    <mergeCell ref="B78:K78"/>
    <mergeCell ref="B82:K82"/>
    <mergeCell ref="B93:K93"/>
    <mergeCell ref="B99:K99"/>
    <mergeCell ref="B107:K107"/>
    <mergeCell ref="B115:K115"/>
  </mergeCells>
  <conditionalFormatting sqref="B4:K4 J5:J8">
    <cfRule type="expression" dxfId="134" priority="37">
      <formula>$C4="NO"</formula>
    </cfRule>
  </conditionalFormatting>
  <conditionalFormatting sqref="K5:K8 K10:K14 K16:K24 K26:K32 K34:K39 K41:K46 K48:K55 K57:K59 B61:I67 K61:K67 K69:K77 K79:K81 K83:K92 K94:K98 K100:K106 K108:K114 K116:K125 K127:K145 B100:I106 B5:I8 B16:I24 B10:I14 B34:I39 B116:I125 B26:I32 B127:I145 B83:I92 B57:I59 B79:I81 B94:I98 B41:I46 B108:I114 B48:I55 B69:I77">
    <cfRule type="expression" dxfId="133" priority="36">
      <formula>$C5="NO"</formula>
    </cfRule>
  </conditionalFormatting>
  <conditionalFormatting sqref="J4:J8">
    <cfRule type="expression" dxfId="132" priority="33">
      <formula>$D4="NO"</formula>
    </cfRule>
  </conditionalFormatting>
  <conditionalFormatting sqref="J10:J14">
    <cfRule type="expression" dxfId="131" priority="32">
      <formula>$C10="NO"</formula>
    </cfRule>
  </conditionalFormatting>
  <conditionalFormatting sqref="J10:J14">
    <cfRule type="expression" dxfId="130" priority="31">
      <formula>$D10="NO"</formula>
    </cfRule>
  </conditionalFormatting>
  <conditionalFormatting sqref="J16:J24">
    <cfRule type="expression" dxfId="129" priority="30">
      <formula>$C16="NO"</formula>
    </cfRule>
  </conditionalFormatting>
  <conditionalFormatting sqref="J16:J24">
    <cfRule type="expression" dxfId="128" priority="29">
      <formula>$D16="NO"</formula>
    </cfRule>
  </conditionalFormatting>
  <conditionalFormatting sqref="J26:J32">
    <cfRule type="expression" dxfId="127" priority="28">
      <formula>$C26="NO"</formula>
    </cfRule>
  </conditionalFormatting>
  <conditionalFormatting sqref="J26:J32">
    <cfRule type="expression" dxfId="126" priority="27">
      <formula>$D26="NO"</formula>
    </cfRule>
  </conditionalFormatting>
  <conditionalFormatting sqref="J34:J39">
    <cfRule type="expression" dxfId="125" priority="26">
      <formula>$C34="NO"</formula>
    </cfRule>
  </conditionalFormatting>
  <conditionalFormatting sqref="J34:J39">
    <cfRule type="expression" dxfId="124" priority="25">
      <formula>$D34="NO"</formula>
    </cfRule>
  </conditionalFormatting>
  <conditionalFormatting sqref="J41:J46">
    <cfRule type="expression" dxfId="123" priority="24">
      <formula>$C41="NO"</formula>
    </cfRule>
  </conditionalFormatting>
  <conditionalFormatting sqref="J41:J46">
    <cfRule type="expression" dxfId="122" priority="23">
      <formula>$D41="NO"</formula>
    </cfRule>
  </conditionalFormatting>
  <conditionalFormatting sqref="J48:J55">
    <cfRule type="expression" dxfId="121" priority="22">
      <formula>$C48="NO"</formula>
    </cfRule>
  </conditionalFormatting>
  <conditionalFormatting sqref="J48:J55">
    <cfRule type="expression" dxfId="120" priority="21">
      <formula>$D48="NO"</formula>
    </cfRule>
  </conditionalFormatting>
  <conditionalFormatting sqref="J57:J59">
    <cfRule type="expression" dxfId="119" priority="20">
      <formula>$C57="NO"</formula>
    </cfRule>
  </conditionalFormatting>
  <conditionalFormatting sqref="J57:J59">
    <cfRule type="expression" dxfId="118" priority="19">
      <formula>$D57="NO"</formula>
    </cfRule>
  </conditionalFormatting>
  <conditionalFormatting sqref="J61:J67">
    <cfRule type="expression" dxfId="117" priority="18">
      <formula>$C61="NO"</formula>
    </cfRule>
  </conditionalFormatting>
  <conditionalFormatting sqref="J61:J67">
    <cfRule type="expression" dxfId="116" priority="17">
      <formula>$D61="NO"</formula>
    </cfRule>
  </conditionalFormatting>
  <conditionalFormatting sqref="J69:J77">
    <cfRule type="expression" dxfId="115" priority="16">
      <formula>$C69="NO"</formula>
    </cfRule>
  </conditionalFormatting>
  <conditionalFormatting sqref="J69:J77">
    <cfRule type="expression" dxfId="114" priority="15">
      <formula>$D69="NO"</formula>
    </cfRule>
  </conditionalFormatting>
  <conditionalFormatting sqref="J79:J81">
    <cfRule type="expression" dxfId="113" priority="14">
      <formula>$C79="NO"</formula>
    </cfRule>
  </conditionalFormatting>
  <conditionalFormatting sqref="J79:J81">
    <cfRule type="expression" dxfId="112" priority="13">
      <formula>$D79="NO"</formula>
    </cfRule>
  </conditionalFormatting>
  <conditionalFormatting sqref="J83:J92">
    <cfRule type="expression" dxfId="111" priority="12">
      <formula>$C83="NO"</formula>
    </cfRule>
  </conditionalFormatting>
  <conditionalFormatting sqref="J83:J92">
    <cfRule type="expression" dxfId="110" priority="11">
      <formula>$D83="NO"</formula>
    </cfRule>
  </conditionalFormatting>
  <conditionalFormatting sqref="J94:J98">
    <cfRule type="expression" dxfId="109" priority="10">
      <formula>$C94="NO"</formula>
    </cfRule>
  </conditionalFormatting>
  <conditionalFormatting sqref="J94:J98">
    <cfRule type="expression" dxfId="108" priority="9">
      <formula>$D94="NO"</formula>
    </cfRule>
  </conditionalFormatting>
  <conditionalFormatting sqref="J100:J106">
    <cfRule type="expression" dxfId="107" priority="8">
      <formula>$C100="NO"</formula>
    </cfRule>
  </conditionalFormatting>
  <conditionalFormatting sqref="J100:J106">
    <cfRule type="expression" dxfId="106" priority="7">
      <formula>$D100="NO"</formula>
    </cfRule>
  </conditionalFormatting>
  <conditionalFormatting sqref="J108:J114">
    <cfRule type="expression" dxfId="105" priority="6">
      <formula>$C108="NO"</formula>
    </cfRule>
  </conditionalFormatting>
  <conditionalFormatting sqref="J108:J114">
    <cfRule type="expression" dxfId="104" priority="5">
      <formula>$D108="NO"</formula>
    </cfRule>
  </conditionalFormatting>
  <conditionalFormatting sqref="J116:J125">
    <cfRule type="expression" dxfId="103" priority="4">
      <formula>$C116="NO"</formula>
    </cfRule>
  </conditionalFormatting>
  <conditionalFormatting sqref="J116:J125">
    <cfRule type="expression" dxfId="102" priority="3">
      <formula>$D116="NO"</formula>
    </cfRule>
  </conditionalFormatting>
  <conditionalFormatting sqref="J127:J145">
    <cfRule type="expression" dxfId="101" priority="2">
      <formula>$C127="NO"</formula>
    </cfRule>
  </conditionalFormatting>
  <conditionalFormatting sqref="J127:J145">
    <cfRule type="expression" dxfId="100" priority="1">
      <formula>$D127="NO"</formula>
    </cfRule>
  </conditionalFormatting>
  <dataValidations count="3">
    <dataValidation type="list" allowBlank="1" showInputMessage="1" showErrorMessage="1" sqref="I116:J125 I108:J114 I100:J106 I94:J98 I83:J92 I26:J32 I69:J77 I61:J67 I57:J59 I48:J55 I41:J46 I127:J145 I34:J39 I16:J24 I10:J14 I4:J8 I79:J81">
      <formula1>$I$1:$J$1</formula1>
    </dataValidation>
    <dataValidation type="list" allowBlank="1" showInputMessage="1" showErrorMessage="1" sqref="C127:D145">
      <formula1>$C$1:$D$1</formula1>
    </dataValidation>
    <dataValidation type="list" allowBlank="1" showInputMessage="1" showErrorMessage="1" sqref="C4:D8 C10:D14 C16:D24 C26:D32 C34:D39 C41:D46 C48:D55 C57:D59 C61:D67 C69:D77 C79:D81 C83:D92 C94:D98 C100:D106 C108:D114 C116:D125">
      <formula1>$C$1:$D$1</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B150" sqref="B150"/>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57" t="str">
        <f>'Long Term Vision'!E2</f>
        <v>Thematic Area/Sector, as Identified in Key Government Planning Documents</v>
      </c>
      <c r="D2" s="57" t="str">
        <f>'Long Term Vision'!F2</f>
        <v>National Development Plan Identify closest Goal/Target presented in Document addressing the issues in the corresponding SDG Goal/Target</v>
      </c>
      <c r="E2" s="57" t="str">
        <f>'Long Term Vision'!G2</f>
        <v>Identify National Indicators for the Specific Targets</v>
      </c>
      <c r="F2" s="57" t="str">
        <f>'Long Term Vision'!H2</f>
        <v>Institution Responsible for Target implementation (line ministries)</v>
      </c>
      <c r="G2" s="59" t="str">
        <f>'Long Term Vision'!I2</f>
        <v>Alignment?
(partial=P; total=T)</v>
      </c>
      <c r="H2" s="59"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0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t="s">
        <v>305</v>
      </c>
      <c r="D6" s="23" t="s">
        <v>311</v>
      </c>
      <c r="E6" s="23" t="s">
        <v>318</v>
      </c>
      <c r="F6" s="23" t="s">
        <v>304</v>
      </c>
      <c r="G6" s="6" t="s">
        <v>185</v>
      </c>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405"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t="s">
        <v>305</v>
      </c>
      <c r="D8" s="23" t="s">
        <v>311</v>
      </c>
      <c r="E8" s="23" t="s">
        <v>321</v>
      </c>
      <c r="F8" s="23" t="s">
        <v>304</v>
      </c>
      <c r="G8" s="6" t="s">
        <v>184</v>
      </c>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09.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t="s">
        <v>275</v>
      </c>
      <c r="D10" s="23" t="s">
        <v>277</v>
      </c>
      <c r="E10" s="23" t="s">
        <v>282</v>
      </c>
      <c r="F10" s="23" t="s">
        <v>276</v>
      </c>
      <c r="G10" s="6" t="s">
        <v>184</v>
      </c>
      <c r="H10" s="6"/>
      <c r="I10" s="24"/>
    </row>
    <row r="11" spans="1:9" ht="330"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t="s">
        <v>283</v>
      </c>
      <c r="D11" s="23" t="s">
        <v>288</v>
      </c>
      <c r="E11" s="23"/>
      <c r="F11" s="23" t="s">
        <v>284</v>
      </c>
      <c r="G11" s="6" t="s">
        <v>184</v>
      </c>
      <c r="H11" s="6"/>
      <c r="I11" s="24"/>
    </row>
    <row r="12" spans="1:9" ht="409.5"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t="s">
        <v>275</v>
      </c>
      <c r="D12" s="23" t="s">
        <v>280</v>
      </c>
      <c r="E12" s="23"/>
      <c r="F12" s="23" t="s">
        <v>276</v>
      </c>
      <c r="G12" s="6" t="s">
        <v>185</v>
      </c>
      <c r="H12" s="6"/>
      <c r="I12" s="24"/>
    </row>
    <row r="13" spans="1:9" ht="409.5"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t="s">
        <v>275</v>
      </c>
      <c r="D13" s="23" t="s">
        <v>278</v>
      </c>
      <c r="E13" s="23"/>
      <c r="F13" s="23" t="s">
        <v>276</v>
      </c>
      <c r="G13" s="6" t="s">
        <v>184</v>
      </c>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330"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t="s">
        <v>283</v>
      </c>
      <c r="D18" s="23" t="s">
        <v>286</v>
      </c>
      <c r="E18" s="23" t="s">
        <v>289</v>
      </c>
      <c r="F18" s="23" t="s">
        <v>284</v>
      </c>
      <c r="G18" s="6" t="s">
        <v>185</v>
      </c>
      <c r="H18" s="6"/>
      <c r="I18" s="24"/>
    </row>
    <row r="19" spans="1:9" ht="330"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t="s">
        <v>283</v>
      </c>
      <c r="D19" s="23" t="s">
        <v>287</v>
      </c>
      <c r="E19" s="23" t="s">
        <v>290</v>
      </c>
      <c r="F19" s="23" t="s">
        <v>284</v>
      </c>
      <c r="G19" s="6" t="s">
        <v>185</v>
      </c>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33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t="s">
        <v>283</v>
      </c>
      <c r="D23" s="23" t="s">
        <v>291</v>
      </c>
      <c r="E23" s="23" t="s">
        <v>292</v>
      </c>
      <c r="F23" s="23" t="s">
        <v>284</v>
      </c>
      <c r="G23" s="6" t="s">
        <v>185</v>
      </c>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120"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t="s">
        <v>323</v>
      </c>
      <c r="D26" s="23" t="s">
        <v>325</v>
      </c>
      <c r="E26" s="23" t="s">
        <v>327</v>
      </c>
      <c r="F26" s="23" t="s">
        <v>324</v>
      </c>
      <c r="G26" s="6" t="s">
        <v>184</v>
      </c>
      <c r="H26" s="6" t="s">
        <v>185</v>
      </c>
      <c r="I26" s="24"/>
    </row>
    <row r="27" spans="1:9" ht="120"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t="s">
        <v>323</v>
      </c>
      <c r="D27" s="23" t="s">
        <v>325</v>
      </c>
      <c r="E27" s="23" t="s">
        <v>327</v>
      </c>
      <c r="F27" s="23" t="s">
        <v>324</v>
      </c>
      <c r="G27" s="6" t="s">
        <v>184</v>
      </c>
      <c r="H27" s="6" t="s">
        <v>185</v>
      </c>
      <c r="I27" s="24"/>
    </row>
    <row r="28" spans="1:9" ht="210"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t="s">
        <v>329</v>
      </c>
      <c r="D28" s="23" t="s">
        <v>330</v>
      </c>
      <c r="E28" s="23" t="s">
        <v>333</v>
      </c>
      <c r="F28" s="23" t="s">
        <v>324</v>
      </c>
      <c r="G28" s="6" t="s">
        <v>185</v>
      </c>
      <c r="H28" s="6" t="s">
        <v>185</v>
      </c>
      <c r="I28" s="24"/>
    </row>
    <row r="29" spans="1:9" ht="409.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t="s">
        <v>657</v>
      </c>
      <c r="D29" s="23" t="s">
        <v>656</v>
      </c>
      <c r="E29" s="23" t="s">
        <v>332</v>
      </c>
      <c r="F29" s="23" t="s">
        <v>326</v>
      </c>
      <c r="G29" s="6" t="s">
        <v>185</v>
      </c>
      <c r="H29" s="6" t="s">
        <v>184</v>
      </c>
      <c r="I29" s="24"/>
    </row>
    <row r="30" spans="1:9" ht="409.5"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t="s">
        <v>655</v>
      </c>
      <c r="D30" s="23" t="s">
        <v>654</v>
      </c>
      <c r="E30" s="23" t="s">
        <v>332</v>
      </c>
      <c r="F30" s="23" t="s">
        <v>326</v>
      </c>
      <c r="G30" s="6" t="s">
        <v>184</v>
      </c>
      <c r="H30" s="6" t="s">
        <v>184</v>
      </c>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409.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t="s">
        <v>313</v>
      </c>
      <c r="D32" s="23" t="s">
        <v>314</v>
      </c>
      <c r="E32" s="23"/>
      <c r="F32" s="23" t="s">
        <v>315</v>
      </c>
      <c r="G32" s="6" t="s">
        <v>184</v>
      </c>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405" hidden="1" outlineLevel="1" x14ac:dyDescent="0.25">
      <c r="A41" s="66" t="str">
        <f>'Long Term Vision'!A41</f>
        <v>Planet</v>
      </c>
      <c r="B41" s="23" t="str">
        <f>'Long Term Vision'!B41</f>
        <v>6.1 By 2030, achieve universal and equitable access to safe and affordable drinking water for all</v>
      </c>
      <c r="C41" s="23" t="s">
        <v>305</v>
      </c>
      <c r="D41" s="23" t="s">
        <v>309</v>
      </c>
      <c r="E41" s="23"/>
      <c r="F41" s="23" t="s">
        <v>304</v>
      </c>
      <c r="G41" s="6" t="s">
        <v>184</v>
      </c>
      <c r="H41" s="6"/>
      <c r="I41" s="24"/>
    </row>
    <row r="42" spans="1:9" ht="405"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t="s">
        <v>305</v>
      </c>
      <c r="D42" s="23" t="s">
        <v>309</v>
      </c>
      <c r="E42" s="23"/>
      <c r="F42" s="23" t="s">
        <v>304</v>
      </c>
      <c r="G42" s="6" t="s">
        <v>184</v>
      </c>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409.5" hidden="1" outlineLevel="1" x14ac:dyDescent="0.25">
      <c r="A58" s="66" t="str">
        <f>'Long Term Vision'!A58</f>
        <v>Planet</v>
      </c>
      <c r="B58" s="23" t="str">
        <f>'Long Term Vision'!B58</f>
        <v>13.2 Integrate climate change measures into national policies, strategies and planning</v>
      </c>
      <c r="C58" s="23" t="s">
        <v>293</v>
      </c>
      <c r="D58" s="23" t="s">
        <v>297</v>
      </c>
      <c r="E58" s="23"/>
      <c r="F58" s="23" t="s">
        <v>294</v>
      </c>
      <c r="G58" s="6" t="s">
        <v>184</v>
      </c>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409.5"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t="s">
        <v>275</v>
      </c>
      <c r="D67" s="23" t="s">
        <v>279</v>
      </c>
      <c r="E67" s="23"/>
      <c r="F67" s="23" t="s">
        <v>276</v>
      </c>
      <c r="G67" s="6" t="s">
        <v>184</v>
      </c>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409.5" hidden="1" outlineLevel="1" x14ac:dyDescent="0.25">
      <c r="A80" s="67" t="str">
        <f>'Long Term Vision'!A80</f>
        <v>Prosperity</v>
      </c>
      <c r="B80" s="23" t="str">
        <f>'Long Term Vision'!B80</f>
        <v>7.2 By 2030, increase substantially the share of renewable energy in the global energy mix</v>
      </c>
      <c r="C80" s="23" t="s">
        <v>293</v>
      </c>
      <c r="D80" s="23" t="s">
        <v>297</v>
      </c>
      <c r="E80" s="23"/>
      <c r="F80" s="23" t="s">
        <v>294</v>
      </c>
      <c r="G80" s="6" t="s">
        <v>184</v>
      </c>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409.5"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t="s">
        <v>293</v>
      </c>
      <c r="D83" s="23" t="s">
        <v>295</v>
      </c>
      <c r="E83" s="23" t="s">
        <v>300</v>
      </c>
      <c r="F83" s="23" t="s">
        <v>299</v>
      </c>
      <c r="G83" s="6" t="s">
        <v>185</v>
      </c>
      <c r="H83" s="6"/>
      <c r="I83" s="24"/>
    </row>
    <row r="84" spans="1:9" ht="409.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t="s">
        <v>306</v>
      </c>
      <c r="D84" s="23" t="s">
        <v>298</v>
      </c>
      <c r="E84" s="23" t="s">
        <v>303</v>
      </c>
      <c r="F84" s="23" t="s">
        <v>276</v>
      </c>
      <c r="G84" s="6" t="s">
        <v>185</v>
      </c>
      <c r="H84" s="6"/>
      <c r="I84" s="24"/>
    </row>
    <row r="85" spans="1:9" ht="409.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t="s">
        <v>293</v>
      </c>
      <c r="D85" s="23" t="s">
        <v>308</v>
      </c>
      <c r="E85" s="23" t="s">
        <v>317</v>
      </c>
      <c r="F85" s="23" t="s">
        <v>294</v>
      </c>
      <c r="G85" s="6" t="s">
        <v>185</v>
      </c>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09.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t="s">
        <v>305</v>
      </c>
      <c r="D87" s="23" t="s">
        <v>311</v>
      </c>
      <c r="E87" s="23" t="s">
        <v>322</v>
      </c>
      <c r="F87" s="23" t="s">
        <v>315</v>
      </c>
      <c r="G87" s="6" t="s">
        <v>184</v>
      </c>
      <c r="H87" s="6"/>
      <c r="I87" s="24"/>
    </row>
    <row r="88" spans="1:9" ht="120" hidden="1" outlineLevel="1" x14ac:dyDescent="0.25">
      <c r="A88" s="67" t="str">
        <f>'Long Term Vision'!A88</f>
        <v>Prosperity</v>
      </c>
      <c r="B88" s="23" t="str">
        <f>'Long Term Vision'!B88</f>
        <v>8.6 By 2020, substantially reduce the proportion of youth not in employment, education or training</v>
      </c>
      <c r="C88" s="23" t="s">
        <v>329</v>
      </c>
      <c r="D88" s="23" t="s">
        <v>331</v>
      </c>
      <c r="E88" s="23" t="s">
        <v>328</v>
      </c>
      <c r="F88" s="23" t="s">
        <v>324</v>
      </c>
      <c r="G88" s="6" t="s">
        <v>185</v>
      </c>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409.5"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t="s">
        <v>306</v>
      </c>
      <c r="D94" s="23" t="s">
        <v>310</v>
      </c>
      <c r="E94" s="23"/>
      <c r="F94" s="23" t="s">
        <v>307</v>
      </c>
      <c r="G94" s="6" t="s">
        <v>184</v>
      </c>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409.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t="s">
        <v>293</v>
      </c>
      <c r="D97" s="23" t="s">
        <v>297</v>
      </c>
      <c r="E97" s="23"/>
      <c r="F97" s="23" t="s">
        <v>294</v>
      </c>
      <c r="G97" s="6" t="s">
        <v>184</v>
      </c>
      <c r="H97" s="6"/>
      <c r="I97" s="24"/>
    </row>
    <row r="98" spans="1:9" ht="409.5"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t="s">
        <v>275</v>
      </c>
      <c r="D98" s="23" t="s">
        <v>281</v>
      </c>
      <c r="E98" s="23"/>
      <c r="F98" s="23" t="s">
        <v>276</v>
      </c>
      <c r="G98" s="6" t="s">
        <v>184</v>
      </c>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09.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t="s">
        <v>313</v>
      </c>
      <c r="D101" s="23" t="s">
        <v>319</v>
      </c>
      <c r="E101" s="23" t="s">
        <v>320</v>
      </c>
      <c r="F101" s="23" t="s">
        <v>315</v>
      </c>
      <c r="G101" s="6" t="s">
        <v>184</v>
      </c>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405" hidden="1" outlineLevel="1" x14ac:dyDescent="0.25">
      <c r="A108" s="67" t="str">
        <f>'Long Term Vision'!A108</f>
        <v>Prosperity</v>
      </c>
      <c r="B108" s="23" t="str">
        <f>'Long Term Vision'!B108</f>
        <v>11.1 By 2030, ensure access for all to adequate, safe and affordable housing and basic services and upgrade slums</v>
      </c>
      <c r="C108" s="23" t="s">
        <v>305</v>
      </c>
      <c r="D108" s="23" t="s">
        <v>312</v>
      </c>
      <c r="E108" s="23" t="s">
        <v>316</v>
      </c>
      <c r="F108" s="23" t="s">
        <v>304</v>
      </c>
      <c r="G108" s="6" t="s">
        <v>185</v>
      </c>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330"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t="s">
        <v>283</v>
      </c>
      <c r="D114" s="23" t="s">
        <v>285</v>
      </c>
      <c r="E114" s="23"/>
      <c r="F114" s="23" t="s">
        <v>284</v>
      </c>
      <c r="G114" s="6" t="s">
        <v>185</v>
      </c>
      <c r="H114" s="6" t="s">
        <v>184</v>
      </c>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240" hidden="1" outlineLevel="1" x14ac:dyDescent="0.25">
      <c r="A116" s="68" t="str">
        <f>'Long Term Vision'!A116</f>
        <v>Peace</v>
      </c>
      <c r="B116" s="23" t="str">
        <f>'Long Term Vision'!B116</f>
        <v>16.1 Significantly reduce all forms of violence and related death rates everywhere</v>
      </c>
      <c r="C116" s="23" t="s">
        <v>269</v>
      </c>
      <c r="D116" s="23" t="s">
        <v>271</v>
      </c>
      <c r="E116" s="23" t="s">
        <v>273</v>
      </c>
      <c r="F116" s="23" t="s">
        <v>270</v>
      </c>
      <c r="G116" s="6" t="s">
        <v>185</v>
      </c>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240" hidden="1" outlineLevel="1" x14ac:dyDescent="0.25">
      <c r="A118" s="68" t="str">
        <f>'Long Term Vision'!A118</f>
        <v>Peace</v>
      </c>
      <c r="B118" s="23" t="str">
        <f>'Long Term Vision'!B118</f>
        <v>16.3 Promote the rule of law at the national and international levels and ensure equal access to justice for all</v>
      </c>
      <c r="C118" s="23" t="s">
        <v>269</v>
      </c>
      <c r="D118" s="23" t="s">
        <v>272</v>
      </c>
      <c r="E118" s="23" t="s">
        <v>274</v>
      </c>
      <c r="F118" s="23" t="s">
        <v>270</v>
      </c>
      <c r="G118" s="6" t="s">
        <v>185</v>
      </c>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409.5" hidden="1" outlineLevel="1" x14ac:dyDescent="0.25">
      <c r="A131" s="69" t="str">
        <f>'Long Term Vision'!A131</f>
        <v>Partnerships</v>
      </c>
      <c r="B131" s="23" t="str">
        <f>'Long Term Vision'!B131</f>
        <v>Finance 17.5 Adopt and implement investment promotion regimes for least developed countries</v>
      </c>
      <c r="C131" s="23" t="s">
        <v>293</v>
      </c>
      <c r="D131" s="23" t="s">
        <v>296</v>
      </c>
      <c r="E131" s="23" t="s">
        <v>302</v>
      </c>
      <c r="F131" s="23" t="s">
        <v>294</v>
      </c>
      <c r="G131" s="6" t="s">
        <v>184</v>
      </c>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09.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t="s">
        <v>293</v>
      </c>
      <c r="D137" s="23" t="s">
        <v>296</v>
      </c>
      <c r="E137" s="23" t="s">
        <v>301</v>
      </c>
      <c r="F137" s="23" t="s">
        <v>294</v>
      </c>
      <c r="G137" s="6" t="s">
        <v>184</v>
      </c>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220</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2</v>
      </c>
      <c r="D156" s="38">
        <f>COUNTA(E$4:E$8)</f>
        <v>2</v>
      </c>
      <c r="E156" s="39">
        <f>$C156/'Long Term Vision'!$C156</f>
        <v>0.4</v>
      </c>
      <c r="F156" s="52">
        <f>IFERROR($D156/$C156,'developer sheet'!$D$9)</f>
        <v>1</v>
      </c>
      <c r="G156" s="39"/>
      <c r="H156" s="39"/>
      <c r="I156" s="49"/>
    </row>
    <row r="157" spans="1:9" x14ac:dyDescent="0.25">
      <c r="A157" s="31">
        <v>2</v>
      </c>
      <c r="B157" s="32" t="str">
        <f>'Long Term Vision'!B157</f>
        <v>Zero Hunger</v>
      </c>
      <c r="C157" s="33">
        <f>COUNTA(G$10:G$14)</f>
        <v>4</v>
      </c>
      <c r="D157" s="33">
        <f>COUNTA(E$10:E$14)</f>
        <v>1</v>
      </c>
      <c r="E157" s="34">
        <f>$C157/'Long Term Vision'!$C157</f>
        <v>0.8</v>
      </c>
      <c r="F157" s="53">
        <f>IFERROR($D157/$C157,'developer sheet'!$D$9)</f>
        <v>0.25</v>
      </c>
      <c r="G157" s="39"/>
      <c r="H157" s="39"/>
      <c r="I157" s="49"/>
    </row>
    <row r="158" spans="1:9" x14ac:dyDescent="0.25">
      <c r="A158" s="36">
        <v>3</v>
      </c>
      <c r="B158" s="37" t="str">
        <f>'Long Term Vision'!B158</f>
        <v>Good Health and Well-being</v>
      </c>
      <c r="C158" s="38">
        <f>COUNTA(G$16:G$24)</f>
        <v>3</v>
      </c>
      <c r="D158" s="38">
        <f>COUNTA(E$16:E$24)</f>
        <v>3</v>
      </c>
      <c r="E158" s="39">
        <f>$C158/'Long Term Vision'!$C158</f>
        <v>0.33333333333333331</v>
      </c>
      <c r="F158" s="52">
        <f>IFERROR($D158/$C158,'developer sheet'!$D$9)</f>
        <v>1</v>
      </c>
      <c r="G158" s="39"/>
      <c r="H158" s="39"/>
      <c r="I158" s="49"/>
    </row>
    <row r="159" spans="1:9" x14ac:dyDescent="0.25">
      <c r="A159" s="31">
        <v>4</v>
      </c>
      <c r="B159" s="32" t="str">
        <f>'Long Term Vision'!B159</f>
        <v>Quality Education</v>
      </c>
      <c r="C159" s="33">
        <f>COUNTA(G$26:G$32)</f>
        <v>6</v>
      </c>
      <c r="D159" s="33">
        <f>COUNTA(E$26:E$32)</f>
        <v>5</v>
      </c>
      <c r="E159" s="34">
        <f>$C159/'Long Term Vision'!$C159</f>
        <v>0.8571428571428571</v>
      </c>
      <c r="F159" s="53">
        <f>IFERROR($D159/$C159,'developer sheet'!$D$9)</f>
        <v>0.83333333333333337</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2</v>
      </c>
      <c r="D161" s="33">
        <f>COUNTA(E$41:E$46)</f>
        <v>0</v>
      </c>
      <c r="E161" s="34">
        <f>$C161/'Long Term Vision'!$C161</f>
        <v>0.33333333333333331</v>
      </c>
      <c r="F161" s="53">
        <f>IFERROR($D161/$C161,'developer sheet'!$D$9)</f>
        <v>0</v>
      </c>
      <c r="G161" s="39"/>
      <c r="H161" s="39"/>
      <c r="I161" s="49"/>
    </row>
    <row r="162" spans="1:9" x14ac:dyDescent="0.25">
      <c r="A162" s="36">
        <v>7</v>
      </c>
      <c r="B162" s="37" t="str">
        <f>'Long Term Vision'!B162</f>
        <v>Affordable and Clean Energy</v>
      </c>
      <c r="C162" s="38">
        <f>COUNTA(G$79:G$81)</f>
        <v>1</v>
      </c>
      <c r="D162" s="38">
        <f>COUNTA(E$79:E$81)</f>
        <v>0</v>
      </c>
      <c r="E162" s="39">
        <f>$C162/'Long Term Vision'!$C162</f>
        <v>0.33333333333333331</v>
      </c>
      <c r="F162" s="52">
        <f>IFERROR($D162/$C162,'developer sheet'!$D$9)</f>
        <v>0</v>
      </c>
      <c r="G162" s="39"/>
      <c r="H162" s="39"/>
      <c r="I162" s="49"/>
    </row>
    <row r="163" spans="1:9" x14ac:dyDescent="0.25">
      <c r="A163" s="31">
        <v>8</v>
      </c>
      <c r="B163" s="32" t="str">
        <f>'Long Term Vision'!B163</f>
        <v>Decent Work and Economic Development</v>
      </c>
      <c r="C163" s="33">
        <f>COUNTA(G$83:G$92)</f>
        <v>5</v>
      </c>
      <c r="D163" s="33">
        <f>COUNTA(E$83:E$92)</f>
        <v>5</v>
      </c>
      <c r="E163" s="34">
        <f>$C163/'Long Term Vision'!$C163</f>
        <v>0.55555555555555558</v>
      </c>
      <c r="F163" s="53">
        <f>IFERROR($D163/$C163,'developer sheet'!$D$9)</f>
        <v>1</v>
      </c>
      <c r="G163" s="39"/>
      <c r="H163" s="39"/>
      <c r="I163" s="49"/>
    </row>
    <row r="164" spans="1:9" x14ac:dyDescent="0.25">
      <c r="A164" s="36">
        <v>9</v>
      </c>
      <c r="B164" s="37" t="str">
        <f>'Long Term Vision'!B164</f>
        <v>Industry, Innovation, and Infrastructure</v>
      </c>
      <c r="C164" s="38">
        <f>COUNTA(G$94:G$98)</f>
        <v>3</v>
      </c>
      <c r="D164" s="38">
        <f>COUNTA(E$94:E$98)</f>
        <v>0</v>
      </c>
      <c r="E164" s="39">
        <f>$C164/'Long Term Vision'!$C164</f>
        <v>0.6</v>
      </c>
      <c r="F164" s="52">
        <f>IFERROR($D164/$C164,'developer sheet'!$D$9)</f>
        <v>0</v>
      </c>
      <c r="G164" s="39"/>
      <c r="H164" s="39"/>
      <c r="I164" s="49"/>
    </row>
    <row r="165" spans="1:9" x14ac:dyDescent="0.25">
      <c r="A165" s="31">
        <v>10</v>
      </c>
      <c r="B165" s="32" t="str">
        <f>'Long Term Vision'!B165</f>
        <v>Reduced Inequalities</v>
      </c>
      <c r="C165" s="33">
        <f>COUNTA(G$100:G$106)</f>
        <v>1</v>
      </c>
      <c r="D165" s="33">
        <f>COUNTA(E$100:E$106)</f>
        <v>1</v>
      </c>
      <c r="E165" s="34">
        <f>$C165/'Long Term Vision'!$C165</f>
        <v>0.2</v>
      </c>
      <c r="F165" s="53">
        <f>IFERROR($D165/$C165,'developer sheet'!$D$9)</f>
        <v>1</v>
      </c>
      <c r="G165" s="39"/>
      <c r="H165" s="39"/>
      <c r="I165" s="49"/>
    </row>
    <row r="166" spans="1:9" x14ac:dyDescent="0.25">
      <c r="A166" s="36">
        <v>11</v>
      </c>
      <c r="B166" s="37" t="str">
        <f>'Long Term Vision'!B166</f>
        <v>Sustainable Cities and Communities</v>
      </c>
      <c r="C166" s="38">
        <f>COUNTA(G$108:G$114)</f>
        <v>2</v>
      </c>
      <c r="D166" s="38">
        <f>COUNTA(E$108:E$114)</f>
        <v>1</v>
      </c>
      <c r="E166" s="39">
        <f>$C166/'Long Term Vision'!$C166</f>
        <v>0.2857142857142857</v>
      </c>
      <c r="F166" s="52">
        <f>IFERROR($D166/$C166,'developer sheet'!$D$9)</f>
        <v>0.5</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1</v>
      </c>
      <c r="D168" s="38">
        <f>COUNTA(E$57:E$59)</f>
        <v>0</v>
      </c>
      <c r="E168" s="39">
        <f>$C168/'Long Term Vision'!$C168</f>
        <v>0.33333333333333331</v>
      </c>
      <c r="F168" s="52">
        <f>IFERROR($D168/$C168,'developer sheet'!$D$9)</f>
        <v>0</v>
      </c>
      <c r="G168" s="39"/>
      <c r="H168" s="39"/>
      <c r="I168" s="49"/>
    </row>
    <row r="169" spans="1:9" x14ac:dyDescent="0.25">
      <c r="A169" s="31">
        <v>14</v>
      </c>
      <c r="B169" s="32" t="str">
        <f>'Long Term Vision'!B169</f>
        <v>Life below Water</v>
      </c>
      <c r="C169" s="33">
        <f>COUNTA(G$61:G$67)</f>
        <v>1</v>
      </c>
      <c r="D169" s="33">
        <f>COUNTA(E$61:E$67)</f>
        <v>0</v>
      </c>
      <c r="E169" s="34">
        <f>$C169/'Long Term Vision'!$C169</f>
        <v>0.14285714285714285</v>
      </c>
      <c r="F169" s="53">
        <f>IFERROR($D169/$C169,'developer sheet'!$D$9)</f>
        <v>0</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2</v>
      </c>
      <c r="D171" s="33">
        <f>COUNTA(E$116:E$125)</f>
        <v>2</v>
      </c>
      <c r="E171" s="34">
        <f>$C171/'Long Term Vision'!$C171</f>
        <v>0.2</v>
      </c>
      <c r="F171" s="53">
        <f>IFERROR($D171/$C171,'developer sheet'!$D$9)</f>
        <v>1</v>
      </c>
      <c r="G171" s="39"/>
      <c r="H171" s="39"/>
      <c r="I171" s="49"/>
    </row>
    <row r="172" spans="1:9" ht="15.75" thickBot="1" x14ac:dyDescent="0.3">
      <c r="A172" s="40">
        <v>17</v>
      </c>
      <c r="B172" s="41" t="str">
        <f>'Long Term Vision'!B172</f>
        <v>Partnerships for the Goals</v>
      </c>
      <c r="C172" s="42">
        <f>COUNTA(G$127:G$145)</f>
        <v>2</v>
      </c>
      <c r="D172" s="42">
        <f>COUNTA(E$127:E$145)</f>
        <v>2</v>
      </c>
      <c r="E172" s="43">
        <f>$C172/'Long Term Vision'!$C172</f>
        <v>0.13333333333333333</v>
      </c>
      <c r="F172" s="54">
        <f>IFERROR($D172/$C172,'developer sheet'!$D$9)</f>
        <v>1</v>
      </c>
      <c r="G172" s="39"/>
      <c r="H172" s="39"/>
      <c r="I172" s="49"/>
    </row>
    <row r="173" spans="1:9" x14ac:dyDescent="0.25">
      <c r="A173" s="49"/>
      <c r="B173" s="49"/>
      <c r="C173" s="49"/>
      <c r="D173" s="45" t="str">
        <f>'Long Term Vision'!F173</f>
        <v>People</v>
      </c>
      <c r="E173" s="46">
        <f>SUM($C$156:$C$160)/SUM('Long Term Vision'!$C$156:$C$160)</f>
        <v>0.4838709677419355</v>
      </c>
      <c r="F173" s="55">
        <f>IFERROR(SUM($D$156:$D$160)/SUM($C$156:$C$160),'developer sheet'!$D$9)</f>
        <v>0.73333333333333328</v>
      </c>
      <c r="G173" s="39"/>
      <c r="H173" s="39"/>
      <c r="I173" s="49"/>
    </row>
    <row r="174" spans="1:9" x14ac:dyDescent="0.25">
      <c r="A174" s="49"/>
      <c r="B174" s="49"/>
      <c r="C174" s="49"/>
      <c r="D174" s="44" t="str">
        <f>'Long Term Vision'!F174</f>
        <v>Planet</v>
      </c>
      <c r="E174" s="39">
        <f>SUM($C$161,$C$167:$C$170)/SUM('Long Term Vision'!$C$161,'Long Term Vision'!$C$167:$C$170)</f>
        <v>0.125</v>
      </c>
      <c r="F174" s="52">
        <f>IFERROR(SUM($D$161,$D$167:$D$170)/SUM($C$161,$C$167:$C$170),'developer sheet'!$D$9)</f>
        <v>0</v>
      </c>
      <c r="G174" s="39"/>
      <c r="H174" s="39"/>
      <c r="I174" s="49"/>
    </row>
    <row r="175" spans="1:9" x14ac:dyDescent="0.25">
      <c r="A175" s="49"/>
      <c r="B175" s="49"/>
      <c r="C175" s="49"/>
      <c r="D175" s="47" t="str">
        <f>'Long Term Vision'!F175</f>
        <v>Prosperity</v>
      </c>
      <c r="E175" s="34">
        <f>SUM($C$162:$C$166)/SUM('Long Term Vision'!$C$162:$C$166)</f>
        <v>0.41379310344827586</v>
      </c>
      <c r="F175" s="53">
        <f>IFERROR(SUM($D$162:$D$166)/SUM($C$162:$C$166),'developer sheet'!$D$9)</f>
        <v>0.58333333333333337</v>
      </c>
      <c r="G175" s="39"/>
      <c r="H175" s="39"/>
      <c r="I175" s="49"/>
    </row>
    <row r="176" spans="1:9" x14ac:dyDescent="0.25">
      <c r="A176" s="49"/>
      <c r="B176" s="49"/>
      <c r="C176" s="49"/>
      <c r="D176" s="44" t="str">
        <f>'Long Term Vision'!F176</f>
        <v>Peace</v>
      </c>
      <c r="E176" s="39">
        <f>$C$171/'Long Term Vision'!$C$171</f>
        <v>0.2</v>
      </c>
      <c r="F176" s="52">
        <f>IFERROR($D$171/$C$171,'developer sheet'!$D$9)</f>
        <v>1</v>
      </c>
      <c r="G176" s="39"/>
      <c r="H176" s="39"/>
      <c r="I176" s="49"/>
    </row>
    <row r="177" spans="1:9" ht="15.75" thickBot="1" x14ac:dyDescent="0.3">
      <c r="A177" s="49"/>
      <c r="B177" s="49"/>
      <c r="C177" s="49"/>
      <c r="D177" s="48" t="str">
        <f>'Long Term Vision'!F177</f>
        <v>Partnerships</v>
      </c>
      <c r="E177" s="35">
        <f>$C$172/'Long Term Vision'!$C$172</f>
        <v>0.13333333333333333</v>
      </c>
      <c r="F177" s="56">
        <f>IFERROR($D$172/$C$172,'developer sheet'!$D$9)</f>
        <v>1</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B78:I78"/>
    <mergeCell ref="A2:B2"/>
    <mergeCell ref="B3:I3"/>
    <mergeCell ref="B9:I9"/>
    <mergeCell ref="B15:I15"/>
    <mergeCell ref="B25:I25"/>
    <mergeCell ref="B33:I33"/>
    <mergeCell ref="B40:I40"/>
    <mergeCell ref="B47:I47"/>
    <mergeCell ref="B56:I56"/>
    <mergeCell ref="B60:I60"/>
    <mergeCell ref="B68:I68"/>
    <mergeCell ref="A154:F154"/>
    <mergeCell ref="B82:I82"/>
    <mergeCell ref="B93:I93"/>
    <mergeCell ref="B99:I99"/>
    <mergeCell ref="B107:I107"/>
    <mergeCell ref="B115:I115"/>
    <mergeCell ref="B126:I126"/>
  </mergeCells>
  <dataValidations count="2">
    <dataValidation type="list" allowBlank="1" showInputMessage="1" showErrorMessage="1" sqref="G94:H98 G116:H125 G127:G145 G108:H114 G83:H92 G34:H39 G41:H46 G48:H55 G79:H81 G61:H67 G69:H77 G57:H59 G4:H8 G10:H14 G100:H106 G16:H24 G26:H32">
      <formula1>$G$1:$H$1</formula1>
    </dataValidation>
    <dataValidation type="list" allowBlank="1" showInputMessage="1" showErrorMessage="1" sqref="H127:H145">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10" id="{A89B8CE2-0515-4FC3-B106-FADFF36E62B4}">
            <xm:f>'Long Term Vision'!$C4="NO"</xm:f>
            <x14:dxf>
              <fill>
                <patternFill>
                  <bgColor theme="0" tint="-0.34998626667073579"/>
                </patternFill>
              </fill>
            </x14:dxf>
          </x14:cfRule>
          <xm:sqref>B34:I39 B48:I55 B69:I77 B116:I125 B61:I67 B10:I14 B16:I24 B79:I81 B57:I59 B127:I145 B108:I114 B94:I98 B41:I46 B4:I8 B100:I106 B83:I92 B26:I32</xm:sqref>
        </x14:conditionalFormatting>
        <x14:conditionalFormatting xmlns:xm="http://schemas.microsoft.com/office/excel/2006/main">
          <x14:cfRule type="expression" priority="104" id="{DAABCB43-27F0-43F8-B304-93F3F539804E}">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9" id="{A5099E98-0556-492C-B2DE-C4D3CFC3AE75}">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9"/>
  <sheetViews>
    <sheetView zoomScale="70" zoomScaleNormal="70" workbookViewId="0">
      <pane ySplit="2" topLeftCell="A3" activePane="bottomLeft" state="frozen"/>
      <selection activeCell="G35" sqref="G35"/>
      <selection pane="bottomLeft" activeCell="B150" sqref="B150"/>
    </sheetView>
  </sheetViews>
  <sheetFormatPr defaultRowHeight="15" outlineLevelRow="1" x14ac:dyDescent="0.25"/>
  <cols>
    <col min="1" max="1" width="13.140625" style="20" bestFit="1" customWidth="1"/>
    <col min="2" max="2" width="60.7109375" style="20" customWidth="1"/>
    <col min="3" max="3" width="30.5703125" style="20" customWidth="1"/>
    <col min="4" max="4" width="48.42578125" style="20" customWidth="1"/>
    <col min="5" max="5" width="31.140625" style="20" customWidth="1"/>
    <col min="6" max="8" width="29.42578125" style="20" customWidth="1"/>
    <col min="9" max="9" width="31.140625" style="20" customWidth="1"/>
    <col min="10" max="16384" width="9.140625" style="19"/>
  </cols>
  <sheetData>
    <row r="1" spans="1:9" ht="15.75" hidden="1" thickBot="1" x14ac:dyDescent="0.3">
      <c r="G1" s="62" t="s">
        <v>184</v>
      </c>
      <c r="H1" s="62" t="s">
        <v>185</v>
      </c>
      <c r="I1" s="62"/>
    </row>
    <row r="2" spans="1:9" ht="62.25" customHeight="1" x14ac:dyDescent="0.25">
      <c r="A2" s="247" t="str">
        <f>'Long Term Vision'!A2:B2</f>
        <v>SDGs Goals/Targets</v>
      </c>
      <c r="B2" s="248"/>
      <c r="C2" s="64" t="str">
        <f>'Long Term Vision'!E2</f>
        <v>Thematic Area/Sector, as Identified in Key Government Planning Documents</v>
      </c>
      <c r="D2" s="64" t="str">
        <f>'Long Term Vision'!F2</f>
        <v>National Development Plan Identify closest Goal/Target presented in Document addressing the issues in the corresponding SDG Goal/Target</v>
      </c>
      <c r="E2" s="64" t="str">
        <f>'Long Term Vision'!G2</f>
        <v>Identify National Indicators for the Specific Targets</v>
      </c>
      <c r="F2" s="64" t="str">
        <f>'Long Term Vision'!H2</f>
        <v>Institution Responsible for Target implementation (line ministries)</v>
      </c>
      <c r="G2" s="64" t="str">
        <f>'Long Term Vision'!I2</f>
        <v>Alignment?
(partial=P; total=T)</v>
      </c>
      <c r="H2" s="64" t="str">
        <f>'Long Term Vision'!J2</f>
        <v>Gender and inclusion perspective?
(partial=P; total=T)</v>
      </c>
      <c r="I2" s="22" t="str">
        <f>'Long Term Vision'!K2</f>
        <v>Any relevant comment related to this priority target area in the National Development Plan?</v>
      </c>
    </row>
    <row r="3" spans="1:9" x14ac:dyDescent="0.25">
      <c r="A3" s="65" t="str">
        <f>'Long Term Vision'!A3</f>
        <v>People</v>
      </c>
      <c r="B3" s="249" t="str">
        <f>'Long Term Vision'!B3:K3</f>
        <v>Goal 1. End poverty in all its forms everywhere</v>
      </c>
      <c r="C3" s="249"/>
      <c r="D3" s="249"/>
      <c r="E3" s="249"/>
      <c r="F3" s="249"/>
      <c r="G3" s="249"/>
      <c r="H3" s="249"/>
      <c r="I3" s="250"/>
    </row>
    <row r="4" spans="1:9" ht="45" hidden="1" outlineLevel="1" x14ac:dyDescent="0.25">
      <c r="A4" s="65" t="str">
        <f>'Long Term Vision'!A4</f>
        <v>People</v>
      </c>
      <c r="B4" s="23" t="str">
        <f>'Long Term Vision'!B4</f>
        <v>1.1 By 2030, eradicate extreme poverty for all people everywhere, currently measured as people living on less than $1.25 a day</v>
      </c>
      <c r="C4" s="23"/>
      <c r="D4" s="23"/>
      <c r="E4" s="23"/>
      <c r="F4" s="23"/>
      <c r="G4" s="6"/>
      <c r="H4" s="6"/>
      <c r="I4" s="24"/>
    </row>
    <row r="5" spans="1:9" ht="45" hidden="1" outlineLevel="1" x14ac:dyDescent="0.25">
      <c r="A5" s="65" t="str">
        <f>'Long Term Vision'!A5</f>
        <v>People</v>
      </c>
      <c r="B5" s="23" t="str">
        <f>'Long Term Vision'!B5</f>
        <v>1.2 By 2030, reduce at least by half the proportion of men, women and children of all ages living in poverty in all its dimensions according to national definitions</v>
      </c>
      <c r="C5" s="23"/>
      <c r="D5" s="23"/>
      <c r="E5" s="23"/>
      <c r="F5" s="23"/>
      <c r="G5" s="6"/>
      <c r="H5" s="6"/>
      <c r="I5" s="24"/>
    </row>
    <row r="6" spans="1:9" ht="45" hidden="1" outlineLevel="1" x14ac:dyDescent="0.25">
      <c r="A6" s="65" t="str">
        <f>'Long Term Vision'!A6</f>
        <v>People</v>
      </c>
      <c r="B6" s="23" t="str">
        <f>'Long Term Vision'!B6</f>
        <v>1.3 Implement nationally appropriate social protection systems and measures for all, including floors, and by 2030 achieve substantial coverage of the poor and the vulnerable</v>
      </c>
      <c r="C6" s="23"/>
      <c r="D6" s="23"/>
      <c r="E6" s="23"/>
      <c r="F6" s="23"/>
      <c r="G6" s="6"/>
      <c r="H6" s="6"/>
      <c r="I6" s="24"/>
    </row>
    <row r="7" spans="1:9" ht="90" hidden="1" outlineLevel="1" x14ac:dyDescent="0.25">
      <c r="A7" s="65" t="str">
        <f>'Long Term Vision'!A7</f>
        <v>People</v>
      </c>
      <c r="B7" s="23" t="str">
        <f>'Long Term Vision'!B7</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C7" s="23"/>
      <c r="D7" s="23"/>
      <c r="E7" s="23"/>
      <c r="F7" s="23"/>
      <c r="G7" s="6"/>
      <c r="H7" s="6"/>
      <c r="I7" s="24"/>
    </row>
    <row r="8" spans="1:9" ht="60" hidden="1" outlineLevel="1" x14ac:dyDescent="0.25">
      <c r="A8" s="65" t="str">
        <f>'Long Term Vision'!A8</f>
        <v>People</v>
      </c>
      <c r="B8" s="23" t="str">
        <f>'Long Term Vision'!B8</f>
        <v>1.5 By 2030, build the resilience of the poor and those in vulnerable situations and reduce their exposure and vulnerability to climate-related extreme events and other economic, social and environmental shocks and disasters</v>
      </c>
      <c r="C8" s="23"/>
      <c r="D8" s="23"/>
      <c r="E8" s="23"/>
      <c r="F8" s="23"/>
      <c r="G8" s="6"/>
      <c r="H8" s="6"/>
      <c r="I8" s="24"/>
    </row>
    <row r="9" spans="1:9" collapsed="1" x14ac:dyDescent="0.25">
      <c r="A9" s="65" t="str">
        <f>'Long Term Vision'!A9</f>
        <v>People</v>
      </c>
      <c r="B9" s="251" t="str">
        <f>'Long Term Vision'!B9:K9</f>
        <v>Goal 2. End hunger, achieve food security and improved nutrition and promote sustainable agriculture</v>
      </c>
      <c r="C9" s="251"/>
      <c r="D9" s="251"/>
      <c r="E9" s="251"/>
      <c r="F9" s="251"/>
      <c r="G9" s="251"/>
      <c r="H9" s="251"/>
      <c r="I9" s="252"/>
    </row>
    <row r="10" spans="1:9" ht="45" hidden="1" outlineLevel="1" x14ac:dyDescent="0.25">
      <c r="A10" s="65" t="str">
        <f>'Long Term Vision'!A10</f>
        <v>People</v>
      </c>
      <c r="B10" s="23" t="str">
        <f>'Long Term Vision'!B10</f>
        <v>2.1 By 2030, end hunger and ensure access by all people, in particular the poor and people in vulnerable situations, including infants, to safe, nutritious and sufficient food all year round</v>
      </c>
      <c r="C10" s="23"/>
      <c r="D10" s="23"/>
      <c r="E10" s="23"/>
      <c r="F10" s="23"/>
      <c r="G10" s="6"/>
      <c r="H10" s="6"/>
      <c r="I10" s="24"/>
    </row>
    <row r="11" spans="1:9" ht="75" hidden="1" outlineLevel="1" x14ac:dyDescent="0.25">
      <c r="A11" s="65" t="str">
        <f>'Long Term Vision'!A11</f>
        <v>People</v>
      </c>
      <c r="B11" s="23" t="str">
        <f>'Long Term Vision'!B11</f>
        <v>2.2 By 2030, end all forms of malnutrition, including achieving, by 2025, the internationally agreed targets on stunting and wasting in children under 5 years of age, and address the nutritional needs of adolescent girls, pregnant and lactating women and older persons</v>
      </c>
      <c r="C11" s="23"/>
      <c r="D11" s="23"/>
      <c r="E11" s="23"/>
      <c r="F11" s="23"/>
      <c r="G11" s="6"/>
      <c r="H11" s="6"/>
      <c r="I11" s="24"/>
    </row>
    <row r="12" spans="1:9" ht="90" hidden="1" outlineLevel="1" x14ac:dyDescent="0.25">
      <c r="A12" s="65" t="str">
        <f>'Long Term Vision'!A12</f>
        <v>People</v>
      </c>
      <c r="B12" s="23" t="str">
        <f>'Long Term Vision'!B12</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C12" s="23"/>
      <c r="D12" s="23"/>
      <c r="E12" s="23"/>
      <c r="F12" s="23"/>
      <c r="G12" s="6"/>
      <c r="H12" s="6"/>
      <c r="I12" s="24"/>
    </row>
    <row r="13" spans="1:9" ht="90" hidden="1" outlineLevel="1" x14ac:dyDescent="0.25">
      <c r="A13" s="65" t="str">
        <f>'Long Term Vision'!A13</f>
        <v>People</v>
      </c>
      <c r="B13" s="23" t="str">
        <f>'Long Term Vision'!B13</f>
        <v>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C13" s="23"/>
      <c r="D13" s="23"/>
      <c r="E13" s="23"/>
      <c r="F13" s="23"/>
      <c r="G13" s="6"/>
      <c r="H13" s="6"/>
      <c r="I13" s="24"/>
    </row>
    <row r="14" spans="1:9" ht="105" hidden="1" outlineLevel="1" x14ac:dyDescent="0.25">
      <c r="A14" s="65" t="str">
        <f>'Long Term Vision'!A14</f>
        <v>People</v>
      </c>
      <c r="B14" s="23" t="str">
        <f>'Long Term Vision'!B14</f>
        <v>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v>
      </c>
      <c r="C14" s="23"/>
      <c r="D14" s="23"/>
      <c r="E14" s="23"/>
      <c r="F14" s="23"/>
      <c r="G14" s="6"/>
      <c r="H14" s="6"/>
      <c r="I14" s="24"/>
    </row>
    <row r="15" spans="1:9" collapsed="1" x14ac:dyDescent="0.25">
      <c r="A15" s="65" t="str">
        <f>'Long Term Vision'!A15</f>
        <v>People</v>
      </c>
      <c r="B15" s="253" t="str">
        <f>'Long Term Vision'!B15:K15</f>
        <v>Goal 3. Ensure healthy lives and promote well-being for all at all ages</v>
      </c>
      <c r="C15" s="253"/>
      <c r="D15" s="253"/>
      <c r="E15" s="253"/>
      <c r="F15" s="253"/>
      <c r="G15" s="253"/>
      <c r="H15" s="253"/>
      <c r="I15" s="254"/>
    </row>
    <row r="16" spans="1:9" ht="30" hidden="1" outlineLevel="1" x14ac:dyDescent="0.25">
      <c r="A16" s="65" t="str">
        <f>'Long Term Vision'!A16</f>
        <v>People</v>
      </c>
      <c r="B16" s="23" t="str">
        <f>'Long Term Vision'!B16</f>
        <v>3.1 By 2030, reduce the global maternal mortality ratio to less than 70 per 100,000 live births</v>
      </c>
      <c r="C16" s="23"/>
      <c r="D16" s="23"/>
      <c r="E16" s="23"/>
      <c r="F16" s="23"/>
      <c r="G16" s="6"/>
      <c r="H16" s="6"/>
      <c r="I16" s="24"/>
    </row>
    <row r="17" spans="1:9" ht="60" hidden="1" outlineLevel="1" x14ac:dyDescent="0.25">
      <c r="A17" s="65" t="str">
        <f>'Long Term Vision'!A17</f>
        <v>People</v>
      </c>
      <c r="B17" s="23" t="str">
        <f>'Long Term Vision'!B17</f>
        <v>3.2 By 2030, end preventable deaths of newborns and children under 5 years of age, with all countries aiming to reduce neonatal mortality to at least as low as 12 per 1,000 live births and under-5 mortality to at least as low as 25 per 1,000 live births</v>
      </c>
      <c r="C17" s="23"/>
      <c r="D17" s="23"/>
      <c r="E17" s="23"/>
      <c r="F17" s="23"/>
      <c r="G17" s="6"/>
      <c r="H17" s="6"/>
      <c r="I17" s="24"/>
    </row>
    <row r="18" spans="1:9" ht="45" hidden="1" outlineLevel="1" x14ac:dyDescent="0.25">
      <c r="A18" s="65" t="str">
        <f>'Long Term Vision'!A18</f>
        <v>People</v>
      </c>
      <c r="B18" s="23" t="str">
        <f>'Long Term Vision'!B18</f>
        <v>3.3 By 2030, end the epidemics of AIDS, tuberculosis, malaria and neglected tropical diseases and combat hepatitis, water-borne diseases and other communicable diseases</v>
      </c>
      <c r="C18" s="23"/>
      <c r="D18" s="23"/>
      <c r="E18" s="23"/>
      <c r="F18" s="23"/>
      <c r="G18" s="6"/>
      <c r="H18" s="6"/>
      <c r="I18" s="24"/>
    </row>
    <row r="19" spans="1:9" ht="45" hidden="1" outlineLevel="1" x14ac:dyDescent="0.25">
      <c r="A19" s="65" t="str">
        <f>'Long Term Vision'!A19</f>
        <v>People</v>
      </c>
      <c r="B19" s="23" t="str">
        <f>'Long Term Vision'!B19</f>
        <v>3.4 By 2030, reduce by one third premature mortality from non-communicable diseases through prevention and treatment and promote mental health and well-being</v>
      </c>
      <c r="C19" s="23"/>
      <c r="D19" s="23"/>
      <c r="E19" s="23"/>
      <c r="F19" s="23"/>
      <c r="G19" s="6"/>
      <c r="H19" s="6"/>
      <c r="I19" s="24"/>
    </row>
    <row r="20" spans="1:9" ht="30" hidden="1" outlineLevel="1" x14ac:dyDescent="0.25">
      <c r="A20" s="65" t="str">
        <f>'Long Term Vision'!A20</f>
        <v>People</v>
      </c>
      <c r="B20" s="23" t="str">
        <f>'Long Term Vision'!B20</f>
        <v>3.5 Strengthen the prevention and treatment of substance abuse, including narcotic drug abuse and harmful use of alcohol</v>
      </c>
      <c r="C20" s="23"/>
      <c r="D20" s="23"/>
      <c r="E20" s="23"/>
      <c r="F20" s="23"/>
      <c r="G20" s="6"/>
      <c r="H20" s="6"/>
      <c r="I20" s="24"/>
    </row>
    <row r="21" spans="1:9" ht="30" hidden="1" outlineLevel="1" x14ac:dyDescent="0.25">
      <c r="A21" s="65" t="str">
        <f>'Long Term Vision'!A21</f>
        <v>People</v>
      </c>
      <c r="B21" s="23" t="str">
        <f>'Long Term Vision'!B21</f>
        <v>3.6 By 2020, halve the number of global deaths and injuries from road traffic accidents</v>
      </c>
      <c r="C21" s="23"/>
      <c r="D21" s="23"/>
      <c r="E21" s="23"/>
      <c r="F21" s="23"/>
      <c r="G21" s="6"/>
      <c r="H21" s="6"/>
      <c r="I21" s="24"/>
    </row>
    <row r="22" spans="1:9" ht="60" hidden="1" outlineLevel="1" x14ac:dyDescent="0.25">
      <c r="A22" s="65" t="str">
        <f>'Long Term Vision'!A22</f>
        <v>People</v>
      </c>
      <c r="B22" s="23" t="str">
        <f>'Long Term Vision'!B22</f>
        <v>3.7 By 2030, ensure universal access to sexual and reproductive health-care services, including for family planning, information and education, and the integration of reproductive health into national strategies and programmes</v>
      </c>
      <c r="C22" s="23"/>
      <c r="D22" s="23"/>
      <c r="E22" s="23"/>
      <c r="F22" s="23"/>
      <c r="G22" s="6"/>
      <c r="H22" s="6"/>
      <c r="I22" s="24"/>
    </row>
    <row r="23" spans="1:9" ht="60" hidden="1" outlineLevel="1" x14ac:dyDescent="0.25">
      <c r="A23" s="65" t="str">
        <f>'Long Term Vision'!A23</f>
        <v>People</v>
      </c>
      <c r="B23" s="23" t="str">
        <f>'Long Term Vision'!B23</f>
        <v>3.8 Achieve universal health coverage, including financial risk protection, access to quality essential health-care services and access to safe, effective, quality and affordable essential medicines and vaccines for all</v>
      </c>
      <c r="C23" s="23"/>
      <c r="D23" s="23"/>
      <c r="E23" s="23"/>
      <c r="F23" s="23"/>
      <c r="G23" s="6"/>
      <c r="H23" s="6"/>
      <c r="I23" s="24"/>
    </row>
    <row r="24" spans="1:9" ht="45" hidden="1" outlineLevel="1" x14ac:dyDescent="0.25">
      <c r="A24" s="65" t="str">
        <f>'Long Term Vision'!A24</f>
        <v>People</v>
      </c>
      <c r="B24" s="23" t="str">
        <f>'Long Term Vision'!B24</f>
        <v>3.9 By 2030, substantially reduce the number of deaths and illnesses from hazardous chemicals and air, water and soil pollution and contamination</v>
      </c>
      <c r="C24" s="23"/>
      <c r="D24" s="23"/>
      <c r="E24" s="23"/>
      <c r="F24" s="23"/>
      <c r="G24" s="6"/>
      <c r="H24" s="6"/>
      <c r="I24" s="24"/>
    </row>
    <row r="25" spans="1:9" collapsed="1" x14ac:dyDescent="0.25">
      <c r="A25" s="65" t="str">
        <f>'Long Term Vision'!A25</f>
        <v>People</v>
      </c>
      <c r="B25" s="255" t="str">
        <f>'Long Term Vision'!B25:K25</f>
        <v>Goal 4. Ensure inclusive and equitable quality education and promote lifelong learning opportunities for all</v>
      </c>
      <c r="C25" s="255"/>
      <c r="D25" s="255"/>
      <c r="E25" s="255"/>
      <c r="F25" s="255"/>
      <c r="G25" s="255"/>
      <c r="H25" s="255"/>
      <c r="I25" s="256"/>
    </row>
    <row r="26" spans="1:9" ht="45" hidden="1" outlineLevel="1" x14ac:dyDescent="0.25">
      <c r="A26" s="65" t="str">
        <f>'Long Term Vision'!A26</f>
        <v>People</v>
      </c>
      <c r="B26" s="23" t="str">
        <f>'Long Term Vision'!B26</f>
        <v>4.1 By 2030, ensure that all girls and boys complete free, equitable and quality primary and secondary education leading to relevant and effective learning outcomes</v>
      </c>
      <c r="C26" s="23"/>
      <c r="D26" s="23"/>
      <c r="E26" s="23"/>
      <c r="F26" s="23"/>
      <c r="G26" s="6"/>
      <c r="H26" s="6"/>
      <c r="I26" s="24"/>
    </row>
    <row r="27" spans="1:9" ht="45" hidden="1" outlineLevel="1" x14ac:dyDescent="0.25">
      <c r="A27" s="65" t="str">
        <f>'Long Term Vision'!A27</f>
        <v>People</v>
      </c>
      <c r="B27" s="23" t="str">
        <f>'Long Term Vision'!B27</f>
        <v>4.2 By 2030, ensure that all girls and boys have access to quality early childhood development, care and pre-primary education so that they are ready for primary education</v>
      </c>
      <c r="C27" s="23"/>
      <c r="D27" s="23"/>
      <c r="E27" s="23"/>
      <c r="F27" s="23"/>
      <c r="G27" s="6"/>
      <c r="H27" s="6"/>
      <c r="I27" s="24"/>
    </row>
    <row r="28" spans="1:9" ht="45" hidden="1" outlineLevel="1" x14ac:dyDescent="0.25">
      <c r="A28" s="65" t="str">
        <f>'Long Term Vision'!A28</f>
        <v>People</v>
      </c>
      <c r="B28" s="23" t="str">
        <f>'Long Term Vision'!B28</f>
        <v>4.3 By 2030, ensure equal access for all women and men to affordable and quality technical, vocational and tertiary education, including university</v>
      </c>
      <c r="C28" s="23"/>
      <c r="D28" s="23"/>
      <c r="E28" s="23"/>
      <c r="F28" s="23"/>
      <c r="G28" s="6"/>
      <c r="H28" s="6"/>
      <c r="I28" s="24"/>
    </row>
    <row r="29" spans="1:9" ht="45" hidden="1" outlineLevel="1" x14ac:dyDescent="0.25">
      <c r="A29" s="65" t="str">
        <f>'Long Term Vision'!A29</f>
        <v>People</v>
      </c>
      <c r="B29" s="23" t="str">
        <f>'Long Term Vision'!B29</f>
        <v>4.4 By 2030, substantially increase the number of youth and adults who have relevant skills, including technical and vocational skills, for employment, decent jobs and entrepreneurship</v>
      </c>
      <c r="C29" s="23"/>
      <c r="D29" s="23"/>
      <c r="E29" s="23"/>
      <c r="F29" s="23"/>
      <c r="G29" s="6"/>
      <c r="H29" s="6"/>
      <c r="I29" s="24"/>
    </row>
    <row r="30" spans="1:9" ht="60" hidden="1" outlineLevel="1" x14ac:dyDescent="0.25">
      <c r="A30" s="65" t="str">
        <f>'Long Term Vision'!A30</f>
        <v>People</v>
      </c>
      <c r="B30" s="23" t="str">
        <f>'Long Term Vision'!B30</f>
        <v>4.5 By 2030, eliminate gender disparities in education and ensure equal access to all levels of education and vocational training for the vulnerable, including persons with disabilities, indigenous peoples and children in vulnerable situations</v>
      </c>
      <c r="C30" s="23"/>
      <c r="D30" s="23"/>
      <c r="E30" s="23"/>
      <c r="F30" s="23"/>
      <c r="G30" s="6"/>
      <c r="H30" s="6"/>
      <c r="I30" s="24"/>
    </row>
    <row r="31" spans="1:9" ht="30" hidden="1" outlineLevel="1" x14ac:dyDescent="0.25">
      <c r="A31" s="65" t="str">
        <f>'Long Term Vision'!A31</f>
        <v>People</v>
      </c>
      <c r="B31" s="23" t="str">
        <f>'Long Term Vision'!B31</f>
        <v>4.6 By 2030, ensure that all youth and a substantial proportion of adults, both men and women, achieve literacy and numeracy</v>
      </c>
      <c r="C31" s="23"/>
      <c r="D31" s="23"/>
      <c r="E31" s="23"/>
      <c r="F31" s="23"/>
      <c r="G31" s="6"/>
      <c r="H31" s="6"/>
      <c r="I31" s="24"/>
    </row>
    <row r="32" spans="1:9" ht="105" hidden="1" outlineLevel="1" x14ac:dyDescent="0.25">
      <c r="A32" s="65" t="str">
        <f>'Long Term Vision'!A32</f>
        <v>People</v>
      </c>
      <c r="B32" s="23" t="str">
        <f>'Long Term Vision'!B32</f>
        <v>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C32" s="23"/>
      <c r="D32" s="23"/>
      <c r="E32" s="23"/>
      <c r="F32" s="23"/>
      <c r="G32" s="6"/>
      <c r="H32" s="6"/>
      <c r="I32" s="24"/>
    </row>
    <row r="33" spans="1:9" collapsed="1" x14ac:dyDescent="0.25">
      <c r="A33" s="65" t="str">
        <f>'Long Term Vision'!A33</f>
        <v>People</v>
      </c>
      <c r="B33" s="245" t="str">
        <f>'Long Term Vision'!B33:K33</f>
        <v>Goal 5. Achieve gender equality and empower all women and girls</v>
      </c>
      <c r="C33" s="245"/>
      <c r="D33" s="245"/>
      <c r="E33" s="245"/>
      <c r="F33" s="245"/>
      <c r="G33" s="245"/>
      <c r="H33" s="245"/>
      <c r="I33" s="246"/>
    </row>
    <row r="34" spans="1:9" ht="30" hidden="1" outlineLevel="1" x14ac:dyDescent="0.25">
      <c r="A34" s="65" t="str">
        <f>'Long Term Vision'!A34</f>
        <v>People</v>
      </c>
      <c r="B34" s="23" t="str">
        <f>'Long Term Vision'!B34</f>
        <v>5.1 End all forms of discrimination against all women and girls everywhere</v>
      </c>
      <c r="C34" s="23"/>
      <c r="D34" s="23"/>
      <c r="E34" s="23"/>
      <c r="F34" s="23"/>
      <c r="G34" s="6"/>
      <c r="H34" s="6"/>
      <c r="I34" s="24"/>
    </row>
    <row r="35" spans="1:9" ht="45" hidden="1" outlineLevel="1" x14ac:dyDescent="0.25">
      <c r="A35" s="65" t="str">
        <f>'Long Term Vision'!A35</f>
        <v>People</v>
      </c>
      <c r="B35" s="23" t="str">
        <f>'Long Term Vision'!B35</f>
        <v>5.2 Eliminate all forms of violence against all women and girls in the public and private spheres, including trafficking and sexual and other types of exploitation</v>
      </c>
      <c r="C35" s="23"/>
      <c r="D35" s="23"/>
      <c r="E35" s="23"/>
      <c r="F35" s="23"/>
      <c r="G35" s="6"/>
      <c r="H35" s="6"/>
      <c r="I35" s="24"/>
    </row>
    <row r="36" spans="1:9" ht="30" hidden="1" outlineLevel="1" x14ac:dyDescent="0.25">
      <c r="A36" s="65" t="str">
        <f>'Long Term Vision'!A36</f>
        <v>People</v>
      </c>
      <c r="B36" s="23" t="str">
        <f>'Long Term Vision'!B36</f>
        <v>5.3 Eliminate all harmful practices, such as child, early and forced marriage and female genital mutilation</v>
      </c>
      <c r="C36" s="23"/>
      <c r="D36" s="23"/>
      <c r="E36" s="23"/>
      <c r="F36" s="23"/>
      <c r="G36" s="6"/>
      <c r="H36" s="6"/>
      <c r="I36" s="24"/>
    </row>
    <row r="37" spans="1:9" ht="60" hidden="1" outlineLevel="1" x14ac:dyDescent="0.25">
      <c r="A37" s="65" t="str">
        <f>'Long Term Vision'!A37</f>
        <v>People</v>
      </c>
      <c r="B37" s="23" t="str">
        <f>'Long Term Vision'!B37</f>
        <v>5.4 Recognize and value unpaid care and domestic work through the provision of public services, infrastructure and social protection policies and the promotion of shared responsibility within the household and the family as nationally appropriate</v>
      </c>
      <c r="C37" s="23"/>
      <c r="D37" s="23"/>
      <c r="E37" s="23"/>
      <c r="F37" s="23"/>
      <c r="G37" s="6"/>
      <c r="H37" s="6"/>
      <c r="I37" s="24"/>
    </row>
    <row r="38" spans="1:9" ht="45" hidden="1" outlineLevel="1" x14ac:dyDescent="0.25">
      <c r="A38" s="65" t="str">
        <f>'Long Term Vision'!A38</f>
        <v>People</v>
      </c>
      <c r="B38" s="23" t="str">
        <f>'Long Term Vision'!B38</f>
        <v>5.5 Ensure women’s full and effective participation and equal opportunities for leadership at all levels of decision making in political, economic and public life</v>
      </c>
      <c r="C38" s="23"/>
      <c r="D38" s="23"/>
      <c r="E38" s="23"/>
      <c r="F38" s="23"/>
      <c r="G38" s="6"/>
      <c r="H38" s="6"/>
      <c r="I38" s="24"/>
    </row>
    <row r="39" spans="1:9" ht="75" hidden="1" outlineLevel="1" x14ac:dyDescent="0.25">
      <c r="A39" s="65" t="str">
        <f>'Long Term Vision'!A39</f>
        <v>People</v>
      </c>
      <c r="B39" s="23" t="str">
        <f>'Long Term Vision'!B39</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C39" s="23"/>
      <c r="D39" s="23"/>
      <c r="E39" s="23"/>
      <c r="F39" s="23"/>
      <c r="G39" s="6"/>
      <c r="H39" s="6"/>
      <c r="I39" s="24"/>
    </row>
    <row r="40" spans="1:9" collapsed="1" x14ac:dyDescent="0.25">
      <c r="A40" s="66" t="str">
        <f>'Long Term Vision'!A40</f>
        <v>Planet</v>
      </c>
      <c r="B40" s="223" t="str">
        <f>'Long Term Vision'!B40:K40</f>
        <v>Goal 6. Ensure availability and sustainable management of water and sanitation for all</v>
      </c>
      <c r="C40" s="223"/>
      <c r="D40" s="223"/>
      <c r="E40" s="223"/>
      <c r="F40" s="223"/>
      <c r="G40" s="223"/>
      <c r="H40" s="223"/>
      <c r="I40" s="224"/>
    </row>
    <row r="41" spans="1:9" ht="30" hidden="1" outlineLevel="1" x14ac:dyDescent="0.25">
      <c r="A41" s="66" t="str">
        <f>'Long Term Vision'!A41</f>
        <v>Planet</v>
      </c>
      <c r="B41" s="23" t="str">
        <f>'Long Term Vision'!B41</f>
        <v>6.1 By 2030, achieve universal and equitable access to safe and affordable drinking water for all</v>
      </c>
      <c r="C41" s="23"/>
      <c r="D41" s="23"/>
      <c r="E41" s="23"/>
      <c r="F41" s="23"/>
      <c r="G41" s="6"/>
      <c r="H41" s="6"/>
      <c r="I41" s="24"/>
    </row>
    <row r="42" spans="1:9" ht="60" hidden="1" outlineLevel="1" x14ac:dyDescent="0.25">
      <c r="A42" s="66" t="str">
        <f>'Long Term Vision'!A42</f>
        <v>Planet</v>
      </c>
      <c r="B42" s="23" t="str">
        <f>'Long Term Vision'!B42</f>
        <v>6.2 By 2030, achieve access to adequate and equitable sanitation and hygiene for all and end open defecation, paying special attention to the needs of women and girls and those in vulnerable situations</v>
      </c>
      <c r="C42" s="23"/>
      <c r="D42" s="23"/>
      <c r="E42" s="23"/>
      <c r="F42" s="23"/>
      <c r="G42" s="6"/>
      <c r="H42" s="6"/>
      <c r="I42" s="24"/>
    </row>
    <row r="43" spans="1:9" ht="75" hidden="1" outlineLevel="1" x14ac:dyDescent="0.25">
      <c r="A43" s="66" t="str">
        <f>'Long Term Vision'!A43</f>
        <v>Planet</v>
      </c>
      <c r="B43" s="23" t="str">
        <f>'Long Term Vision'!B43</f>
        <v>6.3 By 2030, improve water quality by reducing pollution, eliminating dumping and minimizing release of hazardous chemicals and materials, halving the proportion of untreated wastewater and substantially increasing recycling and safe reuse globally</v>
      </c>
      <c r="C43" s="23"/>
      <c r="D43" s="23"/>
      <c r="E43" s="23"/>
      <c r="F43" s="23"/>
      <c r="G43" s="6"/>
      <c r="H43" s="6"/>
      <c r="I43" s="24"/>
    </row>
    <row r="44" spans="1:9" ht="60" hidden="1" outlineLevel="1" x14ac:dyDescent="0.25">
      <c r="A44" s="66" t="str">
        <f>'Long Term Vision'!A44</f>
        <v>Planet</v>
      </c>
      <c r="B44" s="23" t="str">
        <f>'Long Term Vision'!B44</f>
        <v>6.4 By 2030, substantially increase water-use efficiency across all sectors and ensure sustainable withdrawals and supply of freshwater to address water scarcity and substantially reduce the number of people suffering from water scarcity</v>
      </c>
      <c r="C44" s="23"/>
      <c r="D44" s="23"/>
      <c r="E44" s="23"/>
      <c r="F44" s="23"/>
      <c r="G44" s="6"/>
      <c r="H44" s="6"/>
      <c r="I44" s="24"/>
    </row>
    <row r="45" spans="1:9" ht="45" hidden="1" outlineLevel="1" x14ac:dyDescent="0.25">
      <c r="A45" s="66" t="str">
        <f>'Long Term Vision'!A45</f>
        <v>Planet</v>
      </c>
      <c r="B45" s="23" t="str">
        <f>'Long Term Vision'!B45</f>
        <v>6.5 By 2030, implement integrated water resources management at all levels, including through transboundary cooperation as appropriate</v>
      </c>
      <c r="C45" s="23"/>
      <c r="D45" s="23"/>
      <c r="E45" s="23"/>
      <c r="F45" s="23"/>
      <c r="G45" s="6"/>
      <c r="H45" s="6"/>
      <c r="I45" s="24"/>
    </row>
    <row r="46" spans="1:9" ht="30" hidden="1" outlineLevel="1" x14ac:dyDescent="0.25">
      <c r="A46" s="66" t="str">
        <f>'Long Term Vision'!A46</f>
        <v>Planet</v>
      </c>
      <c r="B46" s="23" t="str">
        <f>'Long Term Vision'!B46</f>
        <v>6.6 By 2020, protect and restore water-related ecosystems, including mountains, forests, wetlands, rivers, aquifers and lakes</v>
      </c>
      <c r="C46" s="23"/>
      <c r="D46" s="23"/>
      <c r="E46" s="23"/>
      <c r="F46" s="23"/>
      <c r="G46" s="6"/>
      <c r="H46" s="6"/>
      <c r="I46" s="24"/>
    </row>
    <row r="47" spans="1:9" collapsed="1" x14ac:dyDescent="0.25">
      <c r="A47" s="66" t="str">
        <f>'Long Term Vision'!A47</f>
        <v>Planet</v>
      </c>
      <c r="B47" s="225" t="str">
        <f>'Long Term Vision'!B47:K47</f>
        <v>Goal 12. Ensure sustainable consumption and production patterns</v>
      </c>
      <c r="C47" s="225"/>
      <c r="D47" s="225"/>
      <c r="E47" s="225"/>
      <c r="F47" s="225"/>
      <c r="G47" s="225"/>
      <c r="H47" s="225"/>
      <c r="I47" s="226"/>
    </row>
    <row r="48" spans="1:9" ht="75" hidden="1" outlineLevel="1" x14ac:dyDescent="0.25">
      <c r="A48" s="66" t="str">
        <f>'Long Term Vision'!A48</f>
        <v>Planet</v>
      </c>
      <c r="B48" s="23" t="str">
        <f>'Long Term Vision'!B48</f>
        <v>12.1 Implement the 10-year framework of programmes on sustainable consumption and production, all countries taking action, with developed countries taking the lead, taking into account the development and capabilities of developing countries</v>
      </c>
      <c r="C48" s="23"/>
      <c r="D48" s="23"/>
      <c r="E48" s="23"/>
      <c r="F48" s="23"/>
      <c r="G48" s="6"/>
      <c r="H48" s="6"/>
      <c r="I48" s="24"/>
    </row>
    <row r="49" spans="1:9" ht="30" hidden="1" outlineLevel="1" x14ac:dyDescent="0.25">
      <c r="A49" s="66" t="str">
        <f>'Long Term Vision'!A49</f>
        <v>Planet</v>
      </c>
      <c r="B49" s="23" t="str">
        <f>'Long Term Vision'!B49</f>
        <v>12.2 By 2030, achieve the sustainable management and efficient use of natural resources</v>
      </c>
      <c r="C49" s="23"/>
      <c r="D49" s="23"/>
      <c r="E49" s="23"/>
      <c r="F49" s="23"/>
      <c r="G49" s="6"/>
      <c r="H49" s="6"/>
      <c r="I49" s="24"/>
    </row>
    <row r="50" spans="1:9" ht="45" hidden="1" outlineLevel="1" x14ac:dyDescent="0.25">
      <c r="A50" s="66" t="str">
        <f>'Long Term Vision'!A50</f>
        <v>Planet</v>
      </c>
      <c r="B50" s="23" t="str">
        <f>'Long Term Vision'!B50</f>
        <v>12.3 By 2030, halve per capita global food waste at the retail and consumer levels and reduce food losses along production and supply chains, including post-harvest losses</v>
      </c>
      <c r="C50" s="23"/>
      <c r="D50" s="23"/>
      <c r="E50" s="23"/>
      <c r="F50" s="23"/>
      <c r="G50" s="6"/>
      <c r="H50" s="6"/>
      <c r="I50" s="24"/>
    </row>
    <row r="51" spans="1:9" ht="75" hidden="1" outlineLevel="1" x14ac:dyDescent="0.25">
      <c r="A51" s="66" t="str">
        <f>'Long Term Vision'!A51</f>
        <v>Planet</v>
      </c>
      <c r="B51" s="23" t="str">
        <f>'Long Term Vision'!B51</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C51" s="23"/>
      <c r="D51" s="23"/>
      <c r="E51" s="23"/>
      <c r="F51" s="23"/>
      <c r="G51" s="6"/>
      <c r="H51" s="6"/>
      <c r="I51" s="24"/>
    </row>
    <row r="52" spans="1:9" ht="30" hidden="1" outlineLevel="1" x14ac:dyDescent="0.25">
      <c r="A52" s="66" t="str">
        <f>'Long Term Vision'!A52</f>
        <v>Planet</v>
      </c>
      <c r="B52" s="23" t="str">
        <f>'Long Term Vision'!B52</f>
        <v>12.5 By 2030, substantially reduce waste generation through prevention, reduction, recycling and reuse</v>
      </c>
      <c r="C52" s="23"/>
      <c r="D52" s="23"/>
      <c r="E52" s="23"/>
      <c r="F52" s="23"/>
      <c r="G52" s="6"/>
      <c r="H52" s="6"/>
      <c r="I52" s="24"/>
    </row>
    <row r="53" spans="1:9" ht="45" hidden="1" outlineLevel="1" x14ac:dyDescent="0.25">
      <c r="A53" s="66" t="str">
        <f>'Long Term Vision'!A53</f>
        <v>Planet</v>
      </c>
      <c r="B53" s="23" t="str">
        <f>'Long Term Vision'!B53</f>
        <v>12.6 Encourage companies, especially large and transnational companies, to adopt sustainable practices and to integrate sustainability information into their reporting cycle</v>
      </c>
      <c r="C53" s="23"/>
      <c r="D53" s="23"/>
      <c r="E53" s="23"/>
      <c r="F53" s="23"/>
      <c r="G53" s="6"/>
      <c r="H53" s="6"/>
      <c r="I53" s="24"/>
    </row>
    <row r="54" spans="1:9" ht="30" hidden="1" outlineLevel="1" x14ac:dyDescent="0.25">
      <c r="A54" s="66" t="str">
        <f>'Long Term Vision'!A54</f>
        <v>Planet</v>
      </c>
      <c r="B54" s="23" t="str">
        <f>'Long Term Vision'!B54</f>
        <v>12.7 Promote public procurement practices that are sustainable, in accordance with national policies and priorities</v>
      </c>
      <c r="C54" s="23"/>
      <c r="D54" s="23"/>
      <c r="E54" s="23"/>
      <c r="F54" s="23"/>
      <c r="G54" s="6"/>
      <c r="H54" s="6"/>
      <c r="I54" s="24"/>
    </row>
    <row r="55" spans="1:9" ht="45" hidden="1" outlineLevel="1" x14ac:dyDescent="0.25">
      <c r="A55" s="66" t="str">
        <f>'Long Term Vision'!A55</f>
        <v>Planet</v>
      </c>
      <c r="B55" s="23" t="str">
        <f>'Long Term Vision'!B55</f>
        <v>12.8 By 2030, ensure that people everywhere have the relevant information and awareness for sustainable development and lifestyles in harmony with nature</v>
      </c>
      <c r="C55" s="23"/>
      <c r="D55" s="23"/>
      <c r="E55" s="23"/>
      <c r="F55" s="23"/>
      <c r="G55" s="6"/>
      <c r="H55" s="6"/>
      <c r="I55" s="24"/>
    </row>
    <row r="56" spans="1:9" collapsed="1" x14ac:dyDescent="0.25">
      <c r="A56" s="66" t="str">
        <f>'Long Term Vision'!A56</f>
        <v>Planet</v>
      </c>
      <c r="B56" s="227" t="str">
        <f>'Long Term Vision'!B56:K56</f>
        <v>Goal 13. Take urgent action to combat climate change and its impacts</v>
      </c>
      <c r="C56" s="227"/>
      <c r="D56" s="227"/>
      <c r="E56" s="227"/>
      <c r="F56" s="227"/>
      <c r="G56" s="227"/>
      <c r="H56" s="227"/>
      <c r="I56" s="228"/>
    </row>
    <row r="57" spans="1:9" ht="30" hidden="1" outlineLevel="1" x14ac:dyDescent="0.25">
      <c r="A57" s="66" t="str">
        <f>'Long Term Vision'!A57</f>
        <v>Planet</v>
      </c>
      <c r="B57" s="23" t="str">
        <f>'Long Term Vision'!B57</f>
        <v>13.1 Strengthen resilience and adaptive capacity to climate-related hazards and natural disasters in all countries</v>
      </c>
      <c r="C57" s="23"/>
      <c r="D57" s="23"/>
      <c r="E57" s="23"/>
      <c r="F57" s="23"/>
      <c r="G57" s="6"/>
      <c r="H57" s="6"/>
      <c r="I57" s="24"/>
    </row>
    <row r="58" spans="1:9" ht="30" hidden="1" outlineLevel="1" x14ac:dyDescent="0.25">
      <c r="A58" s="66" t="str">
        <f>'Long Term Vision'!A58</f>
        <v>Planet</v>
      </c>
      <c r="B58" s="23" t="str">
        <f>'Long Term Vision'!B58</f>
        <v>13.2 Integrate climate change measures into national policies, strategies and planning</v>
      </c>
      <c r="C58" s="23"/>
      <c r="D58" s="23"/>
      <c r="E58" s="23"/>
      <c r="F58" s="23"/>
      <c r="G58" s="6"/>
      <c r="H58" s="6"/>
      <c r="I58" s="24"/>
    </row>
    <row r="59" spans="1:9" ht="45" hidden="1" outlineLevel="1" x14ac:dyDescent="0.25">
      <c r="A59" s="66" t="str">
        <f>'Long Term Vision'!A59</f>
        <v>Planet</v>
      </c>
      <c r="B59" s="23" t="str">
        <f>'Long Term Vision'!B59</f>
        <v>13.3 Improve education, awareness-raising and human and institutional capacity on climate change mitigation, adaptation, impact reduction and early warning</v>
      </c>
      <c r="C59" s="23"/>
      <c r="D59" s="23"/>
      <c r="E59" s="23"/>
      <c r="F59" s="23"/>
      <c r="G59" s="6"/>
      <c r="H59" s="6"/>
      <c r="I59" s="24"/>
    </row>
    <row r="60" spans="1:9" collapsed="1" x14ac:dyDescent="0.25">
      <c r="A60" s="66" t="str">
        <f>'Long Term Vision'!A60</f>
        <v>Planet</v>
      </c>
      <c r="B60" s="229" t="str">
        <f>'Long Term Vision'!B60:K60</f>
        <v>Goal 14. Conserve and sustainably use the oceans, seas and marine resources for sustainable development</v>
      </c>
      <c r="C60" s="229"/>
      <c r="D60" s="229"/>
      <c r="E60" s="229"/>
      <c r="F60" s="229"/>
      <c r="G60" s="229"/>
      <c r="H60" s="229"/>
      <c r="I60" s="230"/>
    </row>
    <row r="61" spans="1:9" ht="45" hidden="1" outlineLevel="1" x14ac:dyDescent="0.25">
      <c r="A61" s="66" t="str">
        <f>'Long Term Vision'!A61</f>
        <v>Planet</v>
      </c>
      <c r="B61" s="23" t="str">
        <f>'Long Term Vision'!B61</f>
        <v>14.1 By 2025, prevent and significantly reduce marine pollution of all kinds, in particular from land-based activities, including marine debris and nutrient pollution</v>
      </c>
      <c r="C61" s="23"/>
      <c r="D61" s="23"/>
      <c r="E61" s="23"/>
      <c r="F61" s="23"/>
      <c r="G61" s="6"/>
      <c r="H61" s="6"/>
      <c r="I61" s="24"/>
    </row>
    <row r="62" spans="1:9" ht="60" hidden="1" outlineLevel="1" x14ac:dyDescent="0.25">
      <c r="A62" s="66" t="str">
        <f>'Long Term Vision'!A62</f>
        <v>Planet</v>
      </c>
      <c r="B62" s="23" t="str">
        <f>'Long Term Vision'!B62</f>
        <v>14.2 By 2020, sustainably manage and protect marine and coastal ecosystems to avoid significant adverse impacts, including by strengthening their resilience, and take action for their restoration in order to achieve healthy and productive oceans</v>
      </c>
      <c r="C62" s="23"/>
      <c r="D62" s="23"/>
      <c r="E62" s="23"/>
      <c r="F62" s="23"/>
      <c r="G62" s="6"/>
      <c r="H62" s="6"/>
      <c r="I62" s="24"/>
    </row>
    <row r="63" spans="1:9" ht="30" hidden="1" outlineLevel="1" x14ac:dyDescent="0.25">
      <c r="A63" s="66" t="str">
        <f>'Long Term Vision'!A63</f>
        <v>Planet</v>
      </c>
      <c r="B63" s="23" t="str">
        <f>'Long Term Vision'!B63</f>
        <v>14.3 Minimize and address the impacts of ocean acidification, including through enhanced scientific cooperation at all levels</v>
      </c>
      <c r="C63" s="23"/>
      <c r="D63" s="23"/>
      <c r="E63" s="23"/>
      <c r="F63" s="23"/>
      <c r="G63" s="6"/>
      <c r="H63" s="6"/>
      <c r="I63" s="24"/>
    </row>
    <row r="64" spans="1:9" ht="90" hidden="1" outlineLevel="1" x14ac:dyDescent="0.25">
      <c r="A64" s="66" t="str">
        <f>'Long Term Vision'!A64</f>
        <v>Planet</v>
      </c>
      <c r="B64" s="23" t="str">
        <f>'Long Term Vision'!B64</f>
        <v>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C64" s="23"/>
      <c r="D64" s="23"/>
      <c r="E64" s="23"/>
      <c r="F64" s="23"/>
      <c r="G64" s="6"/>
      <c r="H64" s="6"/>
      <c r="I64" s="24"/>
    </row>
    <row r="65" spans="1:9" ht="45" hidden="1" outlineLevel="1" x14ac:dyDescent="0.25">
      <c r="A65" s="66" t="str">
        <f>'Long Term Vision'!A65</f>
        <v>Planet</v>
      </c>
      <c r="B65" s="23" t="str">
        <f>'Long Term Vision'!B65</f>
        <v>14.5 By 2020, conserve at least 10 per cent of coastal and marine areas, consistent with national and international law and based on the best available scientific information</v>
      </c>
      <c r="C65" s="23"/>
      <c r="D65" s="23"/>
      <c r="E65" s="23"/>
      <c r="F65" s="23"/>
      <c r="G65" s="6"/>
      <c r="H65" s="6"/>
      <c r="I65" s="24"/>
    </row>
    <row r="66" spans="1:9" ht="120" hidden="1" outlineLevel="1" x14ac:dyDescent="0.25">
      <c r="A66" s="66" t="str">
        <f>'Long Term Vision'!A66</f>
        <v>Planet</v>
      </c>
      <c r="B66" s="23" t="str">
        <f>'Long Term Vision'!B66</f>
        <v>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v>
      </c>
      <c r="C66" s="23"/>
      <c r="D66" s="23"/>
      <c r="E66" s="23"/>
      <c r="F66" s="23"/>
      <c r="G66" s="6"/>
      <c r="H66" s="6"/>
      <c r="I66" s="24"/>
    </row>
    <row r="67" spans="1:9" ht="60" hidden="1" outlineLevel="1" x14ac:dyDescent="0.25">
      <c r="A67" s="66" t="str">
        <f>'Long Term Vision'!A67</f>
        <v>Planet</v>
      </c>
      <c r="B67" s="23" t="str">
        <f>'Long Term Vision'!B67</f>
        <v>14.7 By 2030, increase the economic benefits to Small Island developing States and least developed countries from the sustainable use of marine resources, including through sustainable management of fisheries, aquaculture and tourism</v>
      </c>
      <c r="C67" s="23"/>
      <c r="D67" s="23"/>
      <c r="E67" s="23"/>
      <c r="F67" s="23"/>
      <c r="G67" s="6"/>
      <c r="H67" s="6"/>
      <c r="I67" s="24"/>
    </row>
    <row r="68" spans="1:9" collapsed="1" x14ac:dyDescent="0.25">
      <c r="A68" s="66" t="str">
        <f>'Long Term Vision'!A68</f>
        <v>Planet</v>
      </c>
      <c r="B68" s="231" t="str">
        <f>'Long Term Vision'!B68:K68</f>
        <v>Goal 15. Protect, restore and promote sustainable use of terrestrial ecosystems, sustainably manage forests, combat desertification, and halt and reverse land degradation and halt biodiversity loss</v>
      </c>
      <c r="C68" s="231"/>
      <c r="D68" s="231"/>
      <c r="E68" s="231"/>
      <c r="F68" s="231"/>
      <c r="G68" s="231"/>
      <c r="H68" s="231"/>
      <c r="I68" s="232"/>
    </row>
    <row r="69" spans="1:9" ht="60" hidden="1" outlineLevel="1" x14ac:dyDescent="0.25">
      <c r="A69" s="66" t="str">
        <f>'Long Term Vision'!A69</f>
        <v>Planet</v>
      </c>
      <c r="B69" s="23" t="str">
        <f>'Long Term Vision'!B69</f>
        <v>15.1 By 2020, ensure the conservation, restoration and sustainable use of terrestrial and inland freshwater ecosystems and their services, in particular forests, wetlands, mountains and drylands, in line with obligations under international agreements</v>
      </c>
      <c r="C69" s="23"/>
      <c r="D69" s="23"/>
      <c r="E69" s="23"/>
      <c r="F69" s="23"/>
      <c r="G69" s="6"/>
      <c r="H69" s="6"/>
      <c r="I69" s="24"/>
    </row>
    <row r="70" spans="1:9" ht="60" hidden="1" outlineLevel="1" x14ac:dyDescent="0.25">
      <c r="A70" s="66" t="str">
        <f>'Long Term Vision'!A70</f>
        <v>Planet</v>
      </c>
      <c r="B70" s="23" t="str">
        <f>'Long Term Vision'!B70</f>
        <v>15.2 By 2020, promote the implementation of sustainable management of all types of forests, halt deforestation, restore degraded forests and substantially increase afforestation and reforestation globally</v>
      </c>
      <c r="C70" s="23"/>
      <c r="D70" s="23"/>
      <c r="E70" s="23"/>
      <c r="F70" s="23"/>
      <c r="G70" s="6"/>
      <c r="H70" s="6"/>
      <c r="I70" s="24"/>
    </row>
    <row r="71" spans="1:9" ht="45" hidden="1" outlineLevel="1" x14ac:dyDescent="0.25">
      <c r="A71" s="66" t="str">
        <f>'Long Term Vision'!A71</f>
        <v>Planet</v>
      </c>
      <c r="B71" s="23" t="str">
        <f>'Long Term Vision'!B71</f>
        <v>15.3 By 2030, combat desertification, restore degraded land and soil, including land affected by desertification, drought and floods, and strive to achieve a land degradation-neutral world</v>
      </c>
      <c r="C71" s="23"/>
      <c r="D71" s="23"/>
      <c r="E71" s="23"/>
      <c r="F71" s="23"/>
      <c r="G71" s="6"/>
      <c r="H71" s="6"/>
      <c r="I71" s="24"/>
    </row>
    <row r="72" spans="1:9" ht="45" hidden="1" outlineLevel="1" x14ac:dyDescent="0.25">
      <c r="A72" s="66" t="str">
        <f>'Long Term Vision'!A72</f>
        <v>Planet</v>
      </c>
      <c r="B72" s="23" t="str">
        <f>'Long Term Vision'!B72</f>
        <v>15.4 By 2030, ensure the conservation of mountain ecosystems, including their biodiversity, in order to enhance their capacity to provide benefits that are essential for sustainable development</v>
      </c>
      <c r="C72" s="23"/>
      <c r="D72" s="23"/>
      <c r="E72" s="23"/>
      <c r="F72" s="23"/>
      <c r="G72" s="6"/>
      <c r="H72" s="6"/>
      <c r="I72" s="24"/>
    </row>
    <row r="73" spans="1:9" ht="45" hidden="1" outlineLevel="1" x14ac:dyDescent="0.25">
      <c r="A73" s="66" t="str">
        <f>'Long Term Vision'!A73</f>
        <v>Planet</v>
      </c>
      <c r="B73" s="23" t="str">
        <f>'Long Term Vision'!B73</f>
        <v>15.5 Take urgent and significant action to reduce the degradation of natural habitats, halt the loss of biodiversity and, by 2020, protect and prevent the extinction of threatened species</v>
      </c>
      <c r="C73" s="23"/>
      <c r="D73" s="23"/>
      <c r="E73" s="23"/>
      <c r="F73" s="23"/>
      <c r="G73" s="6"/>
      <c r="H73" s="6"/>
      <c r="I73" s="24"/>
    </row>
    <row r="74" spans="1:9" ht="45" hidden="1" outlineLevel="1" x14ac:dyDescent="0.25">
      <c r="A74" s="66" t="str">
        <f>'Long Term Vision'!A74</f>
        <v>Planet</v>
      </c>
      <c r="B74" s="23" t="str">
        <f>'Long Term Vision'!B74</f>
        <v>15.6 Ensure fair and equitable sharing of the benefits arising from the utilization of genetic resources and promote appropriate access to such resources</v>
      </c>
      <c r="C74" s="23"/>
      <c r="D74" s="23"/>
      <c r="E74" s="23"/>
      <c r="F74" s="23"/>
      <c r="G74" s="6"/>
      <c r="H74" s="6"/>
      <c r="I74" s="24"/>
    </row>
    <row r="75" spans="1:9" ht="45" hidden="1" outlineLevel="1" x14ac:dyDescent="0.25">
      <c r="A75" s="66" t="str">
        <f>'Long Term Vision'!A75</f>
        <v>Planet</v>
      </c>
      <c r="B75" s="23" t="str">
        <f>'Long Term Vision'!B75</f>
        <v>15.7 Take urgent action to end poaching and trafficking of protected species of flora and fauna and address both demand and supply of illegal wildlife products</v>
      </c>
      <c r="C75" s="23"/>
      <c r="D75" s="23"/>
      <c r="E75" s="23"/>
      <c r="F75" s="23"/>
      <c r="G75" s="6"/>
      <c r="H75" s="6"/>
      <c r="I75" s="24"/>
    </row>
    <row r="76" spans="1:9" ht="60" hidden="1" outlineLevel="1" x14ac:dyDescent="0.25">
      <c r="A76" s="66" t="str">
        <f>'Long Term Vision'!A76</f>
        <v>Planet</v>
      </c>
      <c r="B76" s="23" t="str">
        <f>'Long Term Vision'!B76</f>
        <v>15.8 By 2020, introduce measures to prevent the introduction and significantly reduce the impact of invasive alien species on land and water ecosystems and control or eradicate the priority species</v>
      </c>
      <c r="C76" s="23"/>
      <c r="D76" s="23"/>
      <c r="E76" s="23"/>
      <c r="F76" s="23"/>
      <c r="G76" s="6"/>
      <c r="H76" s="6"/>
      <c r="I76" s="24"/>
    </row>
    <row r="77" spans="1:9" ht="45" hidden="1" outlineLevel="1" x14ac:dyDescent="0.25">
      <c r="A77" s="66" t="str">
        <f>'Long Term Vision'!A77</f>
        <v>Planet</v>
      </c>
      <c r="B77" s="23" t="str">
        <f>'Long Term Vision'!B77</f>
        <v>15.9 By 2020, integrate ecosystem and biodiversity values into national and local planning, development processes, poverty reduction strategies and accounts</v>
      </c>
      <c r="C77" s="23"/>
      <c r="D77" s="23"/>
      <c r="E77" s="23"/>
      <c r="F77" s="23"/>
      <c r="G77" s="6"/>
      <c r="H77" s="6"/>
      <c r="I77" s="24"/>
    </row>
    <row r="78" spans="1:9" collapsed="1" x14ac:dyDescent="0.25">
      <c r="A78" s="67" t="str">
        <f>'Long Term Vision'!A78</f>
        <v>Prosperity</v>
      </c>
      <c r="B78" s="233" t="str">
        <f>'Long Term Vision'!B78:K78</f>
        <v>Goal 7. Ensure access to affordable, reliable, sustainable and modern energy for all</v>
      </c>
      <c r="C78" s="233"/>
      <c r="D78" s="233"/>
      <c r="E78" s="233"/>
      <c r="F78" s="233"/>
      <c r="G78" s="233"/>
      <c r="H78" s="233"/>
      <c r="I78" s="234"/>
    </row>
    <row r="79" spans="1:9" ht="30" hidden="1" outlineLevel="1" x14ac:dyDescent="0.25">
      <c r="A79" s="67" t="str">
        <f>'Long Term Vision'!A79</f>
        <v>Prosperity</v>
      </c>
      <c r="B79" s="23" t="str">
        <f>'Long Term Vision'!B79</f>
        <v>7.1 By 2030, ensure universal access to affordable, reliable and modern energy services</v>
      </c>
      <c r="C79" s="23"/>
      <c r="D79" s="23"/>
      <c r="E79" s="23"/>
      <c r="F79" s="23"/>
      <c r="G79" s="6"/>
      <c r="H79" s="6"/>
      <c r="I79" s="24"/>
    </row>
    <row r="80" spans="1:9" ht="30" hidden="1" outlineLevel="1" x14ac:dyDescent="0.25">
      <c r="A80" s="67" t="str">
        <f>'Long Term Vision'!A80</f>
        <v>Prosperity</v>
      </c>
      <c r="B80" s="23" t="str">
        <f>'Long Term Vision'!B80</f>
        <v>7.2 By 2030, increase substantially the share of renewable energy in the global energy mix</v>
      </c>
      <c r="C80" s="23"/>
      <c r="D80" s="23"/>
      <c r="E80" s="23"/>
      <c r="F80" s="23"/>
      <c r="G80" s="6"/>
      <c r="H80" s="6"/>
      <c r="I80" s="24"/>
    </row>
    <row r="81" spans="1:9" ht="30" hidden="1" outlineLevel="1" x14ac:dyDescent="0.25">
      <c r="A81" s="67" t="str">
        <f>'Long Term Vision'!A81</f>
        <v>Prosperity</v>
      </c>
      <c r="B81" s="23" t="str">
        <f>'Long Term Vision'!B81</f>
        <v>7.3 By 2030, double the global rate of improvement in energy efficiency</v>
      </c>
      <c r="C81" s="23"/>
      <c r="D81" s="23"/>
      <c r="E81" s="23"/>
      <c r="F81" s="23"/>
      <c r="G81" s="6"/>
      <c r="H81" s="6"/>
      <c r="I81" s="24"/>
    </row>
    <row r="82" spans="1:9" collapsed="1" x14ac:dyDescent="0.25">
      <c r="A82" s="67" t="str">
        <f>'Long Term Vision'!A82</f>
        <v>Prosperity</v>
      </c>
      <c r="B82" s="235" t="str">
        <f>'Long Term Vision'!B82:K82</f>
        <v>Goal 8. Promote sustained, inclusive and sustainable economic growth, full and productive employment and decent work for all</v>
      </c>
      <c r="C82" s="235"/>
      <c r="D82" s="235"/>
      <c r="E82" s="235"/>
      <c r="F82" s="235"/>
      <c r="G82" s="235"/>
      <c r="H82" s="235"/>
      <c r="I82" s="236"/>
    </row>
    <row r="83" spans="1:9" ht="60" hidden="1" outlineLevel="1" x14ac:dyDescent="0.25">
      <c r="A83" s="67" t="str">
        <f>'Long Term Vision'!A83</f>
        <v>Prosperity</v>
      </c>
      <c r="B83" s="23" t="str">
        <f>'Long Term Vision'!B83</f>
        <v>8.1 Sustain per capita economic growth in accordance with national circumstances and, in particular, at least 7 per cent gross domestic product growth per annum in the least developed countries</v>
      </c>
      <c r="C83" s="23"/>
      <c r="D83" s="23"/>
      <c r="E83" s="23"/>
      <c r="F83" s="23"/>
      <c r="G83" s="6"/>
      <c r="H83" s="6"/>
      <c r="I83" s="24"/>
    </row>
    <row r="84" spans="1:9" ht="45" hidden="1" outlineLevel="1" x14ac:dyDescent="0.25">
      <c r="A84" s="67" t="str">
        <f>'Long Term Vision'!A84</f>
        <v>Prosperity</v>
      </c>
      <c r="B84" s="23" t="str">
        <f>'Long Term Vision'!B84</f>
        <v>8.2 Achieve higher levels of economic productivity through diversification, technological upgrading and innovation, including through a focus on high-value added and labour-intensive sectors</v>
      </c>
      <c r="C84" s="23"/>
      <c r="D84" s="23"/>
      <c r="E84" s="23"/>
      <c r="F84" s="23"/>
      <c r="G84" s="6"/>
      <c r="H84" s="6"/>
      <c r="I84" s="24"/>
    </row>
    <row r="85" spans="1:9" ht="75" hidden="1" outlineLevel="1" x14ac:dyDescent="0.25">
      <c r="A85" s="67" t="str">
        <f>'Long Term Vision'!A85</f>
        <v>Prosperity</v>
      </c>
      <c r="B85" s="23" t="str">
        <f>'Long Term Vision'!B85</f>
        <v>8.3 Promote development-oriented policies that support productive activities, decent job creation, entrepreneurship, creativity and innovation, and encourage the formalization and growth of micro-, small- and medium-sized enterprises, including through access to financial services</v>
      </c>
      <c r="C85" s="23"/>
      <c r="D85" s="23"/>
      <c r="E85" s="23"/>
      <c r="F85" s="23"/>
      <c r="G85" s="6"/>
      <c r="H85" s="6"/>
      <c r="I85" s="24"/>
    </row>
    <row r="86" spans="1:9" ht="90" hidden="1" outlineLevel="1" x14ac:dyDescent="0.25">
      <c r="A86" s="67" t="str">
        <f>'Long Term Vision'!A86</f>
        <v>Prosperity</v>
      </c>
      <c r="B86" s="23" t="str">
        <f>'Long Term Vision'!B86</f>
        <v>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v>
      </c>
      <c r="C86" s="23"/>
      <c r="D86" s="23"/>
      <c r="E86" s="23"/>
      <c r="F86" s="23"/>
      <c r="G86" s="6"/>
      <c r="H86" s="6"/>
      <c r="I86" s="24"/>
    </row>
    <row r="87" spans="1:9" ht="45" hidden="1" outlineLevel="1" x14ac:dyDescent="0.25">
      <c r="A87" s="67" t="str">
        <f>'Long Term Vision'!A87</f>
        <v>Prosperity</v>
      </c>
      <c r="B87" s="23" t="str">
        <f>'Long Term Vision'!B87</f>
        <v>8.5 By 2030, achieve full and productive employment and decent work for all women and men, including for young people and persons with disabilities, and equal pay for work of equal value</v>
      </c>
      <c r="C87" s="23"/>
      <c r="D87" s="23"/>
      <c r="E87" s="23"/>
      <c r="F87" s="23"/>
      <c r="G87" s="6"/>
      <c r="H87" s="6"/>
      <c r="I87" s="24"/>
    </row>
    <row r="88" spans="1:9" ht="30" hidden="1" outlineLevel="1" x14ac:dyDescent="0.25">
      <c r="A88" s="67" t="str">
        <f>'Long Term Vision'!A88</f>
        <v>Prosperity</v>
      </c>
      <c r="B88" s="23" t="str">
        <f>'Long Term Vision'!B88</f>
        <v>8.6 By 2020, substantially reduce the proportion of youth not in employment, education or training</v>
      </c>
      <c r="C88" s="23"/>
      <c r="D88" s="23"/>
      <c r="E88" s="23"/>
      <c r="F88" s="23"/>
      <c r="G88" s="6"/>
      <c r="H88" s="6"/>
      <c r="I88" s="24"/>
    </row>
    <row r="89" spans="1:9" ht="75" hidden="1" outlineLevel="1" x14ac:dyDescent="0.25">
      <c r="A89" s="67" t="str">
        <f>'Long Term Vision'!A89</f>
        <v>Prosperity</v>
      </c>
      <c r="B89" s="23" t="str">
        <f>'Long Term Vision'!B89</f>
        <v>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C89" s="23"/>
      <c r="D89" s="23"/>
      <c r="E89" s="23"/>
      <c r="F89" s="23"/>
      <c r="G89" s="6"/>
      <c r="H89" s="6"/>
      <c r="I89" s="24"/>
    </row>
    <row r="90" spans="1:9" ht="45" hidden="1" outlineLevel="1" x14ac:dyDescent="0.25">
      <c r="A90" s="67" t="str">
        <f>'Long Term Vision'!A90</f>
        <v>Prosperity</v>
      </c>
      <c r="B90" s="23" t="str">
        <f>'Long Term Vision'!B90</f>
        <v>8.8 Protect labour rights and promote safe and secure working environments for all workers, including migrant workers, in particular women migrants, and those in precarious employment</v>
      </c>
      <c r="C90" s="23"/>
      <c r="D90" s="23"/>
      <c r="E90" s="23"/>
      <c r="F90" s="23"/>
      <c r="G90" s="6"/>
      <c r="H90" s="6"/>
      <c r="I90" s="24"/>
    </row>
    <row r="91" spans="1:9" ht="45" hidden="1" outlineLevel="1" x14ac:dyDescent="0.25">
      <c r="A91" s="67" t="str">
        <f>'Long Term Vision'!A91</f>
        <v>Prosperity</v>
      </c>
      <c r="B91" s="23" t="str">
        <f>'Long Term Vision'!B91</f>
        <v>8.9 By 2030, devise and implement policies to promote sustainable tourism that creates jobs and promotes local culture and products</v>
      </c>
      <c r="C91" s="23"/>
      <c r="D91" s="23"/>
      <c r="E91" s="23"/>
      <c r="F91" s="23"/>
      <c r="G91" s="6"/>
      <c r="H91" s="6"/>
      <c r="I91" s="24"/>
    </row>
    <row r="92" spans="1:9" ht="45" hidden="1" outlineLevel="1" x14ac:dyDescent="0.25">
      <c r="A92" s="67" t="str">
        <f>'Long Term Vision'!A92</f>
        <v>Prosperity</v>
      </c>
      <c r="B92" s="23" t="str">
        <f>'Long Term Vision'!B92</f>
        <v>8.10 Strengthen the capacity of domestic financial institutions to encourage and expand access to banking, insurance and financial services for all</v>
      </c>
      <c r="C92" s="23"/>
      <c r="D92" s="23"/>
      <c r="E92" s="23"/>
      <c r="F92" s="23"/>
      <c r="G92" s="6"/>
      <c r="H92" s="6"/>
      <c r="I92" s="24"/>
    </row>
    <row r="93" spans="1:9" collapsed="1" x14ac:dyDescent="0.25">
      <c r="A93" s="67" t="str">
        <f>'Long Term Vision'!A93</f>
        <v>Prosperity</v>
      </c>
      <c r="B93" s="237" t="str">
        <f>'Long Term Vision'!B93:K93</f>
        <v>Goal 9. Build resilient infrastructure, promote inclusive and sustainable industrialization and foster innovation</v>
      </c>
      <c r="C93" s="237"/>
      <c r="D93" s="237"/>
      <c r="E93" s="237"/>
      <c r="F93" s="237"/>
      <c r="G93" s="237"/>
      <c r="H93" s="237"/>
      <c r="I93" s="238"/>
    </row>
    <row r="94" spans="1:9" ht="60" hidden="1" outlineLevel="1" x14ac:dyDescent="0.25">
      <c r="A94" s="67" t="str">
        <f>'Long Term Vision'!A94</f>
        <v>Prosperity</v>
      </c>
      <c r="B94" s="23" t="str">
        <f>'Long Term Vision'!B94</f>
        <v>9.1 Develop quality, reliable, sustainable and resilient infrastructure, including regional and transborder infrastructure, to support economic development and human well-being, with a focus on affordable and equitable access for all</v>
      </c>
      <c r="C94" s="23"/>
      <c r="D94" s="23"/>
      <c r="E94" s="23"/>
      <c r="F94" s="23"/>
      <c r="G94" s="6"/>
      <c r="H94" s="6"/>
      <c r="I94" s="24"/>
    </row>
    <row r="95" spans="1:9" ht="60" hidden="1" outlineLevel="1" x14ac:dyDescent="0.25">
      <c r="A95" s="67" t="str">
        <f>'Long Term Vision'!A95</f>
        <v>Prosperity</v>
      </c>
      <c r="B95" s="23" t="str">
        <f>'Long Term Vision'!B95</f>
        <v>9.2 Promote inclusive and sustainable industrialization and, by 2030, significantly raise industry’s share of employment and gross domestic product, in line with national circumstances, and double its share in least developed countries</v>
      </c>
      <c r="C95" s="23"/>
      <c r="D95" s="23"/>
      <c r="E95" s="23"/>
      <c r="F95" s="23"/>
      <c r="G95" s="6"/>
      <c r="H95" s="6"/>
      <c r="I95" s="24"/>
    </row>
    <row r="96" spans="1:9" ht="60" hidden="1" outlineLevel="1" x14ac:dyDescent="0.25">
      <c r="A96" s="67" t="str">
        <f>'Long Term Vision'!A96</f>
        <v>Prosperity</v>
      </c>
      <c r="B96" s="23" t="str">
        <f>'Long Term Vision'!B96</f>
        <v>9.3 Increase the access of small-scale industrial and other enterprises, in particular in developing countries, to financial services, including affordable credit, and their integration into value chains and markets</v>
      </c>
      <c r="C96" s="23"/>
      <c r="D96" s="23"/>
      <c r="E96" s="23"/>
      <c r="F96" s="23"/>
      <c r="G96" s="6"/>
      <c r="H96" s="6"/>
      <c r="I96" s="24"/>
    </row>
    <row r="97" spans="1:9" ht="75" hidden="1" outlineLevel="1" x14ac:dyDescent="0.25">
      <c r="A97" s="67" t="str">
        <f>'Long Term Vision'!A97</f>
        <v>Prosperity</v>
      </c>
      <c r="B97" s="23" t="str">
        <f>'Long Term Vision'!B97</f>
        <v>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C97" s="23"/>
      <c r="D97" s="23"/>
      <c r="E97" s="23"/>
      <c r="F97" s="23"/>
      <c r="G97" s="6"/>
      <c r="H97" s="6"/>
      <c r="I97" s="24"/>
    </row>
    <row r="98" spans="1:9" ht="90" hidden="1" outlineLevel="1" x14ac:dyDescent="0.25">
      <c r="A98" s="67" t="str">
        <f>'Long Term Vision'!A98</f>
        <v>Prosperity</v>
      </c>
      <c r="B98" s="23" t="str">
        <f>'Long Term Vision'!B98</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C98" s="23"/>
      <c r="D98" s="23"/>
      <c r="E98" s="23"/>
      <c r="F98" s="23"/>
      <c r="G98" s="6"/>
      <c r="H98" s="6"/>
      <c r="I98" s="24"/>
    </row>
    <row r="99" spans="1:9" collapsed="1" x14ac:dyDescent="0.25">
      <c r="A99" s="67" t="str">
        <f>'Long Term Vision'!A99</f>
        <v>Prosperity</v>
      </c>
      <c r="B99" s="239" t="str">
        <f>'Long Term Vision'!B99:K99</f>
        <v>Goal 10. Reduce inequality within and among countries</v>
      </c>
      <c r="C99" s="239"/>
      <c r="D99" s="239"/>
      <c r="E99" s="239"/>
      <c r="F99" s="239"/>
      <c r="G99" s="239"/>
      <c r="H99" s="239"/>
      <c r="I99" s="240"/>
    </row>
    <row r="100" spans="1:9" ht="45" hidden="1" outlineLevel="1" x14ac:dyDescent="0.25">
      <c r="A100" s="67" t="str">
        <f>'Long Term Vision'!A100</f>
        <v>Prosperity</v>
      </c>
      <c r="B100" s="23" t="str">
        <f>'Long Term Vision'!B100</f>
        <v>10.1 By 2030, progressively achieve and sustain income growth of the bottom 40 per cent of the population at a rate higher than the national average</v>
      </c>
      <c r="C100" s="23"/>
      <c r="D100" s="23"/>
      <c r="E100" s="23"/>
      <c r="F100" s="23"/>
      <c r="G100" s="6"/>
      <c r="H100" s="6"/>
      <c r="I100" s="24"/>
    </row>
    <row r="101" spans="1:9" ht="45" hidden="1" outlineLevel="1" x14ac:dyDescent="0.25">
      <c r="A101" s="67" t="str">
        <f>'Long Term Vision'!A101</f>
        <v>Prosperity</v>
      </c>
      <c r="B101" s="23" t="str">
        <f>'Long Term Vision'!B101</f>
        <v>10.2 By 2030, empower and promote the social, economic and political inclusion of all, irrespective of age, sex, disability, race, ethnicity, origin, religion or economic or other status</v>
      </c>
      <c r="C101" s="23"/>
      <c r="D101" s="23"/>
      <c r="E101" s="23"/>
      <c r="F101" s="23"/>
      <c r="G101" s="6"/>
      <c r="H101" s="6"/>
      <c r="I101" s="24"/>
    </row>
    <row r="102" spans="1:9" ht="60" hidden="1" outlineLevel="1" x14ac:dyDescent="0.25">
      <c r="A102" s="67" t="str">
        <f>'Long Term Vision'!A102</f>
        <v>Prosperity</v>
      </c>
      <c r="B102" s="23" t="str">
        <f>'Long Term Vision'!B102</f>
        <v>10.3 Ensure equal opportunity and reduce inequalities of outcome, including by eliminating discriminatory laws, policies and practices and promoting appropriate legislation, policies and action in this regard</v>
      </c>
      <c r="C102" s="23"/>
      <c r="D102" s="23"/>
      <c r="E102" s="23"/>
      <c r="F102" s="23"/>
      <c r="G102" s="6"/>
      <c r="H102" s="6"/>
      <c r="I102" s="24"/>
    </row>
    <row r="103" spans="1:9" ht="30" hidden="1" outlineLevel="1" x14ac:dyDescent="0.25">
      <c r="A103" s="67" t="str">
        <f>'Long Term Vision'!A103</f>
        <v>Prosperity</v>
      </c>
      <c r="B103" s="23" t="str">
        <f>'Long Term Vision'!B103</f>
        <v>10.4 Adopt policies, especially fiscal, wage and social protection policies, and progressively achieve greater equality</v>
      </c>
      <c r="C103" s="23"/>
      <c r="D103" s="23"/>
      <c r="E103" s="23"/>
      <c r="F103" s="23"/>
      <c r="G103" s="6"/>
      <c r="H103" s="6"/>
      <c r="I103" s="24"/>
    </row>
    <row r="104" spans="1:9" ht="45" hidden="1" outlineLevel="1" x14ac:dyDescent="0.25">
      <c r="A104" s="67" t="str">
        <f>'Long Term Vision'!A104</f>
        <v>Prosperity</v>
      </c>
      <c r="B104" s="23" t="str">
        <f>'Long Term Vision'!B104</f>
        <v>10.5 Improve the regulation and monitoring of global financial markets and institutions and strengthen the implementation of such regulations</v>
      </c>
      <c r="C104" s="23"/>
      <c r="D104" s="23"/>
      <c r="E104" s="23"/>
      <c r="F104" s="23"/>
      <c r="G104" s="6"/>
      <c r="H104" s="6"/>
      <c r="I104" s="24"/>
    </row>
    <row r="105" spans="1:9" ht="60" hidden="1" outlineLevel="1" x14ac:dyDescent="0.25">
      <c r="A105" s="67" t="str">
        <f>'Long Term Vision'!A105</f>
        <v>Prosperity</v>
      </c>
      <c r="B105" s="23" t="str">
        <f>'Long Term Vision'!B105</f>
        <v>10.6 Ensure enhanced representation and voice for developing countries in decision-making in global international economic and financial institutions in order to deliver more effective, credible, accountable and legitimate institutions</v>
      </c>
      <c r="C105" s="23"/>
      <c r="D105" s="23"/>
      <c r="E105" s="23"/>
      <c r="F105" s="23"/>
      <c r="G105" s="6"/>
      <c r="H105" s="6"/>
      <c r="I105" s="24"/>
    </row>
    <row r="106" spans="1:9" ht="45" hidden="1" outlineLevel="1" x14ac:dyDescent="0.25">
      <c r="A106" s="67" t="str">
        <f>'Long Term Vision'!A106</f>
        <v>Prosperity</v>
      </c>
      <c r="B106" s="23" t="str">
        <f>'Long Term Vision'!B106</f>
        <v>10.7 Facilitate orderly, safe, regular and responsible migration and mobility of people, including through the implementation of planned and well-managed migration policies</v>
      </c>
      <c r="C106" s="23"/>
      <c r="D106" s="23"/>
      <c r="E106" s="23"/>
      <c r="F106" s="23"/>
      <c r="G106" s="6"/>
      <c r="H106" s="6"/>
      <c r="I106" s="24"/>
    </row>
    <row r="107" spans="1:9" collapsed="1" x14ac:dyDescent="0.25">
      <c r="A107" s="67" t="str">
        <f>'Long Term Vision'!A107</f>
        <v>Prosperity</v>
      </c>
      <c r="B107" s="241" t="str">
        <f>'Long Term Vision'!B107:K107</f>
        <v>Goal 11. Make cities and human settlements inclusive, safe, resilient and sustainable</v>
      </c>
      <c r="C107" s="241"/>
      <c r="D107" s="241"/>
      <c r="E107" s="241"/>
      <c r="F107" s="241"/>
      <c r="G107" s="241"/>
      <c r="H107" s="241"/>
      <c r="I107" s="242"/>
    </row>
    <row r="108" spans="1:9" ht="30" hidden="1" outlineLevel="1" x14ac:dyDescent="0.25">
      <c r="A108" s="67" t="str">
        <f>'Long Term Vision'!A108</f>
        <v>Prosperity</v>
      </c>
      <c r="B108" s="23" t="str">
        <f>'Long Term Vision'!B108</f>
        <v>11.1 By 2030, ensure access for all to adequate, safe and affordable housing and basic services and upgrade slums</v>
      </c>
      <c r="C108" s="23"/>
      <c r="D108" s="23"/>
      <c r="E108" s="23"/>
      <c r="F108" s="23"/>
      <c r="G108" s="6"/>
      <c r="H108" s="6"/>
      <c r="I108" s="24"/>
    </row>
    <row r="109" spans="1:9" ht="75" hidden="1" outlineLevel="1" x14ac:dyDescent="0.25">
      <c r="A109" s="67" t="str">
        <f>'Long Term Vision'!A109</f>
        <v>Prosperity</v>
      </c>
      <c r="B109" s="23" t="str">
        <f>'Long Term Vision'!B109</f>
        <v>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C109" s="23"/>
      <c r="D109" s="23"/>
      <c r="E109" s="23"/>
      <c r="F109" s="23"/>
      <c r="G109" s="6"/>
      <c r="H109" s="6"/>
      <c r="I109" s="24"/>
    </row>
    <row r="110" spans="1:9" ht="45" hidden="1" outlineLevel="1" x14ac:dyDescent="0.25">
      <c r="A110" s="67" t="str">
        <f>'Long Term Vision'!A110</f>
        <v>Prosperity</v>
      </c>
      <c r="B110" s="23" t="str">
        <f>'Long Term Vision'!B110</f>
        <v>11.3 By 2030, enhance inclusive and sustainable urbanization and capacity for participatory, integrated and sustainable human settlement planning and management in all countries</v>
      </c>
      <c r="C110" s="23"/>
      <c r="D110" s="23"/>
      <c r="E110" s="23"/>
      <c r="F110" s="23"/>
      <c r="G110" s="6"/>
      <c r="H110" s="6"/>
      <c r="I110" s="24"/>
    </row>
    <row r="111" spans="1:9" ht="30" hidden="1" outlineLevel="1" x14ac:dyDescent="0.25">
      <c r="A111" s="67" t="str">
        <f>'Long Term Vision'!A111</f>
        <v>Prosperity</v>
      </c>
      <c r="B111" s="23" t="str">
        <f>'Long Term Vision'!B111</f>
        <v>11.4 Strengthen efforts to protect and safeguard the world’s cultural and natural heritage</v>
      </c>
      <c r="C111" s="23"/>
      <c r="D111" s="23"/>
      <c r="E111" s="23"/>
      <c r="F111" s="23"/>
      <c r="G111" s="6"/>
      <c r="H111" s="6"/>
      <c r="I111" s="24"/>
    </row>
    <row r="112" spans="1:9" ht="75" hidden="1" outlineLevel="1" x14ac:dyDescent="0.25">
      <c r="A112" s="67" t="str">
        <f>'Long Term Vision'!A112</f>
        <v>Prosperity</v>
      </c>
      <c r="B112" s="23" t="str">
        <f>'Long Term Vision'!B112</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C112" s="23"/>
      <c r="D112" s="23"/>
      <c r="E112" s="23"/>
      <c r="F112" s="23"/>
      <c r="G112" s="6"/>
      <c r="H112" s="6"/>
      <c r="I112" s="24"/>
    </row>
    <row r="113" spans="1:9" ht="45" hidden="1" outlineLevel="1" x14ac:dyDescent="0.25">
      <c r="A113" s="67" t="str">
        <f>'Long Term Vision'!A113</f>
        <v>Prosperity</v>
      </c>
      <c r="B113" s="23" t="str">
        <f>'Long Term Vision'!B113</f>
        <v>11.6 By 2030, reduce the adverse per capita environmental impact of cities, including by paying special attention to air quality and municipal and other waste management</v>
      </c>
      <c r="C113" s="23"/>
      <c r="D113" s="23"/>
      <c r="E113" s="23"/>
      <c r="F113" s="23"/>
      <c r="G113" s="6"/>
      <c r="H113" s="6"/>
      <c r="I113" s="24"/>
    </row>
    <row r="114" spans="1:9" ht="45" hidden="1" outlineLevel="1" x14ac:dyDescent="0.25">
      <c r="A114" s="67" t="str">
        <f>'Long Term Vision'!A114</f>
        <v>Prosperity</v>
      </c>
      <c r="B114" s="23" t="str">
        <f>'Long Term Vision'!B114</f>
        <v>11.7 By 2030, provide universal access to safe, inclusive and accessible, green and public spaces, in particular for women and children, older persons and persons with disabilities</v>
      </c>
      <c r="C114" s="23"/>
      <c r="D114" s="23"/>
      <c r="E114" s="23"/>
      <c r="F114" s="23"/>
      <c r="G114" s="6"/>
      <c r="H114" s="6"/>
      <c r="I114" s="24"/>
    </row>
    <row r="115" spans="1:9" collapsed="1" x14ac:dyDescent="0.25">
      <c r="A115" s="68" t="str">
        <f>'Long Term Vision'!A115</f>
        <v>Peace</v>
      </c>
      <c r="B115" s="243" t="str">
        <f>'Long Term Vision'!B115:K115</f>
        <v>Goal 16. Promote peaceful and inclusive societies for sustainable development, provide access to justice for all and build effective, accountable and inclusive institutions at all levels</v>
      </c>
      <c r="C115" s="243"/>
      <c r="D115" s="243"/>
      <c r="E115" s="243"/>
      <c r="F115" s="243"/>
      <c r="G115" s="243"/>
      <c r="H115" s="243"/>
      <c r="I115" s="244"/>
    </row>
    <row r="116" spans="1:9" ht="30" hidden="1" outlineLevel="1" x14ac:dyDescent="0.25">
      <c r="A116" s="68" t="str">
        <f>'Long Term Vision'!A116</f>
        <v>Peace</v>
      </c>
      <c r="B116" s="23" t="str">
        <f>'Long Term Vision'!B116</f>
        <v>16.1 Significantly reduce all forms of violence and related death rates everywhere</v>
      </c>
      <c r="C116" s="23"/>
      <c r="D116" s="23"/>
      <c r="E116" s="23"/>
      <c r="F116" s="23"/>
      <c r="G116" s="6"/>
      <c r="H116" s="6"/>
      <c r="I116" s="24"/>
    </row>
    <row r="117" spans="1:9" ht="30" hidden="1" outlineLevel="1" x14ac:dyDescent="0.25">
      <c r="A117" s="68" t="str">
        <f>'Long Term Vision'!A117</f>
        <v>Peace</v>
      </c>
      <c r="B117" s="23" t="str">
        <f>'Long Term Vision'!B117</f>
        <v>16.2 End abuse, exploitation, trafficking and all forms of violence against and torture of children</v>
      </c>
      <c r="C117" s="23"/>
      <c r="D117" s="23"/>
      <c r="E117" s="23"/>
      <c r="F117" s="23"/>
      <c r="G117" s="6"/>
      <c r="H117" s="6"/>
      <c r="I117" s="24"/>
    </row>
    <row r="118" spans="1:9" ht="30" hidden="1" outlineLevel="1" x14ac:dyDescent="0.25">
      <c r="A118" s="68" t="str">
        <f>'Long Term Vision'!A118</f>
        <v>Peace</v>
      </c>
      <c r="B118" s="23" t="str">
        <f>'Long Term Vision'!B118</f>
        <v>16.3 Promote the rule of law at the national and international levels and ensure equal access to justice for all</v>
      </c>
      <c r="C118" s="23"/>
      <c r="D118" s="23"/>
      <c r="E118" s="23"/>
      <c r="F118" s="23"/>
      <c r="G118" s="6"/>
      <c r="H118" s="6"/>
      <c r="I118" s="24"/>
    </row>
    <row r="119" spans="1:9" ht="45" hidden="1" outlineLevel="1" x14ac:dyDescent="0.25">
      <c r="A119" s="68" t="str">
        <f>'Long Term Vision'!A119</f>
        <v>Peace</v>
      </c>
      <c r="B119" s="23" t="str">
        <f>'Long Term Vision'!B119</f>
        <v>16.4 By 2030, significantly reduce illicit financial and arms flows, strengthen the recovery and return of stolen assets and combat all forms of organized crime</v>
      </c>
      <c r="C119" s="23"/>
      <c r="D119" s="23"/>
      <c r="E119" s="23"/>
      <c r="F119" s="23"/>
      <c r="G119" s="6"/>
      <c r="H119" s="6"/>
      <c r="I119" s="24"/>
    </row>
    <row r="120" spans="1:9" hidden="1" outlineLevel="1" x14ac:dyDescent="0.25">
      <c r="A120" s="68" t="str">
        <f>'Long Term Vision'!A120</f>
        <v>Peace</v>
      </c>
      <c r="B120" s="23" t="str">
        <f>'Long Term Vision'!B120</f>
        <v>16.5 Substantially reduce corruption and bribery in all their forms</v>
      </c>
      <c r="C120" s="23"/>
      <c r="D120" s="23"/>
      <c r="E120" s="23"/>
      <c r="F120" s="23"/>
      <c r="G120" s="6"/>
      <c r="H120" s="6"/>
      <c r="I120" s="24"/>
    </row>
    <row r="121" spans="1:9" ht="30" hidden="1" outlineLevel="1" x14ac:dyDescent="0.25">
      <c r="A121" s="68" t="str">
        <f>'Long Term Vision'!A121</f>
        <v>Peace</v>
      </c>
      <c r="B121" s="23" t="str">
        <f>'Long Term Vision'!B121</f>
        <v>16.6 Develop effective, accountable and transparent institutions at all levels</v>
      </c>
      <c r="C121" s="23"/>
      <c r="D121" s="23"/>
      <c r="E121" s="23"/>
      <c r="F121" s="23"/>
      <c r="G121" s="6"/>
      <c r="H121" s="6"/>
      <c r="I121" s="24"/>
    </row>
    <row r="122" spans="1:9" ht="30" hidden="1" outlineLevel="1" x14ac:dyDescent="0.25">
      <c r="A122" s="68" t="str">
        <f>'Long Term Vision'!A122</f>
        <v>Peace</v>
      </c>
      <c r="B122" s="23" t="str">
        <f>'Long Term Vision'!B122</f>
        <v>16.7 Ensure responsive, inclusive, participatory and representative decision-making at all levels</v>
      </c>
      <c r="C122" s="23"/>
      <c r="D122" s="23"/>
      <c r="E122" s="23"/>
      <c r="F122" s="23"/>
      <c r="G122" s="6"/>
      <c r="H122" s="6"/>
      <c r="I122" s="24"/>
    </row>
    <row r="123" spans="1:9" ht="30" hidden="1" outlineLevel="1" x14ac:dyDescent="0.25">
      <c r="A123" s="68" t="str">
        <f>'Long Term Vision'!A123</f>
        <v>Peace</v>
      </c>
      <c r="B123" s="23" t="str">
        <f>'Long Term Vision'!B123</f>
        <v>16.8 Broaden and strengthen the participation of developing countries in the institutions of global governance</v>
      </c>
      <c r="C123" s="23"/>
      <c r="D123" s="23"/>
      <c r="E123" s="23"/>
      <c r="F123" s="23"/>
      <c r="G123" s="6"/>
      <c r="H123" s="6"/>
      <c r="I123" s="24"/>
    </row>
    <row r="124" spans="1:9" ht="30" hidden="1" outlineLevel="1" x14ac:dyDescent="0.25">
      <c r="A124" s="68" t="str">
        <f>'Long Term Vision'!A124</f>
        <v>Peace</v>
      </c>
      <c r="B124" s="23" t="str">
        <f>'Long Term Vision'!B124</f>
        <v>16.9 By 2030, provide legal identity for all, including birth registration</v>
      </c>
      <c r="C124" s="23"/>
      <c r="D124" s="23"/>
      <c r="E124" s="23"/>
      <c r="F124" s="23"/>
      <c r="G124" s="6"/>
      <c r="H124" s="6"/>
      <c r="I124" s="24"/>
    </row>
    <row r="125" spans="1:9" ht="45" hidden="1" outlineLevel="1" x14ac:dyDescent="0.25">
      <c r="A125" s="68" t="str">
        <f>'Long Term Vision'!A125</f>
        <v>Peace</v>
      </c>
      <c r="B125" s="23" t="str">
        <f>'Long Term Vision'!B125</f>
        <v>16.10 Ensure public access to information and protect fundamental freedoms, in accordance with national legislation and international agreements</v>
      </c>
      <c r="C125" s="23"/>
      <c r="D125" s="23"/>
      <c r="E125" s="23"/>
      <c r="F125" s="23"/>
      <c r="G125" s="6"/>
      <c r="H125" s="6"/>
      <c r="I125" s="24"/>
    </row>
    <row r="126" spans="1:9" collapsed="1" x14ac:dyDescent="0.25">
      <c r="A126" s="69" t="str">
        <f>'Long Term Vision'!A126</f>
        <v>Partnerships</v>
      </c>
      <c r="B126" s="221" t="str">
        <f>'Long Term Vision'!B126:K126</f>
        <v>Goal 17. Strengthen the means of implementation and revitalize the global partnership for sustainable development</v>
      </c>
      <c r="C126" s="221"/>
      <c r="D126" s="221"/>
      <c r="E126" s="221"/>
      <c r="F126" s="221"/>
      <c r="G126" s="221"/>
      <c r="H126" s="221"/>
      <c r="I126" s="222"/>
    </row>
    <row r="127" spans="1:9" ht="45" hidden="1" outlineLevel="1" x14ac:dyDescent="0.25">
      <c r="A127" s="69" t="str">
        <f>'Long Term Vision'!A127</f>
        <v>Partnerships</v>
      </c>
      <c r="B127" s="23" t="str">
        <f>'Long Term Vision'!B127</f>
        <v>Finance 17.1 Strengthen domestic resource mobilization, including through international support to developing countries, to improve domestic capacity for tax and other revenue collection</v>
      </c>
      <c r="C127" s="23"/>
      <c r="D127" s="23"/>
      <c r="E127" s="23"/>
      <c r="F127" s="23"/>
      <c r="G127" s="6"/>
      <c r="H127" s="6"/>
      <c r="I127" s="24"/>
    </row>
    <row r="128" spans="1:9" ht="105" hidden="1" outlineLevel="1" x14ac:dyDescent="0.25">
      <c r="A128" s="69" t="str">
        <f>'Long Term Vision'!A128</f>
        <v>Partnerships</v>
      </c>
      <c r="B128" s="23" t="str">
        <f>'Long Term Vision'!B128</f>
        <v>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v>
      </c>
      <c r="C128" s="23"/>
      <c r="D128" s="23"/>
      <c r="E128" s="23"/>
      <c r="F128" s="23"/>
      <c r="G128" s="6"/>
      <c r="H128" s="6"/>
      <c r="I128" s="24"/>
    </row>
    <row r="129" spans="1:9" ht="30" hidden="1" outlineLevel="1" x14ac:dyDescent="0.25">
      <c r="A129" s="69" t="str">
        <f>'Long Term Vision'!A129</f>
        <v>Partnerships</v>
      </c>
      <c r="B129" s="23" t="str">
        <f>'Long Term Vision'!B129</f>
        <v>Finance 17.3 Mobilize additional financial resources for developing countries from multiple sources</v>
      </c>
      <c r="C129" s="23"/>
      <c r="D129" s="23"/>
      <c r="E129" s="23"/>
      <c r="F129" s="23"/>
      <c r="G129" s="6"/>
      <c r="H129" s="6"/>
      <c r="I129" s="24"/>
    </row>
    <row r="130" spans="1:9" ht="75" hidden="1" outlineLevel="1" x14ac:dyDescent="0.25">
      <c r="A130" s="69" t="str">
        <f>'Long Term Vision'!A130</f>
        <v>Partnerships</v>
      </c>
      <c r="B130" s="23" t="str">
        <f>'Long Term Vision'!B130</f>
        <v>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v>
      </c>
      <c r="C130" s="23"/>
      <c r="D130" s="23"/>
      <c r="E130" s="23"/>
      <c r="F130" s="23"/>
      <c r="G130" s="6"/>
      <c r="H130" s="6"/>
      <c r="I130" s="24"/>
    </row>
    <row r="131" spans="1:9" ht="30" hidden="1" outlineLevel="1" x14ac:dyDescent="0.25">
      <c r="A131" s="69" t="str">
        <f>'Long Term Vision'!A131</f>
        <v>Partnerships</v>
      </c>
      <c r="B131" s="23" t="str">
        <f>'Long Term Vision'!B131</f>
        <v>Finance 17.5 Adopt and implement investment promotion regimes for least developed countries</v>
      </c>
      <c r="C131" s="23"/>
      <c r="D131" s="23"/>
      <c r="E131" s="23"/>
      <c r="F131" s="23"/>
      <c r="G131" s="6"/>
      <c r="H131" s="6"/>
      <c r="I131" s="24"/>
    </row>
    <row r="132" spans="1:9" ht="105" hidden="1" outlineLevel="1" x14ac:dyDescent="0.25">
      <c r="A132" s="69" t="str">
        <f>'Long Term Vision'!A132</f>
        <v>Partnerships</v>
      </c>
      <c r="B132" s="23" t="str">
        <f>'Long Term Vision'!B132</f>
        <v>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v>
      </c>
      <c r="C132" s="23"/>
      <c r="D132" s="23"/>
      <c r="E132" s="23"/>
      <c r="F132" s="23"/>
      <c r="G132" s="6"/>
      <c r="H132" s="6"/>
      <c r="I132" s="24"/>
    </row>
    <row r="133" spans="1:9" ht="75" hidden="1" outlineLevel="1" x14ac:dyDescent="0.25">
      <c r="A133" s="69" t="str">
        <f>'Long Term Vision'!A133</f>
        <v>Partnerships</v>
      </c>
      <c r="B133" s="23" t="str">
        <f>'Long Term Vision'!B133</f>
        <v>Technology 17.7 Promote the development, transfer, dissemination and diffusion of environmentally sound technologies to developing countries on favourable terms, including on concessional and preferential terms, as mutually agreed</v>
      </c>
      <c r="C133" s="23"/>
      <c r="D133" s="23"/>
      <c r="E133" s="23"/>
      <c r="F133" s="23"/>
      <c r="G133" s="6"/>
      <c r="H133" s="6"/>
      <c r="I133" s="24"/>
    </row>
    <row r="134" spans="1:9" ht="75" hidden="1" outlineLevel="1" x14ac:dyDescent="0.25">
      <c r="A134" s="69" t="str">
        <f>'Long Term Vision'!A134</f>
        <v>Partnerships</v>
      </c>
      <c r="B134" s="23" t="str">
        <f>'Long Term Vision'!B134</f>
        <v>Technology 17.8 Fully operationalize the technology bank and science, technology and innovation capacity-building mechanism for least developed countries by 2017 and enhance the use of enabling technology, in particular information and communications technology</v>
      </c>
      <c r="C134" s="23"/>
      <c r="D134" s="23"/>
      <c r="E134" s="23"/>
      <c r="F134" s="23"/>
      <c r="G134" s="6"/>
      <c r="H134" s="6"/>
      <c r="I134" s="24"/>
    </row>
    <row r="135" spans="1:9" ht="75" hidden="1" outlineLevel="1" x14ac:dyDescent="0.25">
      <c r="A135" s="69" t="str">
        <f>'Long Term Vision'!A135</f>
        <v>Partnerships</v>
      </c>
      <c r="B135" s="23" t="str">
        <f>'Long Term Vision'!B135</f>
        <v>Capacity-building 17.9 Enhance international support for implementing effective and targeted capacity-building in developing countries to support national plans to implement all the sustainable development goals, including through North-South, South-South and triangular cooperation</v>
      </c>
      <c r="C135" s="23"/>
      <c r="D135" s="23"/>
      <c r="E135" s="23"/>
      <c r="F135" s="23"/>
      <c r="G135" s="6"/>
      <c r="H135" s="6"/>
      <c r="I135" s="24"/>
    </row>
    <row r="136" spans="1:9" ht="60" hidden="1" outlineLevel="1" x14ac:dyDescent="0.25">
      <c r="A136" s="69" t="str">
        <f>'Long Term Vision'!A136</f>
        <v>Partnerships</v>
      </c>
      <c r="B136" s="23" t="str">
        <f>'Long Term Vision'!B136</f>
        <v>Trade 17.10 Promote a universal, rules-based, open, non-discriminatory and equitable multilateral trading system under the World Trade Organization, including through the conclusion of negotiations under its Doha Development Agenda</v>
      </c>
      <c r="C136" s="23"/>
      <c r="D136" s="23"/>
      <c r="E136" s="23"/>
      <c r="F136" s="23"/>
      <c r="G136" s="6"/>
      <c r="H136" s="6"/>
      <c r="I136" s="24"/>
    </row>
    <row r="137" spans="1:9" ht="45" hidden="1" outlineLevel="1" x14ac:dyDescent="0.25">
      <c r="A137" s="69" t="str">
        <f>'Long Term Vision'!A137</f>
        <v>Partnerships</v>
      </c>
      <c r="B137" s="23" t="str">
        <f>'Long Term Vision'!B137</f>
        <v>Trade 17.11 Significantly increase the exports of developing countries, in particular with a view to doubling the least developed countries’ share of global exports by 2020</v>
      </c>
      <c r="C137" s="23"/>
      <c r="D137" s="23"/>
      <c r="E137" s="23"/>
      <c r="F137" s="23"/>
      <c r="G137" s="6"/>
      <c r="H137" s="6"/>
      <c r="I137" s="24"/>
    </row>
    <row r="138" spans="1:9" ht="105" hidden="1" outlineLevel="1" x14ac:dyDescent="0.25">
      <c r="A138" s="69" t="str">
        <f>'Long Term Vision'!A138</f>
        <v>Partnerships</v>
      </c>
      <c r="B138" s="23" t="str">
        <f>'Long Term Vision'!B138</f>
        <v>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v>
      </c>
      <c r="C138" s="23"/>
      <c r="D138" s="23"/>
      <c r="E138" s="23"/>
      <c r="F138" s="23"/>
      <c r="G138" s="6"/>
      <c r="H138" s="6"/>
      <c r="I138" s="24"/>
    </row>
    <row r="139" spans="1:9" ht="45" hidden="1" outlineLevel="1" x14ac:dyDescent="0.25">
      <c r="A139" s="69" t="str">
        <f>'Long Term Vision'!A139</f>
        <v>Partnerships</v>
      </c>
      <c r="B139" s="23" t="str">
        <f>'Long Term Vision'!B139</f>
        <v>Policy and institutional coherence 17.13 Enhance global macroeconomic stability, including through policy coordination and policy coherence</v>
      </c>
      <c r="C139" s="23"/>
      <c r="D139" s="23"/>
      <c r="E139" s="23"/>
      <c r="F139" s="23"/>
      <c r="G139" s="6"/>
      <c r="H139" s="6"/>
      <c r="I139" s="24"/>
    </row>
    <row r="140" spans="1:9" ht="30" hidden="1" outlineLevel="1" x14ac:dyDescent="0.25">
      <c r="A140" s="69" t="str">
        <f>'Long Term Vision'!A140</f>
        <v>Partnerships</v>
      </c>
      <c r="B140" s="23" t="str">
        <f>'Long Term Vision'!B140</f>
        <v>Policy and institutional coherence 17.14 Enhance policy coherence for sustainable development</v>
      </c>
      <c r="C140" s="23"/>
      <c r="D140" s="23"/>
      <c r="E140" s="23"/>
      <c r="F140" s="23"/>
      <c r="G140" s="6"/>
      <c r="H140" s="6"/>
      <c r="I140" s="24"/>
    </row>
    <row r="141" spans="1:9" ht="45" hidden="1" outlineLevel="1" x14ac:dyDescent="0.25">
      <c r="A141" s="69" t="str">
        <f>'Long Term Vision'!A141</f>
        <v>Partnerships</v>
      </c>
      <c r="B141" s="23" t="str">
        <f>'Long Term Vision'!B141</f>
        <v>Policy and institutional coherence 17.15 Respect each country’s policy space and leadership to establish and implement policies for poverty eradication and sustainable development</v>
      </c>
      <c r="C141" s="23"/>
      <c r="D141" s="23"/>
      <c r="E141" s="23"/>
      <c r="F141" s="23"/>
      <c r="G141" s="6"/>
      <c r="H141" s="6"/>
      <c r="I141" s="24"/>
    </row>
    <row r="142" spans="1:9" ht="90" hidden="1" outlineLevel="1" x14ac:dyDescent="0.25">
      <c r="A142" s="69" t="str">
        <f>'Long Term Vision'!A142</f>
        <v>Partnerships</v>
      </c>
      <c r="B142" s="23" t="str">
        <f>'Long Term Vision'!B142</f>
        <v>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C142" s="23"/>
      <c r="D142" s="23"/>
      <c r="E142" s="23"/>
      <c r="F142" s="23"/>
      <c r="G142" s="6"/>
      <c r="H142" s="6"/>
      <c r="I142" s="24"/>
    </row>
    <row r="143" spans="1:9" ht="60" hidden="1" outlineLevel="1" x14ac:dyDescent="0.25">
      <c r="A143" s="69" t="str">
        <f>'Long Term Vision'!A143</f>
        <v>Partnerships</v>
      </c>
      <c r="B143" s="23" t="str">
        <f>'Long Term Vision'!B143</f>
        <v>Multi-stakeholder partnership 17.17 Encourage and promote effective public, public-private and civil society partnerships, building on the experience and resourcing strategies of partnerships</v>
      </c>
      <c r="C143" s="23"/>
      <c r="D143" s="23"/>
      <c r="E143" s="23"/>
      <c r="F143" s="23"/>
      <c r="G143" s="6"/>
      <c r="H143" s="6"/>
      <c r="I143" s="24"/>
    </row>
    <row r="144" spans="1:9" ht="105" hidden="1" outlineLevel="1" x14ac:dyDescent="0.25">
      <c r="A144" s="69" t="str">
        <f>'Long Term Vision'!A144</f>
        <v>Partnerships</v>
      </c>
      <c r="B144" s="23" t="str">
        <f>'Long Term Vision'!B144</f>
        <v>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C144" s="23"/>
      <c r="D144" s="23"/>
      <c r="E144" s="23"/>
      <c r="F144" s="23"/>
      <c r="G144" s="6"/>
      <c r="H144" s="6"/>
      <c r="I144" s="24"/>
    </row>
    <row r="145" spans="1:9" ht="75.75" hidden="1" outlineLevel="1" thickBot="1" x14ac:dyDescent="0.3">
      <c r="A145" s="70" t="str">
        <f>'Long Term Vision'!A145</f>
        <v>Partnerships</v>
      </c>
      <c r="B145" s="25" t="str">
        <f>'Long Term Vision'!B145</f>
        <v>Data, monitoring and accountability 17.19 By 2030, build on existing initiatives to develop measurements of progress on sustainable development that complement gross domestic product, and support statistical capacity-building in developing countries</v>
      </c>
      <c r="C145" s="25"/>
      <c r="D145" s="25"/>
      <c r="E145" s="25"/>
      <c r="F145" s="25"/>
      <c r="G145" s="9"/>
      <c r="H145" s="9"/>
      <c r="I145" s="26"/>
    </row>
    <row r="146" spans="1:9" collapsed="1" x14ac:dyDescent="0.25">
      <c r="A146" s="49"/>
      <c r="B146" s="49"/>
      <c r="C146" s="49"/>
      <c r="D146" s="49"/>
      <c r="E146" s="49"/>
      <c r="F146" s="49"/>
      <c r="G146" s="49"/>
      <c r="H146" s="49"/>
      <c r="I146" s="49"/>
    </row>
    <row r="147" spans="1:9" x14ac:dyDescent="0.25">
      <c r="A147" s="49"/>
      <c r="B147" s="49"/>
      <c r="C147" s="49"/>
      <c r="D147" s="49"/>
      <c r="E147" s="49"/>
      <c r="F147" s="49"/>
      <c r="G147" s="49"/>
      <c r="H147" s="49"/>
      <c r="I147" s="49"/>
    </row>
    <row r="148" spans="1:9" x14ac:dyDescent="0.25">
      <c r="A148" s="49"/>
      <c r="B148" s="49"/>
      <c r="C148" s="49"/>
      <c r="D148" s="49"/>
      <c r="E148" s="49"/>
      <c r="F148" s="49"/>
      <c r="G148" s="49"/>
      <c r="H148" s="49"/>
      <c r="I148" s="49"/>
    </row>
    <row r="149" spans="1:9" ht="15.75" thickBot="1" x14ac:dyDescent="0.3">
      <c r="A149" s="49"/>
      <c r="B149" s="50" t="str">
        <f>'Long Term Vision'!B149</f>
        <v>Document title</v>
      </c>
      <c r="C149" s="49"/>
      <c r="D149" s="49"/>
      <c r="E149" s="49"/>
      <c r="F149" s="49"/>
      <c r="G149" s="49"/>
      <c r="H149" s="49"/>
      <c r="I149" s="49"/>
    </row>
    <row r="150" spans="1:9" ht="15.75" thickBot="1" x14ac:dyDescent="0.3">
      <c r="A150" s="49"/>
      <c r="B150" s="51" t="s">
        <v>182</v>
      </c>
      <c r="C150" s="49"/>
      <c r="D150" s="49"/>
      <c r="E150" s="49"/>
      <c r="F150" s="49"/>
      <c r="G150" s="49"/>
      <c r="H150" s="49"/>
      <c r="I150" s="49"/>
    </row>
    <row r="151" spans="1:9" x14ac:dyDescent="0.25">
      <c r="A151" s="49"/>
      <c r="B151" s="49"/>
      <c r="C151" s="49"/>
      <c r="D151" s="49"/>
      <c r="E151" s="49"/>
      <c r="F151" s="49"/>
      <c r="G151" s="49"/>
      <c r="H151" s="49"/>
      <c r="I151" s="49"/>
    </row>
    <row r="152" spans="1:9" x14ac:dyDescent="0.25">
      <c r="A152" s="49"/>
      <c r="B152" s="49"/>
      <c r="C152" s="49"/>
      <c r="D152" s="49"/>
      <c r="E152" s="49"/>
      <c r="F152" s="49"/>
      <c r="G152" s="49"/>
      <c r="H152" s="49"/>
      <c r="I152" s="49"/>
    </row>
    <row r="153" spans="1:9" ht="15.75" thickBot="1" x14ac:dyDescent="0.3">
      <c r="A153" s="49"/>
      <c r="B153" s="49"/>
      <c r="C153" s="49"/>
      <c r="D153" s="49"/>
      <c r="E153" s="49"/>
      <c r="F153" s="49"/>
      <c r="G153" s="49"/>
      <c r="H153" s="49"/>
      <c r="I153" s="49"/>
    </row>
    <row r="154" spans="1:9" ht="15.75" thickBot="1" x14ac:dyDescent="0.3">
      <c r="A154" s="218" t="str">
        <f>'Long Term Vision'!A154:H154</f>
        <v>Policy Document Analysis</v>
      </c>
      <c r="B154" s="219"/>
      <c r="C154" s="219"/>
      <c r="D154" s="219"/>
      <c r="E154" s="219"/>
      <c r="F154" s="220"/>
      <c r="G154" s="63"/>
      <c r="H154" s="63"/>
      <c r="I154" s="8"/>
    </row>
    <row r="155" spans="1:9" x14ac:dyDescent="0.25">
      <c r="A155" s="27" t="str">
        <f>'Long Term Vision'!A155</f>
        <v>Goal #</v>
      </c>
      <c r="B155" s="28" t="str">
        <f>'Long Term Vision'!B155</f>
        <v>Short Title</v>
      </c>
      <c r="C155" s="29" t="str">
        <f>'Long Term Vision'!E155</f>
        <v># Targets Covered</v>
      </c>
      <c r="D155" s="29" t="str">
        <f>'Long Term Vision'!F155</f>
        <v># Targets w Indicators</v>
      </c>
      <c r="E155" s="29" t="str">
        <f>'Long Term Vision'!G155</f>
        <v>% Targets Covered</v>
      </c>
      <c r="F155" s="30" t="str">
        <f>'Long Term Vision'!H155</f>
        <v>% Targets w Indicators</v>
      </c>
      <c r="G155" s="63"/>
      <c r="H155" s="63"/>
      <c r="I155" s="49"/>
    </row>
    <row r="156" spans="1:9" x14ac:dyDescent="0.25">
      <c r="A156" s="36">
        <v>1</v>
      </c>
      <c r="B156" s="37" t="str">
        <f>'Long Term Vision'!B156</f>
        <v>No Poverty</v>
      </c>
      <c r="C156" s="38">
        <f>COUNTA(G$4:G$8)</f>
        <v>0</v>
      </c>
      <c r="D156" s="38">
        <f>COUNTA(E$4:E$8)</f>
        <v>0</v>
      </c>
      <c r="E156" s="39">
        <f>$C156/'Long Term Vision'!$C156</f>
        <v>0</v>
      </c>
      <c r="F156" s="52" t="str">
        <f>IFERROR($D156/$C156,'developer sheet'!$D$9)</f>
        <v>N/A</v>
      </c>
      <c r="G156" s="39"/>
      <c r="H156" s="39"/>
      <c r="I156" s="49"/>
    </row>
    <row r="157" spans="1:9" x14ac:dyDescent="0.25">
      <c r="A157" s="31">
        <v>2</v>
      </c>
      <c r="B157" s="32" t="str">
        <f>'Long Term Vision'!B157</f>
        <v>Zero Hunger</v>
      </c>
      <c r="C157" s="33">
        <f>COUNTA(G$10:G$14)</f>
        <v>0</v>
      </c>
      <c r="D157" s="33">
        <f>COUNTA(E$10:E$14)</f>
        <v>0</v>
      </c>
      <c r="E157" s="34">
        <f>$C157/'Long Term Vision'!$C157</f>
        <v>0</v>
      </c>
      <c r="F157" s="53" t="str">
        <f>IFERROR($D157/$C157,'developer sheet'!$D$9)</f>
        <v>N/A</v>
      </c>
      <c r="G157" s="39"/>
      <c r="H157" s="39"/>
      <c r="I157" s="49"/>
    </row>
    <row r="158" spans="1:9" x14ac:dyDescent="0.25">
      <c r="A158" s="36">
        <v>3</v>
      </c>
      <c r="B158" s="37" t="str">
        <f>'Long Term Vision'!B158</f>
        <v>Good Health and Well-being</v>
      </c>
      <c r="C158" s="38">
        <f>COUNTA(G$16:G$24)</f>
        <v>0</v>
      </c>
      <c r="D158" s="38">
        <f>COUNTA(E$16:E$24)</f>
        <v>0</v>
      </c>
      <c r="E158" s="39">
        <f>$C158/'Long Term Vision'!$C158</f>
        <v>0</v>
      </c>
      <c r="F158" s="52" t="str">
        <f>IFERROR($D158/$C158,'developer sheet'!$D$9)</f>
        <v>N/A</v>
      </c>
      <c r="G158" s="39"/>
      <c r="H158" s="39"/>
      <c r="I158" s="49"/>
    </row>
    <row r="159" spans="1:9" x14ac:dyDescent="0.25">
      <c r="A159" s="31">
        <v>4</v>
      </c>
      <c r="B159" s="32" t="str">
        <f>'Long Term Vision'!B159</f>
        <v>Quality Education</v>
      </c>
      <c r="C159" s="33">
        <f>COUNTA(G$26:G$32)</f>
        <v>0</v>
      </c>
      <c r="D159" s="33">
        <f>COUNTA(E$26:E$32)</f>
        <v>0</v>
      </c>
      <c r="E159" s="34">
        <f>$C159/'Long Term Vision'!$C159</f>
        <v>0</v>
      </c>
      <c r="F159" s="53" t="str">
        <f>IFERROR($D159/$C159,'developer sheet'!$D$9)</f>
        <v>N/A</v>
      </c>
      <c r="G159" s="39"/>
      <c r="H159" s="39"/>
      <c r="I159" s="49"/>
    </row>
    <row r="160" spans="1:9" x14ac:dyDescent="0.25">
      <c r="A160" s="36">
        <v>5</v>
      </c>
      <c r="B160" s="37" t="str">
        <f>'Long Term Vision'!B160</f>
        <v>Gender Equality</v>
      </c>
      <c r="C160" s="38">
        <f>COUNTA(G$34:G$39)</f>
        <v>0</v>
      </c>
      <c r="D160" s="38">
        <f>COUNTA(E$34:E$39)</f>
        <v>0</v>
      </c>
      <c r="E160" s="39">
        <f>$C160/'Long Term Vision'!$C160</f>
        <v>0</v>
      </c>
      <c r="F160" s="52" t="str">
        <f>IFERROR($D160/$C160,'developer sheet'!$D$9)</f>
        <v>N/A</v>
      </c>
      <c r="G160" s="39"/>
      <c r="H160" s="39"/>
      <c r="I160" s="49"/>
    </row>
    <row r="161" spans="1:9" x14ac:dyDescent="0.25">
      <c r="A161" s="31">
        <v>6</v>
      </c>
      <c r="B161" s="32" t="str">
        <f>'Long Term Vision'!B161</f>
        <v>Clean Water and Sanitation</v>
      </c>
      <c r="C161" s="33">
        <f>COUNTA(G$41:G$46)</f>
        <v>0</v>
      </c>
      <c r="D161" s="33">
        <f>COUNTA(E$41:E$46)</f>
        <v>0</v>
      </c>
      <c r="E161" s="34">
        <f>$C161/'Long Term Vision'!$C161</f>
        <v>0</v>
      </c>
      <c r="F161" s="53" t="str">
        <f>IFERROR($D161/$C161,'developer sheet'!$D$9)</f>
        <v>N/A</v>
      </c>
      <c r="G161" s="39"/>
      <c r="H161" s="39"/>
      <c r="I161" s="49"/>
    </row>
    <row r="162" spans="1:9" x14ac:dyDescent="0.25">
      <c r="A162" s="36">
        <v>7</v>
      </c>
      <c r="B162" s="37" t="str">
        <f>'Long Term Vision'!B162</f>
        <v>Affordable and Clean Energy</v>
      </c>
      <c r="C162" s="38">
        <f>COUNTA(G$79:G$81)</f>
        <v>0</v>
      </c>
      <c r="D162" s="38">
        <f>COUNTA(E$79:E$81)</f>
        <v>0</v>
      </c>
      <c r="E162" s="39">
        <f>$C162/'Long Term Vision'!$C162</f>
        <v>0</v>
      </c>
      <c r="F162" s="52" t="str">
        <f>IFERROR($D162/$C162,'developer sheet'!$D$9)</f>
        <v>N/A</v>
      </c>
      <c r="G162" s="39"/>
      <c r="H162" s="39"/>
      <c r="I162" s="49"/>
    </row>
    <row r="163" spans="1:9" x14ac:dyDescent="0.25">
      <c r="A163" s="31">
        <v>8</v>
      </c>
      <c r="B163" s="32" t="str">
        <f>'Long Term Vision'!B163</f>
        <v>Decent Work and Economic Development</v>
      </c>
      <c r="C163" s="33">
        <f>COUNTA(G$83:G$92)</f>
        <v>0</v>
      </c>
      <c r="D163" s="33">
        <f>COUNTA(E$83:E$92)</f>
        <v>0</v>
      </c>
      <c r="E163" s="34">
        <f>$C163/'Long Term Vision'!$C163</f>
        <v>0</v>
      </c>
      <c r="F163" s="53" t="str">
        <f>IFERROR($D163/$C163,'developer sheet'!$D$9)</f>
        <v>N/A</v>
      </c>
      <c r="G163" s="39"/>
      <c r="H163" s="39"/>
      <c r="I163" s="49"/>
    </row>
    <row r="164" spans="1:9" x14ac:dyDescent="0.25">
      <c r="A164" s="36">
        <v>9</v>
      </c>
      <c r="B164" s="37" t="str">
        <f>'Long Term Vision'!B164</f>
        <v>Industry, Innovation, and Infrastructure</v>
      </c>
      <c r="C164" s="38">
        <f>COUNTA(G$94:G$98)</f>
        <v>0</v>
      </c>
      <c r="D164" s="38">
        <f>COUNTA(E$94:E$98)</f>
        <v>0</v>
      </c>
      <c r="E164" s="39">
        <f>$C164/'Long Term Vision'!$C164</f>
        <v>0</v>
      </c>
      <c r="F164" s="52" t="str">
        <f>IFERROR($D164/$C164,'developer sheet'!$D$9)</f>
        <v>N/A</v>
      </c>
      <c r="G164" s="39"/>
      <c r="H164" s="39"/>
      <c r="I164" s="49"/>
    </row>
    <row r="165" spans="1:9" x14ac:dyDescent="0.25">
      <c r="A165" s="31">
        <v>10</v>
      </c>
      <c r="B165" s="32" t="str">
        <f>'Long Term Vision'!B165</f>
        <v>Reduced Inequalities</v>
      </c>
      <c r="C165" s="33">
        <f>COUNTA(G$100:G$106)</f>
        <v>0</v>
      </c>
      <c r="D165" s="33">
        <f>COUNTA(E$100:E$106)</f>
        <v>0</v>
      </c>
      <c r="E165" s="34">
        <f>$C165/'Long Term Vision'!$C165</f>
        <v>0</v>
      </c>
      <c r="F165" s="53" t="str">
        <f>IFERROR($D165/$C165,'developer sheet'!$D$9)</f>
        <v>N/A</v>
      </c>
      <c r="G165" s="39"/>
      <c r="H165" s="39"/>
      <c r="I165" s="49"/>
    </row>
    <row r="166" spans="1:9" x14ac:dyDescent="0.25">
      <c r="A166" s="36">
        <v>11</v>
      </c>
      <c r="B166" s="37" t="str">
        <f>'Long Term Vision'!B166</f>
        <v>Sustainable Cities and Communities</v>
      </c>
      <c r="C166" s="38">
        <f>COUNTA(G$108:G$114)</f>
        <v>0</v>
      </c>
      <c r="D166" s="38">
        <f>COUNTA(E$108:E$114)</f>
        <v>0</v>
      </c>
      <c r="E166" s="39">
        <f>$C166/'Long Term Vision'!$C166</f>
        <v>0</v>
      </c>
      <c r="F166" s="52" t="str">
        <f>IFERROR($D166/$C166,'developer sheet'!$D$9)</f>
        <v>N/A</v>
      </c>
      <c r="G166" s="39"/>
      <c r="H166" s="39"/>
      <c r="I166" s="49"/>
    </row>
    <row r="167" spans="1:9" x14ac:dyDescent="0.25">
      <c r="A167" s="31">
        <v>12</v>
      </c>
      <c r="B167" s="32" t="str">
        <f>'Long Term Vision'!B167</f>
        <v>Responsible Consumption and Production</v>
      </c>
      <c r="C167" s="33">
        <f>COUNTA(G$48:G$55)</f>
        <v>0</v>
      </c>
      <c r="D167" s="33">
        <f>COUNTA(E$48:E$55)</f>
        <v>0</v>
      </c>
      <c r="E167" s="34">
        <f>$C167/'Long Term Vision'!$C167</f>
        <v>0</v>
      </c>
      <c r="F167" s="53" t="str">
        <f>IFERROR($D167/$C167,'developer sheet'!$D$9)</f>
        <v>N/A</v>
      </c>
      <c r="G167" s="39"/>
      <c r="H167" s="39"/>
      <c r="I167" s="49"/>
    </row>
    <row r="168" spans="1:9" x14ac:dyDescent="0.25">
      <c r="A168" s="36">
        <v>13</v>
      </c>
      <c r="B168" s="37" t="str">
        <f>'Long Term Vision'!B168</f>
        <v>Climate Action</v>
      </c>
      <c r="C168" s="38">
        <f>COUNTA(G$57:G$59)</f>
        <v>0</v>
      </c>
      <c r="D168" s="38">
        <f>COUNTA(E$57:E$59)</f>
        <v>0</v>
      </c>
      <c r="E168" s="39">
        <f>$C168/'Long Term Vision'!$C168</f>
        <v>0</v>
      </c>
      <c r="F168" s="52" t="str">
        <f>IFERROR($D168/$C168,'developer sheet'!$D$9)</f>
        <v>N/A</v>
      </c>
      <c r="G168" s="39"/>
      <c r="H168" s="39"/>
      <c r="I168" s="49"/>
    </row>
    <row r="169" spans="1:9" x14ac:dyDescent="0.25">
      <c r="A169" s="31">
        <v>14</v>
      </c>
      <c r="B169" s="32" t="str">
        <f>'Long Term Vision'!B169</f>
        <v>Life below Water</v>
      </c>
      <c r="C169" s="33">
        <f>COUNTA(G$61:G$67)</f>
        <v>0</v>
      </c>
      <c r="D169" s="33">
        <f>COUNTA(E$61:E$67)</f>
        <v>0</v>
      </c>
      <c r="E169" s="34">
        <f>$C169/'Long Term Vision'!$C169</f>
        <v>0</v>
      </c>
      <c r="F169" s="53" t="str">
        <f>IFERROR($D169/$C169,'developer sheet'!$D$9)</f>
        <v>N/A</v>
      </c>
      <c r="G169" s="39"/>
      <c r="H169" s="39"/>
      <c r="I169" s="49"/>
    </row>
    <row r="170" spans="1:9" x14ac:dyDescent="0.25">
      <c r="A170" s="36">
        <v>15</v>
      </c>
      <c r="B170" s="37" t="str">
        <f>'Long Term Vision'!B170</f>
        <v>Life on Land</v>
      </c>
      <c r="C170" s="38">
        <f>COUNTA(G$69:G$77)</f>
        <v>0</v>
      </c>
      <c r="D170" s="38">
        <f>COUNTA(E$69:E$77)</f>
        <v>0</v>
      </c>
      <c r="E170" s="39">
        <f>$C170/'Long Term Vision'!$C170</f>
        <v>0</v>
      </c>
      <c r="F170" s="52" t="str">
        <f>IFERROR($D170/$C170,'developer sheet'!$D$9)</f>
        <v>N/A</v>
      </c>
      <c r="G170" s="39"/>
      <c r="H170" s="39"/>
      <c r="I170" s="49"/>
    </row>
    <row r="171" spans="1:9" x14ac:dyDescent="0.25">
      <c r="A171" s="31">
        <v>16</v>
      </c>
      <c r="B171" s="32" t="str">
        <f>'Long Term Vision'!B171</f>
        <v>Peace, Justice, and Strong Institutions</v>
      </c>
      <c r="C171" s="33">
        <f>COUNTA(G$116:G$125)</f>
        <v>0</v>
      </c>
      <c r="D171" s="33">
        <f>COUNTA(E$116:E$125)</f>
        <v>0</v>
      </c>
      <c r="E171" s="34">
        <f>$C171/'Long Term Vision'!$C171</f>
        <v>0</v>
      </c>
      <c r="F171" s="53" t="str">
        <f>IFERROR($D171/$C171,'developer sheet'!$D$9)</f>
        <v>N/A</v>
      </c>
      <c r="G171" s="39"/>
      <c r="H171" s="39"/>
      <c r="I171" s="49"/>
    </row>
    <row r="172" spans="1:9" ht="15.75" thickBot="1" x14ac:dyDescent="0.3">
      <c r="A172" s="40">
        <v>17</v>
      </c>
      <c r="B172" s="41" t="str">
        <f>'Long Term Vision'!B172</f>
        <v>Partnerships for the Goals</v>
      </c>
      <c r="C172" s="42">
        <f>COUNTA(G$127:G$145)</f>
        <v>0</v>
      </c>
      <c r="D172" s="42">
        <f>COUNTA(E$127:E$145)</f>
        <v>0</v>
      </c>
      <c r="E172" s="43">
        <f>$C172/'Long Term Vision'!$C172</f>
        <v>0</v>
      </c>
      <c r="F172" s="54" t="str">
        <f>IFERROR($D172/$C172,'developer sheet'!$D$9)</f>
        <v>N/A</v>
      </c>
      <c r="G172" s="39"/>
      <c r="H172" s="39"/>
      <c r="I172" s="49"/>
    </row>
    <row r="173" spans="1:9" x14ac:dyDescent="0.25">
      <c r="A173" s="49"/>
      <c r="B173" s="49"/>
      <c r="C173" s="49"/>
      <c r="D173" s="45" t="str">
        <f>'Long Term Vision'!F173</f>
        <v>People</v>
      </c>
      <c r="E173" s="46">
        <f>SUM($C$156:$C$160)/SUM('Long Term Vision'!$C$156:$C$160)</f>
        <v>0</v>
      </c>
      <c r="F173" s="55" t="str">
        <f>IFERROR(SUM($D$156:$D$160)/SUM($C$156:$C$160),'developer sheet'!$D$9)</f>
        <v>N/A</v>
      </c>
      <c r="G173" s="39"/>
      <c r="H173" s="39"/>
      <c r="I173" s="49"/>
    </row>
    <row r="174" spans="1:9" x14ac:dyDescent="0.25">
      <c r="A174" s="49"/>
      <c r="B174" s="49"/>
      <c r="C174" s="49"/>
      <c r="D174" s="44" t="str">
        <f>'Long Term Vision'!F174</f>
        <v>Planet</v>
      </c>
      <c r="E174" s="39">
        <f>SUM($C$161,$C$167:$C$170)/SUM('Long Term Vision'!$C$161,'Long Term Vision'!$C$167:$C$170)</f>
        <v>0</v>
      </c>
      <c r="F174" s="52" t="str">
        <f>IFERROR(SUM($D$161,$D$167:$D$170)/SUM($C$161,$C$167:$C$170),'developer sheet'!$D$9)</f>
        <v>N/A</v>
      </c>
      <c r="G174" s="39"/>
      <c r="H174" s="39"/>
      <c r="I174" s="49"/>
    </row>
    <row r="175" spans="1:9" x14ac:dyDescent="0.25">
      <c r="A175" s="49"/>
      <c r="B175" s="49"/>
      <c r="C175" s="49"/>
      <c r="D175" s="47" t="str">
        <f>'Long Term Vision'!F175</f>
        <v>Prosperity</v>
      </c>
      <c r="E175" s="34">
        <f>SUM($C$162:$C$166)/SUM('Long Term Vision'!$C$162:$C$166)</f>
        <v>0</v>
      </c>
      <c r="F175" s="53" t="str">
        <f>IFERROR(SUM($D$162:$D$166)/SUM($C$162:$C$166),'developer sheet'!$D$9)</f>
        <v>N/A</v>
      </c>
      <c r="G175" s="39"/>
      <c r="H175" s="39"/>
      <c r="I175" s="49"/>
    </row>
    <row r="176" spans="1:9" x14ac:dyDescent="0.25">
      <c r="A176" s="49"/>
      <c r="B176" s="49"/>
      <c r="C176" s="49"/>
      <c r="D176" s="44" t="str">
        <f>'Long Term Vision'!F176</f>
        <v>Peace</v>
      </c>
      <c r="E176" s="39">
        <f>$C$171/'Long Term Vision'!$C$171</f>
        <v>0</v>
      </c>
      <c r="F176" s="52" t="str">
        <f>IFERROR($D$171/$C$171,'developer sheet'!$D$9)</f>
        <v>N/A</v>
      </c>
      <c r="G176" s="39"/>
      <c r="H176" s="39"/>
      <c r="I176" s="49"/>
    </row>
    <row r="177" spans="1:9" ht="15.75" thickBot="1" x14ac:dyDescent="0.3">
      <c r="A177" s="49"/>
      <c r="B177" s="49"/>
      <c r="C177" s="49"/>
      <c r="D177" s="48" t="str">
        <f>'Long Term Vision'!F177</f>
        <v>Partnerships</v>
      </c>
      <c r="E177" s="35">
        <f>$C$172/'Long Term Vision'!$C$172</f>
        <v>0</v>
      </c>
      <c r="F177" s="56" t="str">
        <f>IFERROR($D$172/$C$172,'developer sheet'!$D$9)</f>
        <v>N/A</v>
      </c>
      <c r="G177" s="39"/>
      <c r="H177" s="39"/>
      <c r="I177" s="49"/>
    </row>
    <row r="178" spans="1:9" x14ac:dyDescent="0.25">
      <c r="A178" s="49"/>
      <c r="B178" s="49"/>
      <c r="C178" s="49"/>
      <c r="D178" s="49"/>
      <c r="E178" s="49"/>
      <c r="F178" s="49"/>
      <c r="G178" s="49"/>
      <c r="H178" s="49"/>
      <c r="I178" s="49"/>
    </row>
    <row r="179" spans="1:9" x14ac:dyDescent="0.25">
      <c r="A179" s="49"/>
      <c r="B179" s="49"/>
      <c r="C179" s="49"/>
      <c r="D179" s="49"/>
      <c r="E179" s="49"/>
      <c r="F179" s="49"/>
      <c r="G179" s="49"/>
      <c r="H179" s="49"/>
      <c r="I179" s="49"/>
    </row>
  </sheetData>
  <mergeCells count="19">
    <mergeCell ref="A154:F154"/>
    <mergeCell ref="B82:I82"/>
    <mergeCell ref="B93:I93"/>
    <mergeCell ref="B99:I99"/>
    <mergeCell ref="B107:I107"/>
    <mergeCell ref="B115:I115"/>
    <mergeCell ref="B126:I126"/>
    <mergeCell ref="B78:I78"/>
    <mergeCell ref="A2:B2"/>
    <mergeCell ref="B3:I3"/>
    <mergeCell ref="B9:I9"/>
    <mergeCell ref="B15:I15"/>
    <mergeCell ref="B25:I25"/>
    <mergeCell ref="B33:I33"/>
    <mergeCell ref="B40:I40"/>
    <mergeCell ref="B47:I47"/>
    <mergeCell ref="B56:I56"/>
    <mergeCell ref="B60:I60"/>
    <mergeCell ref="B68:I68"/>
  </mergeCells>
  <dataValidations count="1">
    <dataValidation type="list" allowBlank="1" showInputMessage="1" showErrorMessage="1" sqref="G127:H145 G116:H125 G10:H14 G16:H24 G26:H32 G34:H39 G41:H46 G48:H55 G57:H59 G61:H67 G69:H77 G79:H81 G4:H8 G94:H98 G100:H106 G108:H114 G83:H92">
      <formula1>$G$1:$H$1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8" id="{746E0A7D-BCB2-41D8-80D6-97EC3F4FBC6E}">
            <xm:f>'Long Term Vision'!$C4="NO"</xm:f>
            <x14:dxf>
              <fill>
                <patternFill>
                  <bgColor theme="0" tint="-0.34998626667073579"/>
                </patternFill>
              </fill>
            </x14:dxf>
          </x14:cfRule>
          <xm:sqref>B4:I8 B10:I14 B16:I24 B26:I32 B34:I39 B41:I46 B48:I55 B57:I59 B61:I67 B69:I77 B79:I81 B83:I92 B94:I98 B100:I106 B108:I114 B116:I125 B127:I145</xm:sqref>
        </x14:conditionalFormatting>
        <x14:conditionalFormatting xmlns:xm="http://schemas.microsoft.com/office/excel/2006/main">
          <x14:cfRule type="expression" priority="67" id="{5F11E759-8F1E-4246-B7A9-B9A9616F48B8}">
            <xm:f>'Long Term Vision'!$D4="NO"</xm:f>
            <x14:dxf>
              <fill>
                <patternFill>
                  <bgColor theme="0" tint="-0.34998626667073579"/>
                </patternFill>
              </fill>
            </x14:dxf>
          </x14:cfRule>
          <xm:sqref>H4:H8 H10:H14 H16:H24 H26:H32 H34:H39 H41:H46 H48:H55 H57:H59 H61:H67 H69:H77 H79:H81 H83:H92 H94:H98 H100:H106 H108:H114 H116:H125 H127:H145</xm:sqref>
        </x14:conditionalFormatting>
        <x14:conditionalFormatting xmlns:xm="http://schemas.microsoft.com/office/excel/2006/main">
          <x14:cfRule type="expression" priority="65" id="{0DD8DCFD-B043-4F68-B1CC-47C4AA561D2A}">
            <xm:f>AND('Long Term Vision'!$F4&lt;&gt;"",$D4="")</xm:f>
            <x14:dxf>
              <font>
                <color rgb="FFFF0000"/>
              </font>
            </x14:dxf>
          </x14:cfRule>
          <xm:sqref>B4:B8 B10:B14 B16:B24 B26:B32 B34:B39 B41:B46 B48:B55 B57:B59 B61:B67 B69:B77 B79:B81 B83:B92 B94:B98 B100:B106 B108:B114 B116:B125 B127:B145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developer sheet</vt:lpstr>
      <vt:lpstr>SDG Graphs</vt:lpstr>
      <vt:lpstr>SDG Scorecard</vt:lpstr>
      <vt:lpstr>Alignment Overview</vt:lpstr>
      <vt:lpstr>Indicators Overview</vt:lpstr>
      <vt:lpstr>Gen_Incl Overview</vt:lpstr>
      <vt:lpstr>Long Term Vision</vt:lpstr>
      <vt:lpstr>Mid-term Plan</vt:lpstr>
      <vt:lpstr>Sectoral Plan 1</vt:lpstr>
      <vt:lpstr>Sectoral Plan 2</vt:lpstr>
      <vt:lpstr>Sectoral Plan 3</vt:lpstr>
      <vt:lpstr>Sectoral Plan 4</vt:lpstr>
      <vt:lpstr>Sectoral Plan 5</vt:lpstr>
      <vt:lpstr>Sectoral Plan 6</vt:lpstr>
      <vt:lpstr>Sectoral Plan 7</vt:lpstr>
      <vt:lpstr>Sectoral Plan 8</vt:lpstr>
      <vt:lpstr>Sectoral Plan 9</vt:lpstr>
      <vt:lpstr>Sectoral Plan 10</vt:lpstr>
      <vt:lpstr>Sectoral Plan 11</vt:lpstr>
      <vt:lpstr>Sectoral Plan 12</vt:lpstr>
      <vt:lpstr>Sectoral Plan 13</vt:lpstr>
      <vt:lpstr>Sectoral Plan 14</vt:lpstr>
      <vt:lpstr>Sectoral Plan 15</vt:lpstr>
      <vt:lpstr>Sectoral Plan 16</vt:lpstr>
      <vt:lpstr>Sectoral Plan 17</vt:lpstr>
      <vt:lpstr>Sectoral Plan 18</vt:lpstr>
      <vt:lpstr>Sectoral Plan 19</vt:lpstr>
      <vt:lpstr>Sectoral Plan 20</vt:lpstr>
      <vt:lpstr>Sectoral Plan 21</vt:lpstr>
      <vt:lpstr>Sectoral Plan 22</vt:lpstr>
      <vt:lpstr>Sectoral Plan 23</vt:lpstr>
      <vt:lpstr>Sectoral Plan 24</vt:lpstr>
      <vt:lpstr>Sectoral Plan 25</vt:lpstr>
      <vt:lpstr>Sectoral Plan 26</vt:lpstr>
      <vt:lpstr>Sectoral Plan 27</vt:lpstr>
      <vt:lpstr>Sectoral Plan 28</vt:lpstr>
      <vt:lpstr>Sectoral Plan 29</vt:lpstr>
      <vt:lpstr>Sectoral Plan 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2017-04-10T15:19:41Z</dcterms:modified>
</cp:coreProperties>
</file>