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xr:revisionPtr revIDLastSave="0" documentId="8_{E424D45D-34A7-4F07-9017-28117FBF2724}" xr6:coauthVersionLast="44" xr6:coauthVersionMax="44" xr10:uidLastSave="{00000000-0000-0000-0000-000000000000}"/>
  <bookViews>
    <workbookView xWindow="21732" yWindow="2760" windowWidth="22140" windowHeight="20100" xr2:uid="{00000000-000D-0000-FFFF-FFFF00000000}"/>
  </bookViews>
  <sheets>
    <sheet name="Costing" sheetId="1" r:id="rId1"/>
    <sheet name="Build" sheetId="4" r:id="rId2"/>
    <sheet name="Project Informa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4" l="1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L37" i="1"/>
  <c r="K37" i="1"/>
  <c r="I37" i="1" s="1"/>
  <c r="F37" i="1"/>
  <c r="L36" i="1"/>
  <c r="K36" i="1"/>
  <c r="H36" i="1" s="1"/>
  <c r="F36" i="1"/>
  <c r="L35" i="1"/>
  <c r="K35" i="1"/>
  <c r="J35" i="1" s="1"/>
  <c r="F35" i="1"/>
  <c r="L34" i="1"/>
  <c r="K34" i="1"/>
  <c r="J34" i="1" s="1"/>
  <c r="F34" i="1"/>
  <c r="L33" i="1"/>
  <c r="K33" i="1"/>
  <c r="J33" i="1" s="1"/>
  <c r="F33" i="1"/>
  <c r="L32" i="1"/>
  <c r="K32" i="1"/>
  <c r="J32" i="1" s="1"/>
  <c r="F32" i="1"/>
  <c r="L31" i="1"/>
  <c r="K31" i="1"/>
  <c r="J31" i="1" s="1"/>
  <c r="F31" i="1"/>
  <c r="L30" i="1"/>
  <c r="K30" i="1"/>
  <c r="J30" i="1" s="1"/>
  <c r="F30" i="1"/>
  <c r="L29" i="1"/>
  <c r="K29" i="1"/>
  <c r="J29" i="1" s="1"/>
  <c r="F29" i="1"/>
  <c r="L28" i="1"/>
  <c r="K28" i="1"/>
  <c r="I28" i="1" s="1"/>
  <c r="F28" i="1"/>
  <c r="L27" i="1"/>
  <c r="K27" i="1"/>
  <c r="J27" i="1" s="1"/>
  <c r="F27" i="1"/>
  <c r="L26" i="1"/>
  <c r="K26" i="1"/>
  <c r="J26" i="1" s="1"/>
  <c r="F26" i="1"/>
  <c r="L25" i="1"/>
  <c r="K25" i="1"/>
  <c r="J25" i="1" s="1"/>
  <c r="F25" i="1"/>
  <c r="L24" i="1"/>
  <c r="K24" i="1"/>
  <c r="J24" i="1" s="1"/>
  <c r="F24" i="1"/>
  <c r="L23" i="1"/>
  <c r="K23" i="1"/>
  <c r="I23" i="1" s="1"/>
  <c r="F23" i="1"/>
  <c r="L22" i="1"/>
  <c r="K22" i="1"/>
  <c r="J22" i="1" s="1"/>
  <c r="F22" i="1"/>
  <c r="L21" i="1"/>
  <c r="K21" i="1"/>
  <c r="J21" i="1" s="1"/>
  <c r="F21" i="1"/>
  <c r="L20" i="1"/>
  <c r="K20" i="1"/>
  <c r="J20" i="1" s="1"/>
  <c r="F20" i="1"/>
  <c r="L19" i="1"/>
  <c r="K19" i="1"/>
  <c r="J19" i="1" s="1"/>
  <c r="F19" i="1"/>
  <c r="L18" i="1"/>
  <c r="K18" i="1"/>
  <c r="J18" i="1" s="1"/>
  <c r="F18" i="1"/>
  <c r="L17" i="1"/>
  <c r="K17" i="1"/>
  <c r="J17" i="1" s="1"/>
  <c r="F17" i="1"/>
  <c r="L16" i="1"/>
  <c r="K16" i="1"/>
  <c r="J16" i="1" s="1"/>
  <c r="F16" i="1"/>
  <c r="J37" i="1" l="1"/>
  <c r="I36" i="1"/>
  <c r="J36" i="1"/>
  <c r="H37" i="1"/>
  <c r="H35" i="1"/>
  <c r="I35" i="1"/>
  <c r="H34" i="1"/>
  <c r="I34" i="1"/>
  <c r="H33" i="1"/>
  <c r="I33" i="1"/>
  <c r="I32" i="1"/>
  <c r="H32" i="1"/>
  <c r="H31" i="1"/>
  <c r="I31" i="1"/>
  <c r="I30" i="1"/>
  <c r="H30" i="1"/>
  <c r="H29" i="1"/>
  <c r="I29" i="1"/>
  <c r="H28" i="1"/>
  <c r="J28" i="1"/>
  <c r="H27" i="1"/>
  <c r="I27" i="1"/>
  <c r="H26" i="1"/>
  <c r="I26" i="1"/>
  <c r="H25" i="1"/>
  <c r="I25" i="1"/>
  <c r="H24" i="1"/>
  <c r="I24" i="1"/>
  <c r="J23" i="1"/>
  <c r="H2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F15" i="1"/>
  <c r="F14" i="1"/>
  <c r="L14" i="1" l="1"/>
  <c r="L15" i="1"/>
  <c r="K14" i="1"/>
  <c r="J14" i="1" s="1"/>
  <c r="K15" i="1"/>
  <c r="J15" i="1" s="1"/>
  <c r="K43" i="1"/>
  <c r="H14" i="1" l="1"/>
  <c r="I14" i="1"/>
  <c r="H15" i="1"/>
  <c r="I15" i="1"/>
  <c r="B38" i="1" l="1"/>
  <c r="E38" i="1"/>
  <c r="L38" i="1" l="1"/>
  <c r="L39" i="1" s="1"/>
  <c r="A4" i="4" l="1"/>
  <c r="A7" i="4" l="1"/>
  <c r="A6" i="4"/>
  <c r="F38" i="1"/>
  <c r="C8" i="1" l="1"/>
  <c r="B8" i="1"/>
</calcChain>
</file>

<file path=xl/sharedStrings.xml><?xml version="1.0" encoding="utf-8"?>
<sst xmlns="http://schemas.openxmlformats.org/spreadsheetml/2006/main" count="453" uniqueCount="252">
  <si>
    <t>Creation Date:</t>
  </si>
  <si>
    <t>Print Date: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</si>
  <si>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</si>
  <si>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</si>
  <si>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</si>
  <si>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</si>
  <si>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</si>
  <si>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</si>
  <si>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</si>
  <si>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</si>
  <si>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</si>
  <si>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</si>
  <si>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</si>
  <si>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</si>
  <si>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</si>
  <si>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</si>
  <si>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</si>
  <si>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Currency</t>
  </si>
  <si>
    <t>Bill of Materials for Costing</t>
  </si>
  <si>
    <t>Best Supplier</t>
  </si>
  <si>
    <t>Best Supplier PN</t>
  </si>
  <si>
    <t>#</t>
  </si>
  <si>
    <t>Microsoft Research</t>
  </si>
  <si>
    <t>Bill of Materials for Build       Microsoft Research</t>
  </si>
  <si>
    <t>Best Subtotal</t>
  </si>
  <si>
    <t>Order Quantity</t>
  </si>
  <si>
    <t>total</t>
  </si>
  <si>
    <t>unit price</t>
  </si>
  <si>
    <t>Pricing based on number of boards =</t>
  </si>
  <si>
    <t>Bin</t>
  </si>
  <si>
    <t>number of line items</t>
  </si>
  <si>
    <t>Best Unit Price</t>
  </si>
  <si>
    <t>best subtotal index</t>
  </si>
  <si>
    <t>Project filename:</t>
  </si>
  <si>
    <t>Project codename/board ID:</t>
  </si>
  <si>
    <t>Variant/version:</t>
  </si>
  <si>
    <t>ArcadeMVD-STM 01-1.5 complete design.SchDoc</t>
  </si>
  <si>
    <t>ArcadeMVD-STM 01-1.5.PrjPCB</t>
  </si>
  <si>
    <t>MS-ArcadeMVD-STM</t>
  </si>
  <si>
    <t>None</t>
  </si>
  <si>
    <t>27/08/2019</t>
  </si>
  <si>
    <t>1000</t>
  </si>
  <si>
    <t>USD</t>
  </si>
  <si>
    <t>01</t>
  </si>
  <si>
    <t>1.5</t>
  </si>
  <si>
    <t>15:05:36</t>
  </si>
  <si>
    <t>MakeCode Arcade reference design for STM32F4</t>
  </si>
  <si>
    <t>complete design</t>
  </si>
  <si>
    <t>Description</t>
  </si>
  <si>
    <t>Generic 4.7uF 10V 0603 cap, e.g. Samsung CL10A475KP8NNNC</t>
  </si>
  <si>
    <t>Generic 0402 Chip Capacitor 12pF</t>
  </si>
  <si>
    <t>Generic 100nF 16V 0402 cap e.g. Kyocera/AVX 0402YG104ZAT2A</t>
  </si>
  <si>
    <t>Generic 0402 Chip Capacitor 33pF</t>
  </si>
  <si>
    <t>Schottky diode, 3A low Vf</t>
  </si>
  <si>
    <t>USB TVS and ESD protection diodes</t>
  </si>
  <si>
    <t>Generic 0603 Orange LED, e.g. Rohm SML-D12D8WT86</t>
  </si>
  <si>
    <t>Generic 1206 resetable fuse 0.2A hold 0.4A trip e.g. Bel Fuse 0ZCJ0020FF2E</t>
  </si>
  <si>
    <t>0603 1k@100MHz 0.8A chip</t>
  </si>
  <si>
    <t>Micro USB SMD with TH mechanical mount</t>
  </si>
  <si>
    <t>Generic 3/4-way 3.5mm jack socket SMD R/A, e.g. CUI SJ2-3574A-SMT</t>
  </si>
  <si>
    <t>Generic male header, pitch 2 mm, 1x2 position, e.g. JST S2B-PH-SM4-TB(LF)(SN)</t>
  </si>
  <si>
    <t>Generic 128x160 backlit colour LCD, e.g. Truly Semi JD-T18003-T01</t>
  </si>
  <si>
    <t>Generic N-channel small signal MOSFET, e.g. On Semi 2N7002K</t>
  </si>
  <si>
    <t>MOSFET P-CH 20V 4.2A SOT23</t>
  </si>
  <si>
    <t>Generic 0402 Chip Resistor 100k</t>
  </si>
  <si>
    <t>Generic 0402 Chip Resistor 220R</t>
  </si>
  <si>
    <t>Generic 0402 Chip Resistor 10R</t>
  </si>
  <si>
    <t>Generic 0402 Chip Resistor 100R</t>
  </si>
  <si>
    <t>Generic 6x6mm SPST button e,g, Wurth 430152050826</t>
  </si>
  <si>
    <t>ARM Cortex M4 MCU+FPU 512k Flash, 128k RAM, 100MHz, QFPN48</t>
  </si>
  <si>
    <t>3.3V LDO</t>
  </si>
  <si>
    <t>Generic 3.2x2.5mm 24MHz 12pF SMD xtal, e.g. Multicomp MCSJK-7U-24.00-12-10-60-B-10</t>
  </si>
  <si>
    <t>Manufacturer</t>
  </si>
  <si>
    <t>Samsung</t>
  </si>
  <si>
    <t/>
  </si>
  <si>
    <t>Kyocera AVX</t>
  </si>
  <si>
    <t>Infineon</t>
  </si>
  <si>
    <t>NXP Semiconductors</t>
  </si>
  <si>
    <t>Rohm Semiconductor</t>
  </si>
  <si>
    <t>Bel</t>
  </si>
  <si>
    <t>TDK</t>
  </si>
  <si>
    <t>Hirose</t>
  </si>
  <si>
    <t>CUI</t>
  </si>
  <si>
    <t>JST</t>
  </si>
  <si>
    <t>Truly Semiconductor</t>
  </si>
  <si>
    <t>ON Semiconductor</t>
  </si>
  <si>
    <t>Diodes</t>
  </si>
  <si>
    <t>Wurth Electronics</t>
  </si>
  <si>
    <t>STMicroelectronics</t>
  </si>
  <si>
    <t>Exar</t>
  </si>
  <si>
    <t>Multicomp</t>
  </si>
  <si>
    <t>Manufacturer Part Number</t>
  </si>
  <si>
    <t>CL10A475KP8NNNC</t>
  </si>
  <si>
    <t>0402YG104ZAT2A</t>
  </si>
  <si>
    <t>BAT60AE6327HTSA1</t>
  </si>
  <si>
    <t>PRTR5V0U2X,215</t>
  </si>
  <si>
    <t>SML-D12D8WT86</t>
  </si>
  <si>
    <t>0ZCJ0020FF2E</t>
  </si>
  <si>
    <t>MPZ1608S102ATA00</t>
  </si>
  <si>
    <t>ZX62D-B-5PA8(30)</t>
  </si>
  <si>
    <t>SJ2-3574A-SMT-TR</t>
  </si>
  <si>
    <t>S2B-PH-SM4-TB(LF)(SN)</t>
  </si>
  <si>
    <t>JD-T18003-T01</t>
  </si>
  <si>
    <t>2N7002KT1G</t>
  </si>
  <si>
    <t>DMG2305UX-13</t>
  </si>
  <si>
    <t>430152050826</t>
  </si>
  <si>
    <t>STM32F411CEU6</t>
  </si>
  <si>
    <t>SPX3819M5-L-3-3/TR</t>
  </si>
  <si>
    <t>MCSJK-7U-24.00-12-10-60-B-10</t>
  </si>
  <si>
    <t>Designator</t>
  </si>
  <si>
    <t>C1, C2, C3</t>
  </si>
  <si>
    <t>C4, C5</t>
  </si>
  <si>
    <t>C6, C7, C8, C9, C12, C13</t>
  </si>
  <si>
    <t>C10, C14, C15</t>
  </si>
  <si>
    <t>D2</t>
  </si>
  <si>
    <t>D3, D4</t>
  </si>
  <si>
    <t>D5</t>
  </si>
  <si>
    <t>D6, D7</t>
  </si>
  <si>
    <t>F1</t>
  </si>
  <si>
    <t>FB1</t>
  </si>
  <si>
    <t>J1</t>
  </si>
  <si>
    <t>J3</t>
  </si>
  <si>
    <t>J6</t>
  </si>
  <si>
    <t>LCD1</t>
  </si>
  <si>
    <t>Q1</t>
  </si>
  <si>
    <t>Q2</t>
  </si>
  <si>
    <t>R3, R6, R10</t>
  </si>
  <si>
    <t>R4</t>
  </si>
  <si>
    <t>R5, R8, R9</t>
  </si>
  <si>
    <t>R7</t>
  </si>
  <si>
    <t>SW1, SW2, SW3, SW4, SW5, SW6, SW7, SW8</t>
  </si>
  <si>
    <t>U1</t>
  </si>
  <si>
    <t>U2</t>
  </si>
  <si>
    <t>X1</t>
  </si>
  <si>
    <t>Quantity</t>
  </si>
  <si>
    <t>Supplier 1</t>
  </si>
  <si>
    <t>Digi-Key</t>
  </si>
  <si>
    <t>Farnell</t>
  </si>
  <si>
    <t>RSComponents</t>
  </si>
  <si>
    <t>Mouser</t>
  </si>
  <si>
    <t>Supplier Part Number 1</t>
  </si>
  <si>
    <t>1276-1044-1-ND</t>
  </si>
  <si>
    <t>1327667</t>
  </si>
  <si>
    <t>2432679</t>
  </si>
  <si>
    <t>1727-3884-1-ND</t>
  </si>
  <si>
    <t>511-1577-1-ND</t>
  </si>
  <si>
    <t>2848524</t>
  </si>
  <si>
    <t>445-8694-1-ND</t>
  </si>
  <si>
    <t>1360893</t>
  </si>
  <si>
    <t>490-SJ2-3574A-SMT-TR</t>
  </si>
  <si>
    <t>455-1749-1-ND</t>
  </si>
  <si>
    <t>1528-2562-ND</t>
  </si>
  <si>
    <t>1764535</t>
  </si>
  <si>
    <t>2543533</t>
  </si>
  <si>
    <t>2065110</t>
  </si>
  <si>
    <t>1106616</t>
  </si>
  <si>
    <t>1016-1873-1-ND</t>
  </si>
  <si>
    <t>2853960</t>
  </si>
  <si>
    <t>Supplier Unit Price 1</t>
  </si>
  <si>
    <t>Supplier Subtotal 1</t>
  </si>
  <si>
    <t>Supplier 2</t>
  </si>
  <si>
    <t>Supplier Part Number 2</t>
  </si>
  <si>
    <t>3010071</t>
  </si>
  <si>
    <t>478-1138-1-ND</t>
  </si>
  <si>
    <t>726-BAT60AE6327HTSA1</t>
  </si>
  <si>
    <t>725-8720</t>
  </si>
  <si>
    <t>507-1797-1-ND</t>
  </si>
  <si>
    <t>810-MPZ1608S102ATA00</t>
  </si>
  <si>
    <t>2554981</t>
  </si>
  <si>
    <t>CP-SJ2-3574A-SMT-CT-ND</t>
  </si>
  <si>
    <t>9492615</t>
  </si>
  <si>
    <t>485-618</t>
  </si>
  <si>
    <t>2N7002KT1GOSCT-ND</t>
  </si>
  <si>
    <t>621-DMG2305UX-7</t>
  </si>
  <si>
    <t>732-6993-1-ND</t>
  </si>
  <si>
    <t>2456965</t>
  </si>
  <si>
    <t>2889625</t>
  </si>
  <si>
    <t>Supplier Unit Price 2</t>
  </si>
  <si>
    <t>Supplier Subtotal 2</t>
  </si>
  <si>
    <t>Supplier 3</t>
  </si>
  <si>
    <t>Adafruit</t>
  </si>
  <si>
    <t>Supplier Part Number 3</t>
  </si>
  <si>
    <t>581-040216G104Z</t>
  </si>
  <si>
    <t>7527855</t>
  </si>
  <si>
    <t>771-PRTR5V0U2X-T/R</t>
  </si>
  <si>
    <t>530-0ZCJ0020FF2E</t>
  </si>
  <si>
    <t>798-ZX62D-B-5PA830</t>
  </si>
  <si>
    <t>688-1353</t>
  </si>
  <si>
    <t>618</t>
  </si>
  <si>
    <t>863-2N7002KT1G</t>
  </si>
  <si>
    <t>8270452</t>
  </si>
  <si>
    <t>7856213</t>
  </si>
  <si>
    <t>497-14907-ND</t>
  </si>
  <si>
    <t>701-SPX3819M5-L-33TR</t>
  </si>
  <si>
    <t>Supplier Unit Price 3</t>
  </si>
  <si>
    <t>Supplier Subtotal 3</t>
  </si>
  <si>
    <t>Supplier 4</t>
  </si>
  <si>
    <t>Supplier Part Number 4</t>
  </si>
  <si>
    <t>698-3190</t>
  </si>
  <si>
    <t>BAT60AE6327HTSA1CT-ND</t>
  </si>
  <si>
    <t>H125718CT-ND</t>
  </si>
  <si>
    <t>780-0478</t>
  </si>
  <si>
    <t>DMG2305UX-13DICT-ND</t>
  </si>
  <si>
    <t>511-STM32F411CEU6</t>
  </si>
  <si>
    <t>8472888</t>
  </si>
  <si>
    <t>Supplier Unit Price 4</t>
  </si>
  <si>
    <t>Supplier Subtotal 4</t>
  </si>
  <si>
    <t>LibRef</t>
  </si>
  <si>
    <t>4.7uF 10V X5R ±10% Samsung CL</t>
  </si>
  <si>
    <t>CAP0402_GENERIC</t>
  </si>
  <si>
    <t>NXP-PRTR5V0U2X,215-4-whitesch</t>
  </si>
  <si>
    <t>SML-D12D</t>
  </si>
  <si>
    <t>PTC Bel Fuse 0ZCJ0020FF2E</t>
  </si>
  <si>
    <t>TDK MPZ1608S102ATA00</t>
  </si>
  <si>
    <t>ZX62D-B-5PA8(30)-whitesch</t>
  </si>
  <si>
    <t>SJ2-3574A-SMT</t>
  </si>
  <si>
    <t>2N7002K</t>
  </si>
  <si>
    <t>DMG2305UX-whitesch</t>
  </si>
  <si>
    <t>RES0402_GENERIC</t>
  </si>
  <si>
    <t>Tact Wurth 430152050826</t>
  </si>
  <si>
    <t>ST STM32F411CEU6</t>
  </si>
  <si>
    <t>SPX3819M5-L-3-3_TR</t>
  </si>
  <si>
    <t>24MHz SMD xtal 3.2x2.5mm</t>
  </si>
  <si>
    <t>Footprint</t>
  </si>
  <si>
    <t>CAP 0603 (1608) x 1.2mm</t>
  </si>
  <si>
    <t>CAP0402</t>
  </si>
  <si>
    <t>INF-SOD323_V</t>
  </si>
  <si>
    <t>NXP-SOT143B-4_V</t>
  </si>
  <si>
    <t>Rohm SML-D12 Orange</t>
  </si>
  <si>
    <t>FUSE 1206 x 0.58mm</t>
  </si>
  <si>
    <t>TDK MPZ1608 0.8mm</t>
  </si>
  <si>
    <t>HIRO-ZX62D-B-5PA8_V-noslots</t>
  </si>
  <si>
    <t>SJ2-3574A-SMT-TR-BASIC</t>
  </si>
  <si>
    <t>JST-S2B-PH-SM4-TB</t>
  </si>
  <si>
    <t>JD-T18003-T01-BASIC</t>
  </si>
  <si>
    <t>ONSC-SOT-23-3-318-08_V</t>
  </si>
  <si>
    <t>DIODES-SOT23-3</t>
  </si>
  <si>
    <t>RES0402</t>
  </si>
  <si>
    <t>Wurth 430152050836-WIDE</t>
  </si>
  <si>
    <t>ST UFQFPN48 SEH</t>
  </si>
  <si>
    <t>MaxLinear-SOT95P280X145-5N</t>
  </si>
  <si>
    <t>generic xtal 3.2x2.5</t>
  </si>
  <si>
    <t>#Column Name Error:PCB Feature</t>
  </si>
  <si>
    <t>#Column Name Error:Fitted</t>
  </si>
  <si>
    <t>#Column Name Error:link</t>
  </si>
  <si>
    <t>D:\shodges\TFS-MSR\SenDev\Projects\EduBoards - MS\ArcadeMVD\Altium\ArcadeMVD-STM v1.5\ArcadeMVD-STM 01-1.5.PrjPCB</t>
  </si>
  <si>
    <t>D:\shodges\TFS-MSR\SenDev\Projects\EduBoards - MS\ArcadeMVD\Altium\ArcadeMVD-STM v1.5\ArcadeMVD-STM 01-1.5 complete design.SchDoc</t>
  </si>
  <si>
    <t>47</t>
  </si>
  <si>
    <t>27/08/2019 15:05:36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</si>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</sst>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&quot;£&quot;#,##0.00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i/>
      <sz val="10"/>
      <name val="Segoe UI"/>
      <family val="2"/>
    </font>
    <font>
      <sz val="18"/>
      <name val="Segoe UI"/>
      <family val="2"/>
    </font>
    <font>
      <b/>
      <sz val="10"/>
      <color rgb="FFFF0000"/>
      <name val="Segoe UI"/>
      <family val="2"/>
    </font>
    <font>
      <b/>
      <sz val="9"/>
      <color rgb="FFFF0000"/>
      <name val="Segoe UI"/>
      <family val="2"/>
    </font>
    <font>
      <sz val="8"/>
      <name val="Segoe UI"/>
      <family val="2"/>
    </font>
    <font>
      <sz val="14"/>
      <name val="Segoe UI"/>
      <family val="2"/>
    </font>
    <font>
      <sz val="14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4" fillId="0" borderId="1" xfId="0" applyFont="1" applyBorder="1" applyAlignment="1"/>
    <xf numFmtId="164" fontId="4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14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/>
    </xf>
    <xf numFmtId="0" fontId="4" fillId="4" borderId="14" xfId="0" applyNumberFormat="1" applyFont="1" applyFill="1" applyBorder="1" applyAlignment="1" applyProtection="1">
      <alignment horizontal="left" vertical="top" wrapText="1"/>
      <protection locked="0"/>
    </xf>
    <xf numFmtId="0" fontId="8" fillId="4" borderId="14" xfId="0" applyNumberFormat="1" applyFont="1" applyFill="1" applyBorder="1" applyAlignment="1" applyProtection="1">
      <alignment vertical="top" wrapText="1"/>
      <protection locked="0"/>
    </xf>
    <xf numFmtId="0" fontId="4" fillId="4" borderId="15" xfId="0" applyFont="1" applyFill="1" applyBorder="1" applyAlignment="1"/>
    <xf numFmtId="0" fontId="4" fillId="4" borderId="16" xfId="0" applyFont="1" applyFill="1" applyBorder="1" applyAlignment="1">
      <alignment horizontal="left"/>
    </xf>
    <xf numFmtId="0" fontId="4" fillId="4" borderId="16" xfId="0" applyFont="1" applyFill="1" applyBorder="1" applyAlignment="1"/>
    <xf numFmtId="0" fontId="4" fillId="4" borderId="17" xfId="0" applyFont="1" applyFill="1" applyBorder="1" applyAlignment="1"/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7" fillId="4" borderId="12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" fontId="4" fillId="0" borderId="5" xfId="0" applyNumberFormat="1" applyFont="1" applyFill="1" applyBorder="1" applyAlignment="1">
      <alignment vertical="top"/>
    </xf>
    <xf numFmtId="0" fontId="8" fillId="4" borderId="13" xfId="0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/>
    <xf numFmtId="0" fontId="0" fillId="0" borderId="0" xfId="0" quotePrefix="1" applyAlignment="1">
      <alignment vertical="top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14" fontId="4" fillId="0" borderId="5" xfId="0" applyNumberFormat="1" applyFont="1" applyBorder="1" applyAlignment="1">
      <alignment vertical="top"/>
    </xf>
    <xf numFmtId="165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" fontId="4" fillId="5" borderId="1" xfId="0" applyNumberFormat="1" applyFont="1" applyFill="1" applyBorder="1" applyAlignment="1">
      <alignment vertical="top"/>
    </xf>
    <xf numFmtId="4" fontId="4" fillId="0" borderId="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4" fillId="0" borderId="21" xfId="0" applyNumberFormat="1" applyFont="1" applyBorder="1" applyAlignment="1">
      <alignment vertical="top"/>
    </xf>
    <xf numFmtId="0" fontId="4" fillId="0" borderId="5" xfId="0" applyNumberFormat="1" applyFont="1" applyBorder="1" applyAlignment="1">
      <alignment horizontal="right" vertical="top"/>
    </xf>
    <xf numFmtId="0" fontId="4" fillId="0" borderId="22" xfId="0" applyNumberFormat="1" applyFont="1" applyBorder="1" applyAlignment="1">
      <alignment vertical="top"/>
    </xf>
    <xf numFmtId="4" fontId="4" fillId="0" borderId="0" xfId="0" applyNumberFormat="1" applyFont="1" applyBorder="1" applyAlignment="1"/>
    <xf numFmtId="0" fontId="4" fillId="0" borderId="5" xfId="0" applyNumberFormat="1" applyFont="1" applyBorder="1" applyAlignment="1">
      <alignment horizontal="left" vertical="top"/>
    </xf>
    <xf numFmtId="166" fontId="4" fillId="0" borderId="20" xfId="0" applyNumberFormat="1" applyFont="1" applyBorder="1" applyAlignment="1">
      <alignment horizontal="right" vertical="top"/>
    </xf>
    <xf numFmtId="4" fontId="4" fillId="0" borderId="22" xfId="0" applyNumberFormat="1" applyFont="1" applyBorder="1" applyAlignment="1">
      <alignment horizontal="right" vertical="top"/>
    </xf>
    <xf numFmtId="0" fontId="4" fillId="0" borderId="0" xfId="0" applyNumberFormat="1" applyFont="1" applyBorder="1" applyAlignment="1">
      <alignment vertical="top"/>
    </xf>
    <xf numFmtId="0" fontId="4" fillId="4" borderId="1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vertical="top" wrapText="1"/>
      <protection locked="0"/>
    </xf>
    <xf numFmtId="0" fontId="4" fillId="4" borderId="0" xfId="0" applyNumberFormat="1" applyFont="1" applyFill="1" applyBorder="1" applyAlignment="1" applyProtection="1">
      <alignment horizontal="left" vertical="top" wrapText="1"/>
      <protection locked="0"/>
    </xf>
    <xf numFmtId="0" fontId="8" fillId="4" borderId="0" xfId="0" applyNumberFormat="1" applyFont="1" applyFill="1" applyBorder="1" applyAlignment="1" applyProtection="1">
      <alignment vertical="top" wrapText="1"/>
      <protection locked="0"/>
    </xf>
    <xf numFmtId="0" fontId="7" fillId="4" borderId="25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4" fillId="0" borderId="21" xfId="0" applyNumberFormat="1" applyFont="1" applyBorder="1" applyAlignment="1">
      <alignment horizontal="right" vertical="top"/>
    </xf>
    <xf numFmtId="0" fontId="4" fillId="0" borderId="30" xfId="0" applyNumberFormat="1" applyFont="1" applyBorder="1" applyAlignment="1">
      <alignment vertical="top"/>
    </xf>
    <xf numFmtId="0" fontId="4" fillId="0" borderId="31" xfId="0" applyNumberFormat="1" applyFont="1" applyBorder="1" applyAlignment="1">
      <alignment vertical="top"/>
    </xf>
    <xf numFmtId="0" fontId="4" fillId="0" borderId="32" xfId="0" applyNumberFormat="1" applyFont="1" applyBorder="1" applyAlignment="1">
      <alignment vertical="top"/>
    </xf>
    <xf numFmtId="0" fontId="4" fillId="0" borderId="33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vertical="top"/>
    </xf>
    <xf numFmtId="0" fontId="7" fillId="4" borderId="34" xfId="0" applyFont="1" applyFill="1" applyBorder="1" applyAlignment="1">
      <alignment vertical="center" wrapText="1"/>
    </xf>
    <xf numFmtId="4" fontId="4" fillId="5" borderId="29" xfId="0" applyNumberFormat="1" applyFont="1" applyFill="1" applyBorder="1" applyAlignment="1">
      <alignment vertical="top"/>
    </xf>
    <xf numFmtId="4" fontId="4" fillId="0" borderId="29" xfId="0" applyNumberFormat="1" applyFont="1" applyBorder="1" applyAlignment="1">
      <alignment vertical="top"/>
    </xf>
    <xf numFmtId="166" fontId="10" fillId="0" borderId="36" xfId="0" applyNumberFormat="1" applyFont="1" applyBorder="1" applyAlignment="1">
      <alignment horizontal="right" vertical="top"/>
    </xf>
    <xf numFmtId="4" fontId="10" fillId="0" borderId="32" xfId="0" applyNumberFormat="1" applyFont="1" applyBorder="1" applyAlignment="1">
      <alignment horizontal="right" vertical="top"/>
    </xf>
    <xf numFmtId="4" fontId="10" fillId="0" borderId="37" xfId="0" applyNumberFormat="1" applyFont="1" applyBorder="1" applyAlignment="1">
      <alignment vertical="top"/>
    </xf>
    <xf numFmtId="0" fontId="11" fillId="0" borderId="1" xfId="0" applyFont="1" applyBorder="1" applyAlignment="1">
      <alignment horizontal="right"/>
    </xf>
    <xf numFmtId="0" fontId="12" fillId="4" borderId="25" xfId="0" applyFont="1" applyFill="1" applyBorder="1" applyAlignment="1">
      <alignment vertical="center" wrapText="1"/>
    </xf>
    <xf numFmtId="4" fontId="10" fillId="0" borderId="38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5" borderId="29" xfId="0" applyNumberFormat="1" applyFont="1" applyFill="1" applyBorder="1" applyAlignment="1">
      <alignment vertical="top"/>
    </xf>
    <xf numFmtId="0" fontId="4" fillId="6" borderId="29" xfId="0" applyNumberFormat="1" applyFont="1" applyFill="1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3" xfId="0" applyBorder="1" applyAlignment="1">
      <alignment vertical="top"/>
    </xf>
    <xf numFmtId="4" fontId="0" fillId="0" borderId="29" xfId="0" applyNumberFormat="1" applyBorder="1" applyAlignment="1">
      <alignment vertical="top"/>
    </xf>
    <xf numFmtId="4" fontId="0" fillId="0" borderId="23" xfId="0" applyNumberFormat="1" applyBorder="1" applyAlignment="1">
      <alignment vertical="top"/>
    </xf>
    <xf numFmtId="0" fontId="0" fillId="5" borderId="28" xfId="0" applyFill="1" applyBorder="1" applyAlignment="1">
      <alignment vertical="top"/>
    </xf>
    <xf numFmtId="0" fontId="0" fillId="5" borderId="23" xfId="0" applyFill="1" applyBorder="1" applyAlignment="1">
      <alignment vertical="top"/>
    </xf>
    <xf numFmtId="4" fontId="0" fillId="5" borderId="23" xfId="0" applyNumberFormat="1" applyFill="1" applyBorder="1" applyAlignment="1">
      <alignment vertical="top"/>
    </xf>
    <xf numFmtId="4" fontId="0" fillId="5" borderId="29" xfId="0" applyNumberFormat="1" applyFill="1" applyBorder="1" applyAlignment="1">
      <alignment vertical="top"/>
    </xf>
    <xf numFmtId="4" fontId="4" fillId="0" borderId="30" xfId="0" applyNumberFormat="1" applyFont="1" applyBorder="1" applyAlignment="1">
      <alignment vertical="top"/>
    </xf>
    <xf numFmtId="4" fontId="4" fillId="0" borderId="39" xfId="0" applyNumberFormat="1" applyFont="1" applyBorder="1" applyAlignment="1">
      <alignment vertical="top"/>
    </xf>
    <xf numFmtId="4" fontId="4" fillId="0" borderId="40" xfId="0" applyNumberFormat="1" applyFont="1" applyBorder="1" applyAlignment="1">
      <alignment vertical="top"/>
    </xf>
    <xf numFmtId="4" fontId="4" fillId="0" borderId="33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Fill="1" applyBorder="1" applyAlignment="1"/>
    <xf numFmtId="0" fontId="14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0" fontId="4" fillId="0" borderId="3" xfId="0" quotePrefix="1" applyFont="1" applyBorder="1" applyAlignment="1">
      <alignment horizontal="left"/>
    </xf>
    <xf numFmtId="49" fontId="10" fillId="0" borderId="2" xfId="0" quotePrefix="1" applyNumberFormat="1" applyFont="1" applyBorder="1" applyAlignment="1">
      <alignment horizontal="left"/>
    </xf>
    <xf numFmtId="0" fontId="13" fillId="0" borderId="0" xfId="0" quotePrefix="1" applyFont="1" applyFill="1" applyBorder="1" applyAlignment="1">
      <alignment vertical="center"/>
    </xf>
    <xf numFmtId="0" fontId="7" fillId="4" borderId="24" xfId="0" quotePrefix="1" applyFont="1" applyFill="1" applyBorder="1" applyAlignment="1">
      <alignment vertical="center" wrapText="1"/>
    </xf>
    <xf numFmtId="0" fontId="4" fillId="5" borderId="28" xfId="0" quotePrefix="1" applyFont="1" applyFill="1" applyBorder="1" applyAlignment="1">
      <alignment vertical="top"/>
    </xf>
    <xf numFmtId="0" fontId="4" fillId="0" borderId="28" xfId="0" quotePrefix="1" applyFont="1" applyBorder="1" applyAlignment="1">
      <alignment vertical="top"/>
    </xf>
    <xf numFmtId="0" fontId="7" fillId="4" borderId="25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5" borderId="1" xfId="0" quotePrefix="1" applyFont="1" applyFill="1" applyBorder="1" applyAlignment="1">
      <alignment vertical="top" shrinkToFit="1"/>
    </xf>
    <xf numFmtId="0" fontId="4" fillId="0" borderId="1" xfId="0" quotePrefix="1" applyFont="1" applyBorder="1" applyAlignment="1">
      <alignment vertical="top" shrinkToFit="1"/>
    </xf>
    <xf numFmtId="0" fontId="7" fillId="4" borderId="26" xfId="0" quotePrefix="1" applyFont="1" applyFill="1" applyBorder="1" applyAlignment="1">
      <alignment vertical="center" wrapText="1"/>
    </xf>
    <xf numFmtId="0" fontId="7" fillId="4" borderId="34" xfId="0" quotePrefix="1" applyFont="1" applyFill="1" applyBorder="1" applyAlignment="1">
      <alignment vertical="center" wrapText="1"/>
    </xf>
    <xf numFmtId="0" fontId="4" fillId="5" borderId="18" xfId="0" quotePrefix="1" applyFont="1" applyFill="1" applyBorder="1" applyAlignment="1">
      <alignment vertical="top"/>
    </xf>
    <xf numFmtId="0" fontId="4" fillId="0" borderId="18" xfId="0" quotePrefix="1" applyFont="1" applyBorder="1" applyAlignment="1">
      <alignment vertical="top"/>
    </xf>
    <xf numFmtId="0" fontId="15" fillId="5" borderId="1" xfId="1" quotePrefix="1" applyFill="1" applyBorder="1" applyAlignment="1">
      <alignment vertical="top"/>
    </xf>
    <xf numFmtId="0" fontId="15" fillId="0" borderId="1" xfId="1" quotePrefix="1" applyBorder="1" applyAlignment="1">
      <alignment vertical="top"/>
    </xf>
    <xf numFmtId="0" fontId="7" fillId="4" borderId="35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/>
    </xf>
    <xf numFmtId="0" fontId="4" fillId="0" borderId="19" xfId="0" quotePrefix="1" applyFont="1" applyBorder="1" applyAlignment="1">
      <alignment vertical="top"/>
    </xf>
    <xf numFmtId="0" fontId="7" fillId="4" borderId="27" xfId="0" quotePrefix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vertical="center"/>
    </xf>
    <xf numFmtId="0" fontId="7" fillId="4" borderId="12" xfId="0" quotePrefix="1" applyFont="1" applyFill="1" applyBorder="1" applyAlignment="1">
      <alignment vertical="center" wrapText="1"/>
    </xf>
    <xf numFmtId="0" fontId="4" fillId="5" borderId="1" xfId="0" quotePrefix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7" fillId="4" borderId="12" xfId="0" quotePrefix="1" applyFont="1" applyFill="1" applyBorder="1" applyAlignment="1">
      <alignment horizontal="left" vertical="center" wrapText="1"/>
    </xf>
    <xf numFmtId="0" fontId="4" fillId="5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top" wrapText="1"/>
    </xf>
    <xf numFmtId="0" fontId="4" fillId="2" borderId="7" xfId="0" quotePrefix="1" applyFont="1" applyFill="1" applyBorder="1" applyAlignment="1">
      <alignment horizontal="left" vertical="center"/>
    </xf>
    <xf numFmtId="0" fontId="4" fillId="3" borderId="9" xfId="0" quotePrefix="1" applyFont="1" applyFill="1" applyBorder="1" applyAlignment="1">
      <alignment horizontal="left" vertical="center"/>
    </xf>
    <xf numFmtId="0" fontId="4" fillId="2" borderId="9" xfId="0" quotePrefix="1" applyFont="1" applyFill="1" applyBorder="1" applyAlignment="1">
      <alignment horizontal="left" vertical="center"/>
    </xf>
    <xf numFmtId="0" fontId="4" fillId="3" borderId="11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ON%20Semiconductor&amp;mpn=2N7002KT1G&amp;seller=Farnell&amp;sku=1764535&amp;country=GB&amp;channel=BOM%20Report&amp;ref=supplier&amp;" TargetMode="External"/><Relationship Id="rId18" Type="http://schemas.openxmlformats.org/officeDocument/2006/relationships/hyperlink" Target="https://octopart-clicks.com/click/altium?manufacturer=Multicomp&amp;mpn=MCSJK-7U-24.00-12-10-60-B-10&amp;seller=Farnell&amp;sku=2853960&amp;country=GB&amp;channel=BOM%20Report&amp;ref=supplier&amp;" TargetMode="External"/><Relationship Id="rId26" Type="http://schemas.openxmlformats.org/officeDocument/2006/relationships/hyperlink" Target="https://octopart-clicks.com/click/altium?manufacturer=Hirose&amp;mpn=ZX62D-B-5PA8%2830%29&amp;seller=Farnell&amp;sku=2554981&amp;country=GB&amp;channel=BOM%20Report&amp;ref=supplier&amp;" TargetMode="External"/><Relationship Id="rId39" Type="http://schemas.openxmlformats.org/officeDocument/2006/relationships/hyperlink" Target="https://octopart-clicks.com/click/altium?manufacturer=Bel&amp;mpn=0ZCJ0020FF2E&amp;seller=Mouser&amp;sku=530-0ZCJ0020FF2E&amp;country=GB&amp;channel=BOM%20Report&amp;ref=supplier&amp;" TargetMode="External"/><Relationship Id="rId3" Type="http://schemas.openxmlformats.org/officeDocument/2006/relationships/hyperlink" Target="https://octopart-clicks.com/click/altium?manufacturer=Infineon&amp;mpn=BAT60A&amp;seller=Farnell&amp;sku=2432679&amp;country=GB&amp;channel=BOM%20Report&amp;ref=supplier&amp;" TargetMode="External"/><Relationship Id="rId21" Type="http://schemas.openxmlformats.org/officeDocument/2006/relationships/hyperlink" Target="https://octopart-clicks.com/click/altium?manufacturer=Infineon&amp;mpn=BAT60A&amp;seller=Mouser&amp;sku=726-BAT60AE6327HTSA1&amp;country=GB&amp;channel=BOM%20Report&amp;ref=supplier&amp;" TargetMode="External"/><Relationship Id="rId34" Type="http://schemas.openxmlformats.org/officeDocument/2006/relationships/hyperlink" Target="https://octopart-clicks.com/click/altium?manufacturer=Exar&amp;mpn=SPX3819M5-L-3-3%2FTR&amp;seller=Farnell&amp;sku=2889625&amp;country=GB&amp;channel=BOM%20Report&amp;ref=supplier&amp;" TargetMode="External"/><Relationship Id="rId42" Type="http://schemas.openxmlformats.org/officeDocument/2006/relationships/hyperlink" Target="https://octopart-clicks.com/click/altium?manufacturer=Diodes&amp;mpn=DMG2305UX-7&amp;seller=RSComponents&amp;sku=8270452&amp;country=GB&amp;channel=BOM%20Report&amp;ref=supplier&amp;" TargetMode="External"/><Relationship Id="rId47" Type="http://schemas.openxmlformats.org/officeDocument/2006/relationships/hyperlink" Target="https://octopart-clicks.com/click/altium?manufacturer=Infineon&amp;mpn=BAT60AE6327&amp;seller=Digi-Key&amp;sku=BAT60AE6327HTSA1CT-ND&amp;country=GB&amp;channel=BOM%20Report&amp;ref=supplier&amp;" TargetMode="External"/><Relationship Id="rId50" Type="http://schemas.openxmlformats.org/officeDocument/2006/relationships/hyperlink" Target="https://octopart-clicks.com/click/altium?manufacturer=STMicroelectronics&amp;mpn=STM32F411CEU6&amp;seller=Mouser&amp;sku=511-STM32F411CEU6&amp;country=GB&amp;channel=BOM%20Report&amp;ref=supplier&amp;" TargetMode="External"/><Relationship Id="rId7" Type="http://schemas.openxmlformats.org/officeDocument/2006/relationships/hyperlink" Target="https://octopart-clicks.com/click/altium?manufacturer=Bel&amp;mpn=0ZCJ0020FF2E&amp;seller=Farnell&amp;sku=2848524&amp;country=GB&amp;channel=BOM%20Report&amp;ref=supplier&amp;" TargetMode="External"/><Relationship Id="rId12" Type="http://schemas.openxmlformats.org/officeDocument/2006/relationships/hyperlink" Target="https://octopart-clicks.com/click/altium?manufacturer=Adafruit%20Industries&amp;mpn=618&amp;seller=Digi-Key&amp;sku=1528-2562-ND&amp;country=GB&amp;channel=BOM%20Report&amp;ref=supplier&amp;" TargetMode="External"/><Relationship Id="rId17" Type="http://schemas.openxmlformats.org/officeDocument/2006/relationships/hyperlink" Target="https://octopart-clicks.com/click/altium?manufacturer=MaxLinear&amp;mpn=SPX3819M5-L-3-3%2FTR&amp;seller=Digi-Key&amp;sku=1016-1873-1-ND&amp;country=GB&amp;channel=BOM%20Report&amp;ref=supplier&amp;" TargetMode="External"/><Relationship Id="rId25" Type="http://schemas.openxmlformats.org/officeDocument/2006/relationships/hyperlink" Target="https://octopart-clicks.com/click/altium?manufacturer=TDK&amp;mpn=MPZ1608S102ATA00&amp;seller=Mouser&amp;sku=810-MPZ1608S102ATA00&amp;country=GB&amp;channel=BOM%20Report&amp;ref=supplier&amp;" TargetMode="External"/><Relationship Id="rId33" Type="http://schemas.openxmlformats.org/officeDocument/2006/relationships/hyperlink" Target="https://octopart-clicks.com/click/altium?manufacturer=STMicroelectronics&amp;mpn=STM32F411CEU6&amp;seller=Farnell&amp;sku=2456965&amp;country=GB&amp;channel=BOM%20Report&amp;ref=supplier&amp;" TargetMode="External"/><Relationship Id="rId38" Type="http://schemas.openxmlformats.org/officeDocument/2006/relationships/hyperlink" Target="https://octopart-clicks.com/click/altium?manufacturer=Infineon&amp;mpn=BAT60AE6327HTSA1&amp;seller=RSComponents&amp;sku=7527855&amp;country=GB&amp;channel=BOM%20Report&amp;ref=supplier&amp;" TargetMode="External"/><Relationship Id="rId46" Type="http://schemas.openxmlformats.org/officeDocument/2006/relationships/hyperlink" Target="https://octopart-clicks.com/click/altium?manufacturer=Infineon&amp;mpn=BAT60A&amp;seller=Digi-Key&amp;sku=BAT60AE6327HTSA1CT-ND&amp;country=GB&amp;channel=BOM%20Report&amp;ref=supplier&amp;" TargetMode="External"/><Relationship Id="rId2" Type="http://schemas.openxmlformats.org/officeDocument/2006/relationships/hyperlink" Target="https://octopart-clicks.com/click/altium?manufacturer=Kyocera%20AVX&amp;mpn=0402YG104ZAT2A&amp;seller=Farnell&amp;sku=1327667&amp;country=GB&amp;channel=BOM%20Report&amp;ref=supplier&amp;" TargetMode="External"/><Relationship Id="rId16" Type="http://schemas.openxmlformats.org/officeDocument/2006/relationships/hyperlink" Target="https://octopart-clicks.com/click/altium?manufacturer=STMicroelectronics&amp;mpn=STM32F411CEU6&amp;seller=RSComponents&amp;sku=1106616&amp;country=GB&amp;channel=BOM%20Report&amp;ref=supplier&amp;" TargetMode="External"/><Relationship Id="rId20" Type="http://schemas.openxmlformats.org/officeDocument/2006/relationships/hyperlink" Target="https://octopart-clicks.com/click/altium?manufacturer=Kyocera%20AVX&amp;mpn=0402YG104ZAT2A&amp;seller=Digi-Key&amp;sku=478-1138-1-ND&amp;country=GB&amp;channel=BOM%20Report&amp;ref=supplier&amp;" TargetMode="External"/><Relationship Id="rId29" Type="http://schemas.openxmlformats.org/officeDocument/2006/relationships/hyperlink" Target="https://octopart-clicks.com/click/altium?manufacturer=Adafruit%20Industries&amp;mpn=618&amp;seller=Mouser&amp;sku=485-618&amp;country=GB&amp;channel=BOM%20Report&amp;ref=supplier&amp;" TargetMode="External"/><Relationship Id="rId41" Type="http://schemas.openxmlformats.org/officeDocument/2006/relationships/hyperlink" Target="https://octopart-clicks.com/click/altium?manufacturer=ON%20Semiconductor&amp;mpn=2N7002KT1G&amp;seller=Mouser&amp;sku=863-2N7002KT1G&amp;country=GB&amp;channel=BOM%20Report&amp;ref=supplier&amp;" TargetMode="External"/><Relationship Id="rId1" Type="http://schemas.openxmlformats.org/officeDocument/2006/relationships/hyperlink" Target="https://octopart-clicks.com/click/altium?manufacturer=Samsung&amp;mpn=CL10A475KP8NNNC&amp;seller=Digi-Key&amp;sku=1276-1044-1-ND&amp;country=GB&amp;channel=BOM%20Report&amp;ref=supplier&amp;" TargetMode="External"/><Relationship Id="rId6" Type="http://schemas.openxmlformats.org/officeDocument/2006/relationships/hyperlink" Target="https://octopart-clicks.com/click/altium?manufacturer=Infineon&amp;mpn=BAT60A&amp;seller=Farnell&amp;sku=2432679&amp;country=GB&amp;channel=BOM%20Report&amp;ref=supplier&amp;" TargetMode="External"/><Relationship Id="rId11" Type="http://schemas.openxmlformats.org/officeDocument/2006/relationships/hyperlink" Target="https://octopart-clicks.com/click/altium?manufacturer=JST&amp;mpn=S2BPHSM4TBLFSN&amp;seller=Digi-Key&amp;sku=455-1749-1-ND&amp;country=GB&amp;channel=BOM%20Report&amp;ref=supplier&amp;" TargetMode="External"/><Relationship Id="rId24" Type="http://schemas.openxmlformats.org/officeDocument/2006/relationships/hyperlink" Target="https://octopart-clicks.com/click/altium?manufacturer=Bel&amp;mpn=0ZCJ0020FF2E&amp;seller=Digi-Key&amp;sku=507-1797-1-ND&amp;country=GB&amp;channel=BOM%20Report&amp;ref=supplier&amp;" TargetMode="External"/><Relationship Id="rId32" Type="http://schemas.openxmlformats.org/officeDocument/2006/relationships/hyperlink" Target="https://octopart-clicks.com/click/altium?manufacturer=Wurth%20Electronics&amp;mpn=430152050826&amp;seller=Digi-Key&amp;sku=732-6993-1-ND&amp;country=GB&amp;channel=BOM%20Report&amp;ref=supplier&amp;" TargetMode="External"/><Relationship Id="rId37" Type="http://schemas.openxmlformats.org/officeDocument/2006/relationships/hyperlink" Target="https://octopart-clicks.com/click/altium?manufacturer=Nexperia%20USA&amp;mpn=PRTR5V0U2X%2C215&amp;seller=Mouser&amp;sku=771-PRTR5V0U2X-T%2FR&amp;country=GB&amp;channel=BOM%20Report&amp;ref=supplier&amp;" TargetMode="External"/><Relationship Id="rId40" Type="http://schemas.openxmlformats.org/officeDocument/2006/relationships/hyperlink" Target="https://octopart-clicks.com/click/altium?manufacturer=Hirose&amp;mpn=ZX62D-B-5PA8%2830%29&amp;seller=Mouser&amp;sku=798-ZX62D-B-5PA830&amp;country=GB&amp;channel=BOM%20Report&amp;ref=supplier&amp;" TargetMode="External"/><Relationship Id="rId45" Type="http://schemas.openxmlformats.org/officeDocument/2006/relationships/hyperlink" Target="https://octopart-clicks.com/click/altium?manufacturer=MaxLinear&amp;mpn=SPX3819M5-L-3-3%2FTR&amp;seller=Mouser&amp;sku=701-SPX3819M5-L-33TR&amp;country=GB&amp;channel=BOM%20Report&amp;ref=supplier&amp;" TargetMode="External"/><Relationship Id="rId5" Type="http://schemas.openxmlformats.org/officeDocument/2006/relationships/hyperlink" Target="https://octopart-clicks.com/click/altium?manufacturer=Rohm&amp;mpn=SML-D12D8WT86&amp;seller=Digi-Key&amp;sku=511-1577-1-ND&amp;country=GB&amp;channel=BOM%20Report&amp;ref=supplier&amp;" TargetMode="External"/><Relationship Id="rId15" Type="http://schemas.openxmlformats.org/officeDocument/2006/relationships/hyperlink" Target="https://octopart-clicks.com/click/altium?manufacturer=Wurth%20Electronics&amp;mpn=430152050826&amp;seller=Farnell&amp;sku=2065110&amp;country=GB&amp;channel=BOM%20Report&amp;ref=supplier&amp;" TargetMode="External"/><Relationship Id="rId23" Type="http://schemas.openxmlformats.org/officeDocument/2006/relationships/hyperlink" Target="https://octopart-clicks.com/click/altium?manufacturer=Infineon&amp;mpn=BAT60A&amp;seller=Mouser&amp;sku=726-BAT60AE6327HTSA1&amp;country=GB&amp;channel=BOM%20Report&amp;ref=supplier&amp;" TargetMode="External"/><Relationship Id="rId28" Type="http://schemas.openxmlformats.org/officeDocument/2006/relationships/hyperlink" Target="https://octopart-clicks.com/click/altium?manufacturer=JST&amp;mpn=S2BPHSM4TBLFSN&amp;seller=Farnell&amp;sku=9492615&amp;country=GB&amp;channel=BOM%20Report&amp;ref=supplier&amp;" TargetMode="External"/><Relationship Id="rId36" Type="http://schemas.openxmlformats.org/officeDocument/2006/relationships/hyperlink" Target="https://octopart-clicks.com/click/altium?manufacturer=Infineon&amp;mpn=BAT60AE6327HTSA1&amp;seller=RSComponents&amp;sku=7527855&amp;country=GB&amp;channel=BOM%20Report&amp;ref=supplier&amp;" TargetMode="External"/><Relationship Id="rId49" Type="http://schemas.openxmlformats.org/officeDocument/2006/relationships/hyperlink" Target="https://octopart-clicks.com/click/altium?manufacturer=Diodes&amp;mpn=DMG2305UX-13&amp;seller=Digi-Key&amp;sku=DMG2305UX-13DICT-ND&amp;country=GB&amp;channel=BOM%20Report&amp;ref=supplier&amp;" TargetMode="External"/><Relationship Id="rId10" Type="http://schemas.openxmlformats.org/officeDocument/2006/relationships/hyperlink" Target="https://octopart-clicks.com/click/altium?manufacturer=CUI&amp;mpn=SJ2-3574A-SMT-TR&amp;seller=Mouser&amp;sku=490-SJ2-3574A-SMT-TR&amp;country=GB&amp;channel=BOM%20Report&amp;ref=supplier&amp;" TargetMode="External"/><Relationship Id="rId19" Type="http://schemas.openxmlformats.org/officeDocument/2006/relationships/hyperlink" Target="https://octopart-clicks.com/click/altium?manufacturer=Samsung&amp;mpn=CL10A475KP8NNNC&amp;seller=Farnell&amp;sku=3010071&amp;country=GB&amp;channel=BOM%20Report&amp;ref=supplier&amp;" TargetMode="External"/><Relationship Id="rId31" Type="http://schemas.openxmlformats.org/officeDocument/2006/relationships/hyperlink" Target="https://octopart-clicks.com/click/altium?manufacturer=Diodes&amp;mpn=DMG2305UX-7&amp;seller=Mouser&amp;sku=621-DMG2305UX-7&amp;country=GB&amp;channel=BOM%20Report&amp;ref=supplier&amp;" TargetMode="External"/><Relationship Id="rId44" Type="http://schemas.openxmlformats.org/officeDocument/2006/relationships/hyperlink" Target="https://octopart-clicks.com/click/altium?manufacturer=STMicroelectronics&amp;mpn=STM32F411CEU6&amp;seller=Digi-Key&amp;sku=497-14907-ND&amp;country=GB&amp;channel=BOM%20Report&amp;ref=supplier&amp;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Nexperia%20USA&amp;mpn=PRTR5V0U2X%2C215&amp;seller=Digi-Key&amp;sku=1727-3884-1-ND&amp;country=GB&amp;channel=BOM%20Report&amp;ref=supplier&amp;" TargetMode="External"/><Relationship Id="rId9" Type="http://schemas.openxmlformats.org/officeDocument/2006/relationships/hyperlink" Target="https://octopart-clicks.com/click/altium?manufacturer=Hirose&amp;mpn=ZX62D-B-5PA8%2830%29&amp;seller=RSComponents&amp;sku=1360893&amp;country=GB&amp;channel=BOM%20Report&amp;ref=supplier&amp;" TargetMode="External"/><Relationship Id="rId14" Type="http://schemas.openxmlformats.org/officeDocument/2006/relationships/hyperlink" Target="https://octopart-clicks.com/click/altium?manufacturer=Diodes&amp;mpn=DMG2305UX-7&amp;seller=Farnell&amp;sku=2543533&amp;country=GB&amp;channel=BOM%20Report&amp;ref=supplier&amp;" TargetMode="External"/><Relationship Id="rId22" Type="http://schemas.openxmlformats.org/officeDocument/2006/relationships/hyperlink" Target="https://octopart-clicks.com/click/altium?manufacturer=NXP%20Semiconductors&amp;mpn=PRTR5V0U2X215&amp;seller=RSComponents&amp;sku=725-8720&amp;country=GB&amp;channel=BOM%20Report&amp;ref=supplier&amp;" TargetMode="External"/><Relationship Id="rId27" Type="http://schemas.openxmlformats.org/officeDocument/2006/relationships/hyperlink" Target="https://octopart-clicks.com/click/altium?manufacturer=CUI&amp;mpn=SJ2-3574A-SMT-TR&amp;seller=Digi-Key&amp;sku=CP-SJ2-3574A-SMT-CT-ND&amp;country=GB&amp;channel=BOM%20Report&amp;ref=supplier&amp;" TargetMode="External"/><Relationship Id="rId30" Type="http://schemas.openxmlformats.org/officeDocument/2006/relationships/hyperlink" Target="https://octopart-clicks.com/click/altium?manufacturer=ON%20Semiconductor&amp;mpn=2N7002KT1G&amp;seller=Digi-Key&amp;sku=2N7002KT1GOSCT-ND&amp;country=GB&amp;channel=BOM%20Report&amp;ref=supplier&amp;" TargetMode="External"/><Relationship Id="rId35" Type="http://schemas.openxmlformats.org/officeDocument/2006/relationships/hyperlink" Target="https://octopart-clicks.com/click/altium?manufacturer=Kyocera%20AVX&amp;mpn=0402YG104ZAT2A&amp;seller=Mouser&amp;sku=581-040216G104Z&amp;country=GB&amp;channel=BOM%20Report&amp;ref=supplier&amp;" TargetMode="External"/><Relationship Id="rId43" Type="http://schemas.openxmlformats.org/officeDocument/2006/relationships/hyperlink" Target="https://octopart-clicks.com/click/altium?manufacturer=Wurth%20Electronics&amp;mpn=430152050826&amp;seller=RSComponents&amp;sku=7856213&amp;country=GB&amp;channel=BOM%20Report&amp;ref=supplier&amp;" TargetMode="External"/><Relationship Id="rId48" Type="http://schemas.openxmlformats.org/officeDocument/2006/relationships/hyperlink" Target="https://octopart-clicks.com/click/altium?manufacturer=Hirose&amp;mpn=ZX62D-B-5PA8%2830%29&amp;seller=Digi-Key&amp;sku=H125718CT-ND&amp;country=GB&amp;channel=BOM%20Report&amp;ref=supplier&amp;" TargetMode="External"/><Relationship Id="rId8" Type="http://schemas.openxmlformats.org/officeDocument/2006/relationships/hyperlink" Target="https://octopart-clicks.com/click/altium?manufacturer=TDK&amp;mpn=MPZ1608S102ATA00&amp;seller=Digi-Key&amp;sku=445-8694-1-ND&amp;country=GB&amp;channel=BOM%20Report&amp;ref=supplier&amp;" TargetMode="External"/><Relationship Id="rId51" Type="http://schemas.openxmlformats.org/officeDocument/2006/relationships/hyperlink" Target="https://octopart-clicks.com/click/altium?manufacturer=Exar&amp;mpn=SPX3819M5-L-3-3%2FTR&amp;seller=RSComponents&amp;sku=8472888&amp;country=GB&amp;channel=BOM%20Report&amp;ref=supplier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54"/>
  <sheetViews>
    <sheetView showGridLines="0" tabSelected="1" zoomScale="85" zoomScaleNormal="85" workbookViewId="0">
      <selection activeCell="C27" sqref="C27"/>
    </sheetView>
  </sheetViews>
  <sheetFormatPr defaultColWidth="9.109375" defaultRowHeight="13.2" x14ac:dyDescent="0.25"/>
  <cols>
    <col min="1" max="1" width="51.6640625" style="3" customWidth="1"/>
    <col min="2" max="2" width="29.88671875" style="3" customWidth="1"/>
    <col min="3" max="3" width="24.88671875" style="5" customWidth="1"/>
    <col min="4" max="4" width="26.88671875" style="5" customWidth="1"/>
    <col min="5" max="5" width="8" style="3" customWidth="1"/>
    <col min="6" max="6" width="8.6640625" style="3" customWidth="1"/>
    <col min="7" max="7" width="9.88671875" customWidth="1"/>
    <col min="8" max="8" width="12.88671875" style="3" customWidth="1"/>
    <col min="9" max="9" width="18.44140625" style="3" customWidth="1"/>
    <col min="10" max="10" width="7.88671875" style="3" customWidth="1"/>
    <col min="11" max="11" width="6.44140625" style="3" hidden="1" customWidth="1"/>
    <col min="12" max="12" width="9.6640625" style="3" customWidth="1"/>
    <col min="13" max="13" width="9.5546875" style="3" customWidth="1"/>
    <col min="14" max="14" width="16.77734375" style="3" customWidth="1"/>
    <col min="15" max="15" width="7.77734375" style="3" customWidth="1"/>
    <col min="16" max="16" width="8.88671875" style="3" customWidth="1"/>
    <col min="17" max="17" width="9.5546875" style="3" customWidth="1"/>
    <col min="18" max="18" width="16.77734375" style="3" customWidth="1"/>
    <col min="19" max="19" width="7.77734375" style="3" customWidth="1"/>
    <col min="20" max="20" width="8.88671875" style="3" customWidth="1"/>
    <col min="21" max="21" width="9.5546875" style="3" customWidth="1"/>
    <col min="22" max="22" width="16.77734375" style="3" customWidth="1"/>
    <col min="23" max="23" width="7.77734375" style="3" customWidth="1"/>
    <col min="24" max="24" width="8.88671875" style="3" customWidth="1"/>
    <col min="25" max="25" width="9.5546875" style="3" customWidth="1"/>
    <col min="26" max="26" width="16.77734375" style="3" customWidth="1"/>
    <col min="27" max="27" width="7.77734375" style="3" customWidth="1"/>
    <col min="28" max="28" width="8.88671875" style="3" customWidth="1"/>
    <col min="29" max="16384" width="9.109375" style="3"/>
  </cols>
  <sheetData>
    <row r="1" spans="1:28" ht="6" customHeight="1" thickBot="1" x14ac:dyDescent="0.4">
      <c r="A1" s="27"/>
      <c r="B1" s="29"/>
      <c r="C1" s="28"/>
      <c r="D1" s="28"/>
      <c r="E1" s="28"/>
      <c r="F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37.5" customHeight="1" x14ac:dyDescent="0.45">
      <c r="A2" s="37" t="s">
        <v>18</v>
      </c>
      <c r="B2" s="38" t="s">
        <v>22</v>
      </c>
      <c r="C2" s="38"/>
      <c r="D2" s="106" t="s">
        <v>46</v>
      </c>
      <c r="E2" s="99"/>
      <c r="F2" s="100"/>
      <c r="G2" s="101"/>
      <c r="H2" s="100"/>
      <c r="J2" s="41"/>
      <c r="K2" s="41"/>
      <c r="L2" s="41"/>
      <c r="M2" s="41"/>
      <c r="N2" s="41"/>
      <c r="O2" s="41"/>
      <c r="P2" s="41"/>
      <c r="Q2" s="41"/>
      <c r="R2" s="41"/>
      <c r="S2" s="41"/>
      <c r="U2" s="41"/>
      <c r="V2" s="41"/>
      <c r="W2" s="41"/>
      <c r="Y2" s="41"/>
      <c r="Z2" s="41"/>
      <c r="AA2" s="41"/>
    </row>
    <row r="3" spans="1:28" ht="23.25" customHeight="1" x14ac:dyDescent="0.35">
      <c r="A3" s="34" t="s">
        <v>2</v>
      </c>
      <c r="B3" s="102" t="s">
        <v>36</v>
      </c>
      <c r="C3" s="10"/>
      <c r="D3" s="106" t="s">
        <v>47</v>
      </c>
      <c r="E3" s="11"/>
      <c r="F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U3" s="11"/>
      <c r="V3" s="11"/>
      <c r="W3" s="11"/>
      <c r="Y3" s="11"/>
      <c r="Z3" s="11"/>
      <c r="AA3" s="11"/>
    </row>
    <row r="4" spans="1:28" ht="17.25" customHeight="1" x14ac:dyDescent="0.35">
      <c r="A4" s="34" t="s">
        <v>33</v>
      </c>
      <c r="B4" s="103" t="s">
        <v>37</v>
      </c>
      <c r="C4" s="50"/>
      <c r="D4"/>
      <c r="E4" s="11"/>
      <c r="F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U4" s="11"/>
      <c r="V4" s="11"/>
      <c r="W4" s="11"/>
      <c r="Y4" s="11"/>
      <c r="Z4" s="11"/>
      <c r="AA4" s="11"/>
    </row>
    <row r="5" spans="1:28" ht="17.25" customHeight="1" x14ac:dyDescent="0.35">
      <c r="A5" s="34" t="s">
        <v>34</v>
      </c>
      <c r="B5" s="103" t="s">
        <v>38</v>
      </c>
      <c r="C5" s="103" t="s">
        <v>43</v>
      </c>
      <c r="D5"/>
      <c r="E5" s="11"/>
      <c r="F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U5" s="11"/>
      <c r="V5" s="11"/>
      <c r="W5" s="11"/>
      <c r="Y5" s="11"/>
      <c r="Z5" s="11"/>
      <c r="AA5" s="11"/>
    </row>
    <row r="6" spans="1:28" ht="17.25" customHeight="1" x14ac:dyDescent="0.35">
      <c r="A6" s="34" t="s">
        <v>35</v>
      </c>
      <c r="B6" s="104" t="s">
        <v>39</v>
      </c>
      <c r="C6" s="104" t="s">
        <v>44</v>
      </c>
      <c r="D6"/>
      <c r="E6" s="11"/>
      <c r="F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U6" s="11"/>
      <c r="V6" s="11"/>
      <c r="W6" s="11"/>
      <c r="Y6" s="11"/>
      <c r="Z6" s="11"/>
      <c r="AA6" s="11"/>
    </row>
    <row r="7" spans="1:28" ht="15.75" customHeight="1" x14ac:dyDescent="0.35">
      <c r="A7" s="24" t="s">
        <v>0</v>
      </c>
      <c r="B7" s="104" t="s">
        <v>40</v>
      </c>
      <c r="C7" s="103" t="s">
        <v>45</v>
      </c>
      <c r="D7"/>
      <c r="E7" s="11"/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U7" s="11"/>
      <c r="V7" s="11"/>
      <c r="W7" s="11"/>
      <c r="Y7" s="11"/>
      <c r="Z7" s="11"/>
      <c r="AA7" s="11"/>
    </row>
    <row r="8" spans="1:28" ht="15.75" customHeight="1" x14ac:dyDescent="0.35">
      <c r="A8" s="33" t="s">
        <v>1</v>
      </c>
      <c r="B8" s="14">
        <f ca="1">TODAY()</f>
        <v>43704</v>
      </c>
      <c r="C8" s="49">
        <f ca="1">NOW()</f>
        <v>43704.629450231485</v>
      </c>
      <c r="D8"/>
      <c r="E8" s="11"/>
      <c r="F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W8" s="11"/>
      <c r="Y8" s="11"/>
      <c r="Z8" s="11"/>
      <c r="AA8" s="11"/>
    </row>
    <row r="9" spans="1:28" ht="15.75" customHeight="1" x14ac:dyDescent="0.35">
      <c r="A9" s="24"/>
      <c r="B9" s="15"/>
      <c r="C9" s="15"/>
      <c r="D9"/>
      <c r="E9" s="11"/>
      <c r="F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W9" s="11"/>
      <c r="Y9" s="11"/>
      <c r="Z9" s="11"/>
      <c r="AA9" s="11"/>
    </row>
    <row r="10" spans="1:28" ht="15.75" customHeight="1" x14ac:dyDescent="0.35">
      <c r="A10" s="81" t="s">
        <v>28</v>
      </c>
      <c r="B10" s="105" t="s">
        <v>41</v>
      </c>
      <c r="C10" s="43"/>
      <c r="D10"/>
      <c r="E10" s="11"/>
      <c r="F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W10" s="11"/>
      <c r="Y10" s="11"/>
      <c r="Z10" s="11"/>
      <c r="AA10" s="11"/>
    </row>
    <row r="11" spans="1:28" ht="15.75" customHeight="1" x14ac:dyDescent="0.35">
      <c r="A11" s="81" t="s">
        <v>17</v>
      </c>
      <c r="B11" s="105" t="s">
        <v>42</v>
      </c>
      <c r="C11" s="45"/>
      <c r="D11" s="44"/>
      <c r="H11" s="34"/>
      <c r="I11" s="57"/>
      <c r="J11" s="57"/>
      <c r="K11" s="57"/>
      <c r="L11" s="11"/>
      <c r="M11" s="11"/>
      <c r="N11" s="11"/>
      <c r="O11" s="11"/>
      <c r="P11" s="11"/>
      <c r="Q11" s="11"/>
      <c r="R11" s="11"/>
      <c r="S11" s="11"/>
      <c r="U11" s="11"/>
      <c r="V11" s="11"/>
      <c r="W11" s="11"/>
      <c r="Y11" s="11"/>
      <c r="Z11" s="11"/>
      <c r="AA11" s="11"/>
    </row>
    <row r="12" spans="1:28" ht="15.75" customHeight="1" thickBot="1" x14ac:dyDescent="0.4">
      <c r="A12" s="13"/>
      <c r="B12" s="11"/>
      <c r="C12" s="11"/>
      <c r="D12" s="34"/>
      <c r="E12" s="61"/>
      <c r="F12" s="61"/>
      <c r="I12" s="73"/>
      <c r="J12" s="73"/>
      <c r="K12" s="73"/>
      <c r="L12" s="74"/>
      <c r="M12" s="11"/>
      <c r="N12" s="11"/>
      <c r="O12" s="11"/>
      <c r="P12" s="11"/>
      <c r="Q12" s="11"/>
      <c r="R12" s="11"/>
      <c r="S12" s="11"/>
      <c r="U12" s="11"/>
      <c r="V12" s="11"/>
      <c r="W12" s="11"/>
      <c r="Y12" s="11"/>
      <c r="Z12" s="11"/>
      <c r="AA12" s="11"/>
    </row>
    <row r="13" spans="1:28" s="8" customFormat="1" ht="39" customHeight="1" thickTop="1" x14ac:dyDescent="0.25">
      <c r="A13" s="107" t="s">
        <v>48</v>
      </c>
      <c r="B13" s="110" t="s">
        <v>72</v>
      </c>
      <c r="C13" s="110" t="s">
        <v>91</v>
      </c>
      <c r="D13" s="110" t="s">
        <v>109</v>
      </c>
      <c r="E13" s="115" t="s">
        <v>134</v>
      </c>
      <c r="F13" s="67" t="s">
        <v>25</v>
      </c>
      <c r="G13"/>
      <c r="H13" s="75" t="s">
        <v>19</v>
      </c>
      <c r="I13" s="66" t="s">
        <v>20</v>
      </c>
      <c r="J13" s="66" t="s">
        <v>31</v>
      </c>
      <c r="K13" s="82" t="s">
        <v>32</v>
      </c>
      <c r="L13" s="67" t="s">
        <v>24</v>
      </c>
      <c r="M13" s="116" t="s">
        <v>135</v>
      </c>
      <c r="N13" s="110" t="s">
        <v>140</v>
      </c>
      <c r="O13" s="110" t="s">
        <v>158</v>
      </c>
      <c r="P13" s="110" t="s">
        <v>159</v>
      </c>
      <c r="Q13" s="121" t="s">
        <v>160</v>
      </c>
      <c r="R13" s="110" t="s">
        <v>161</v>
      </c>
      <c r="S13" s="110" t="s">
        <v>177</v>
      </c>
      <c r="T13" s="110" t="s">
        <v>178</v>
      </c>
      <c r="U13" s="121" t="s">
        <v>179</v>
      </c>
      <c r="V13" s="110" t="s">
        <v>181</v>
      </c>
      <c r="W13" s="110" t="s">
        <v>194</v>
      </c>
      <c r="X13" s="110" t="s">
        <v>195</v>
      </c>
      <c r="Y13" s="121" t="s">
        <v>196</v>
      </c>
      <c r="Z13" s="110" t="s">
        <v>197</v>
      </c>
      <c r="AA13" s="110" t="s">
        <v>205</v>
      </c>
      <c r="AB13" s="124" t="s">
        <v>206</v>
      </c>
    </row>
    <row r="14" spans="1:28" s="4" customFormat="1" ht="16.5" customHeight="1" x14ac:dyDescent="0.25">
      <c r="A14" s="108" t="s">
        <v>49</v>
      </c>
      <c r="B14" s="111" t="s">
        <v>73</v>
      </c>
      <c r="C14" s="111" t="s">
        <v>92</v>
      </c>
      <c r="D14" s="113" t="s">
        <v>110</v>
      </c>
      <c r="E14" s="31">
        <v>3</v>
      </c>
      <c r="F14" s="85">
        <f>E14*$B$10</f>
        <v>3000</v>
      </c>
      <c r="G14"/>
      <c r="H14" s="91" t="str">
        <f>IF(INDEX($M14:$AB14,$K14-3)&lt;&gt;0, INDEX($M14:$AB14,$K14-3), "")</f>
        <v>Digi-Key</v>
      </c>
      <c r="I14" s="92" t="str">
        <f>IF(INDEX($M14:$AB14,$K14-2)&lt;&gt;0, INDEX($M14:$AB14,$K14-2), "")</f>
        <v>1276-1044-1-ND</v>
      </c>
      <c r="J14" s="93">
        <f>IF(INDEX($M14:$AB14,$K14-1)&lt;&gt;0, INDEX($M14:$AB14,$K14-1), "")</f>
        <v>0.03</v>
      </c>
      <c r="K14" s="92">
        <f>MATCH(MIN($P14,$T14,$X14,$AB14), $M14:$AB14,0)</f>
        <v>4</v>
      </c>
      <c r="L14" s="94">
        <f>IF(MIN($P14,$T14,$X14,$AB14)&lt;&gt;0,MIN($P14,$T14,$X14,$AB14),"")</f>
        <v>85.8</v>
      </c>
      <c r="M14" s="117" t="s">
        <v>136</v>
      </c>
      <c r="N14" s="119" t="s">
        <v>141</v>
      </c>
      <c r="O14" s="51">
        <v>0.03</v>
      </c>
      <c r="P14" s="51">
        <v>85.8</v>
      </c>
      <c r="Q14" s="122" t="s">
        <v>137</v>
      </c>
      <c r="R14" s="119" t="s">
        <v>162</v>
      </c>
      <c r="S14" s="51"/>
      <c r="T14" s="51"/>
      <c r="U14" s="122" t="s">
        <v>74</v>
      </c>
      <c r="V14" s="119" t="s">
        <v>74</v>
      </c>
      <c r="W14" s="51"/>
      <c r="X14" s="51"/>
      <c r="Y14" s="122" t="s">
        <v>74</v>
      </c>
      <c r="Z14" s="119" t="s">
        <v>74</v>
      </c>
      <c r="AA14" s="51"/>
      <c r="AB14" s="76"/>
    </row>
    <row r="15" spans="1:28" s="4" customFormat="1" ht="16.5" customHeight="1" x14ac:dyDescent="0.25">
      <c r="A15" s="109" t="s">
        <v>50</v>
      </c>
      <c r="B15" s="112" t="s">
        <v>74</v>
      </c>
      <c r="C15" s="112" t="s">
        <v>74</v>
      </c>
      <c r="D15" s="114" t="s">
        <v>111</v>
      </c>
      <c r="E15" s="16">
        <v>2</v>
      </c>
      <c r="F15" s="86">
        <f t="shared" ref="F15:F37" si="0">E15*$B$10</f>
        <v>2000</v>
      </c>
      <c r="G15"/>
      <c r="H15" s="87" t="e">
        <f>IF(INDEX($M15:$AB15,$K15-3)&lt;&gt;0, INDEX($M15:$AB15,$K15-3), "")</f>
        <v>#N/A</v>
      </c>
      <c r="I15" s="88" t="e">
        <f>IF(INDEX($M15:$AB15,$K15-2)&lt;&gt;0, INDEX($M15:$AB15,$K15-2), "")</f>
        <v>#N/A</v>
      </c>
      <c r="J15" s="90" t="e">
        <f>IF(INDEX($M15:$AB15,$K15-1)&lt;&gt;0, INDEX($M15:$AB15,$K15-1), "")</f>
        <v>#N/A</v>
      </c>
      <c r="K15" s="88" t="e">
        <f>MATCH(MIN($P15,$T15,$X15,$AB15), $M15:$AB15,0)</f>
        <v>#N/A</v>
      </c>
      <c r="L15" s="89" t="str">
        <f>IF(MIN($P15,$T15,$X15,$AB15)&lt;&gt;0,MIN($P15,$T15,$X15,$AB15),"")</f>
        <v/>
      </c>
      <c r="M15" s="118" t="s">
        <v>74</v>
      </c>
      <c r="N15" s="120" t="s">
        <v>74</v>
      </c>
      <c r="O15" s="52"/>
      <c r="P15" s="52"/>
      <c r="Q15" s="123" t="s">
        <v>74</v>
      </c>
      <c r="R15" s="120" t="s">
        <v>74</v>
      </c>
      <c r="S15" s="52"/>
      <c r="T15" s="52"/>
      <c r="U15" s="123" t="s">
        <v>74</v>
      </c>
      <c r="V15" s="120" t="s">
        <v>74</v>
      </c>
      <c r="W15" s="52"/>
      <c r="X15" s="52"/>
      <c r="Y15" s="123" t="s">
        <v>74</v>
      </c>
      <c r="Z15" s="120" t="s">
        <v>74</v>
      </c>
      <c r="AA15" s="52"/>
      <c r="AB15" s="77"/>
    </row>
    <row r="16" spans="1:28" s="4" customFormat="1" ht="16.5" customHeight="1" x14ac:dyDescent="0.25">
      <c r="A16" s="108" t="s">
        <v>51</v>
      </c>
      <c r="B16" s="111" t="s">
        <v>75</v>
      </c>
      <c r="C16" s="111" t="s">
        <v>93</v>
      </c>
      <c r="D16" s="113" t="s">
        <v>112</v>
      </c>
      <c r="E16" s="31">
        <v>6</v>
      </c>
      <c r="F16" s="85">
        <f>E16*$B$10</f>
        <v>6000</v>
      </c>
      <c r="G16"/>
      <c r="H16" s="91" t="str">
        <f>IF(INDEX($M16:$AB16,$K16-3)&lt;&gt;0, INDEX($M16:$AB16,$K16-3), "")</f>
        <v>Farnell</v>
      </c>
      <c r="I16" s="92" t="str">
        <f>IF(INDEX($M16:$AB16,$K16-2)&lt;&gt;0, INDEX($M16:$AB16,$K16-2), "")</f>
        <v>1327667</v>
      </c>
      <c r="J16" s="93">
        <f>IF(INDEX($M16:$AB16,$K16-1)&lt;&gt;0, INDEX($M16:$AB16,$K16-1), "")</f>
        <v>0.01</v>
      </c>
      <c r="K16" s="92">
        <f>MATCH(MIN($P16,$T16,$X16,$AB16), $M16:$AB16,0)</f>
        <v>4</v>
      </c>
      <c r="L16" s="94">
        <f>IF(MIN($P16,$T16,$X16,$AB16)&lt;&gt;0,MIN($P16,$T16,$X16,$AB16),"")</f>
        <v>45.48</v>
      </c>
      <c r="M16" s="117" t="s">
        <v>137</v>
      </c>
      <c r="N16" s="119" t="s">
        <v>142</v>
      </c>
      <c r="O16" s="51">
        <v>0.01</v>
      </c>
      <c r="P16" s="51">
        <v>45.48</v>
      </c>
      <c r="Q16" s="122" t="s">
        <v>136</v>
      </c>
      <c r="R16" s="119" t="s">
        <v>163</v>
      </c>
      <c r="S16" s="51">
        <v>0.01</v>
      </c>
      <c r="T16" s="51">
        <v>51.48</v>
      </c>
      <c r="U16" s="122" t="s">
        <v>139</v>
      </c>
      <c r="V16" s="119" t="s">
        <v>182</v>
      </c>
      <c r="W16" s="51">
        <v>0.01</v>
      </c>
      <c r="X16" s="51">
        <v>48</v>
      </c>
      <c r="Y16" s="122" t="s">
        <v>138</v>
      </c>
      <c r="Z16" s="119" t="s">
        <v>198</v>
      </c>
      <c r="AA16" s="51"/>
      <c r="AB16" s="76"/>
    </row>
    <row r="17" spans="1:28" s="4" customFormat="1" ht="16.5" customHeight="1" x14ac:dyDescent="0.25">
      <c r="A17" s="109" t="s">
        <v>52</v>
      </c>
      <c r="B17" s="112" t="s">
        <v>74</v>
      </c>
      <c r="C17" s="112" t="s">
        <v>74</v>
      </c>
      <c r="D17" s="114" t="s">
        <v>113</v>
      </c>
      <c r="E17" s="16">
        <v>3</v>
      </c>
      <c r="F17" s="86">
        <f t="shared" ref="F17" si="1">E17*$B$10</f>
        <v>3000</v>
      </c>
      <c r="G17"/>
      <c r="H17" s="87" t="e">
        <f>IF(INDEX($M17:$AB17,$K17-3)&lt;&gt;0, INDEX($M17:$AB17,$K17-3), "")</f>
        <v>#N/A</v>
      </c>
      <c r="I17" s="88" t="e">
        <f>IF(INDEX($M17:$AB17,$K17-2)&lt;&gt;0, INDEX($M17:$AB17,$K17-2), "")</f>
        <v>#N/A</v>
      </c>
      <c r="J17" s="90" t="e">
        <f>IF(INDEX($M17:$AB17,$K17-1)&lt;&gt;0, INDEX($M17:$AB17,$K17-1), "")</f>
        <v>#N/A</v>
      </c>
      <c r="K17" s="88" t="e">
        <f>MATCH(MIN($P17,$T17,$X17,$AB17), $M17:$AB17,0)</f>
        <v>#N/A</v>
      </c>
      <c r="L17" s="89" t="str">
        <f>IF(MIN($P17,$T17,$X17,$AB17)&lt;&gt;0,MIN($P17,$T17,$X17,$AB17),"")</f>
        <v/>
      </c>
      <c r="M17" s="118" t="s">
        <v>74</v>
      </c>
      <c r="N17" s="120" t="s">
        <v>74</v>
      </c>
      <c r="O17" s="52"/>
      <c r="P17" s="52"/>
      <c r="Q17" s="123" t="s">
        <v>74</v>
      </c>
      <c r="R17" s="120" t="s">
        <v>74</v>
      </c>
      <c r="S17" s="52"/>
      <c r="T17" s="52"/>
      <c r="U17" s="123" t="s">
        <v>74</v>
      </c>
      <c r="V17" s="120" t="s">
        <v>74</v>
      </c>
      <c r="W17" s="52"/>
      <c r="X17" s="52"/>
      <c r="Y17" s="123" t="s">
        <v>74</v>
      </c>
      <c r="Z17" s="120" t="s">
        <v>74</v>
      </c>
      <c r="AA17" s="52"/>
      <c r="AB17" s="77"/>
    </row>
    <row r="18" spans="1:28" s="4" customFormat="1" ht="16.5" customHeight="1" x14ac:dyDescent="0.25">
      <c r="A18" s="108" t="s">
        <v>53</v>
      </c>
      <c r="B18" s="111" t="s">
        <v>76</v>
      </c>
      <c r="C18" s="111" t="s">
        <v>94</v>
      </c>
      <c r="D18" s="113" t="s">
        <v>114</v>
      </c>
      <c r="E18" s="31">
        <v>1</v>
      </c>
      <c r="F18" s="85">
        <f>E18*$B$10</f>
        <v>1000</v>
      </c>
      <c r="G18"/>
      <c r="H18" s="91" t="str">
        <f>IF(INDEX($M18:$AB18,$K18-3)&lt;&gt;0, INDEX($M18:$AB18,$K18-3), "")</f>
        <v>Farnell</v>
      </c>
      <c r="I18" s="92" t="str">
        <f>IF(INDEX($M18:$AB18,$K18-2)&lt;&gt;0, INDEX($M18:$AB18,$K18-2), "")</f>
        <v>2432679</v>
      </c>
      <c r="J18" s="93">
        <f>IF(INDEX($M18:$AB18,$K18-1)&lt;&gt;0, INDEX($M18:$AB18,$K18-1), "")</f>
        <v>0.09</v>
      </c>
      <c r="K18" s="92">
        <f>MATCH(MIN($P18,$T18,$X18,$AB18), $M18:$AB18,0)</f>
        <v>4</v>
      </c>
      <c r="L18" s="94">
        <f>IF(MIN($P18,$T18,$X18,$AB18)&lt;&gt;0,MIN($P18,$T18,$X18,$AB18),"")</f>
        <v>94.74</v>
      </c>
      <c r="M18" s="117" t="s">
        <v>137</v>
      </c>
      <c r="N18" s="119" t="s">
        <v>143</v>
      </c>
      <c r="O18" s="51">
        <v>0.09</v>
      </c>
      <c r="P18" s="51">
        <v>94.74</v>
      </c>
      <c r="Q18" s="122" t="s">
        <v>139</v>
      </c>
      <c r="R18" s="119" t="s">
        <v>164</v>
      </c>
      <c r="S18" s="51"/>
      <c r="T18" s="51"/>
      <c r="U18" s="122" t="s">
        <v>138</v>
      </c>
      <c r="V18" s="119" t="s">
        <v>183</v>
      </c>
      <c r="W18" s="51">
        <v>0.15</v>
      </c>
      <c r="X18" s="51">
        <v>153</v>
      </c>
      <c r="Y18" s="122" t="s">
        <v>136</v>
      </c>
      <c r="Z18" s="119" t="s">
        <v>199</v>
      </c>
      <c r="AA18" s="51">
        <v>0.12</v>
      </c>
      <c r="AB18" s="76">
        <v>115.98</v>
      </c>
    </row>
    <row r="19" spans="1:28" s="4" customFormat="1" ht="16.5" customHeight="1" x14ac:dyDescent="0.25">
      <c r="A19" s="109" t="s">
        <v>54</v>
      </c>
      <c r="B19" s="112" t="s">
        <v>77</v>
      </c>
      <c r="C19" s="112" t="s">
        <v>95</v>
      </c>
      <c r="D19" s="114" t="s">
        <v>115</v>
      </c>
      <c r="E19" s="16">
        <v>2</v>
      </c>
      <c r="F19" s="86">
        <f t="shared" ref="F19" si="2">E19*$B$10</f>
        <v>2000</v>
      </c>
      <c r="G19"/>
      <c r="H19" s="87" t="str">
        <f>IF(INDEX($M19:$AB19,$K19-3)&lt;&gt;0, INDEX($M19:$AB19,$K19-3), "")</f>
        <v>Mouser</v>
      </c>
      <c r="I19" s="88" t="str">
        <f>IF(INDEX($M19:$AB19,$K19-2)&lt;&gt;0, INDEX($M19:$AB19,$K19-2), "")</f>
        <v>771-PRTR5V0U2X-T/R</v>
      </c>
      <c r="J19" s="90">
        <f>IF(INDEX($M19:$AB19,$K19-1)&lt;&gt;0, INDEX($M19:$AB19,$K19-1), "")</f>
        <v>0.2</v>
      </c>
      <c r="K19" s="88">
        <f>MATCH(MIN($P19,$T19,$X19,$AB19), $M19:$AB19,0)</f>
        <v>12</v>
      </c>
      <c r="L19" s="89">
        <f>IF(MIN($P19,$T19,$X19,$AB19)&lt;&gt;0,MIN($P19,$T19,$X19,$AB19),"")</f>
        <v>394</v>
      </c>
      <c r="M19" s="118" t="s">
        <v>136</v>
      </c>
      <c r="N19" s="120" t="s">
        <v>144</v>
      </c>
      <c r="O19" s="52">
        <v>0.21</v>
      </c>
      <c r="P19" s="52">
        <v>425.8</v>
      </c>
      <c r="Q19" s="123" t="s">
        <v>138</v>
      </c>
      <c r="R19" s="120" t="s">
        <v>165</v>
      </c>
      <c r="S19" s="52"/>
      <c r="T19" s="52"/>
      <c r="U19" s="123" t="s">
        <v>139</v>
      </c>
      <c r="V19" s="120" t="s">
        <v>184</v>
      </c>
      <c r="W19" s="52">
        <v>0.2</v>
      </c>
      <c r="X19" s="52">
        <v>394</v>
      </c>
      <c r="Y19" s="123" t="s">
        <v>139</v>
      </c>
      <c r="Z19" s="120" t="s">
        <v>184</v>
      </c>
      <c r="AA19" s="52"/>
      <c r="AB19" s="77"/>
    </row>
    <row r="20" spans="1:28" s="4" customFormat="1" ht="16.5" customHeight="1" x14ac:dyDescent="0.25">
      <c r="A20" s="108" t="s">
        <v>55</v>
      </c>
      <c r="B20" s="111" t="s">
        <v>78</v>
      </c>
      <c r="C20" s="111" t="s">
        <v>96</v>
      </c>
      <c r="D20" s="113" t="s">
        <v>116</v>
      </c>
      <c r="E20" s="31">
        <v>1</v>
      </c>
      <c r="F20" s="85">
        <f>E20*$B$10</f>
        <v>1000</v>
      </c>
      <c r="G20"/>
      <c r="H20" s="91" t="str">
        <f>IF(INDEX($M20:$AB20,$K20-3)&lt;&gt;0, INDEX($M20:$AB20,$K20-3), "")</f>
        <v>Digi-Key</v>
      </c>
      <c r="I20" s="92" t="str">
        <f>IF(INDEX($M20:$AB20,$K20-2)&lt;&gt;0, INDEX($M20:$AB20,$K20-2), "")</f>
        <v>511-1577-1-ND</v>
      </c>
      <c r="J20" s="93">
        <f>IF(INDEX($M20:$AB20,$K20-1)&lt;&gt;0, INDEX($M20:$AB20,$K20-1), "")</f>
        <v>0.06</v>
      </c>
      <c r="K20" s="92">
        <f>MATCH(MIN($P20,$T20,$X20,$AB20), $M20:$AB20,0)</f>
        <v>4</v>
      </c>
      <c r="L20" s="94">
        <f>IF(MIN($P20,$T20,$X20,$AB20)&lt;&gt;0,MIN($P20,$T20,$X20,$AB20),"")</f>
        <v>59.22</v>
      </c>
      <c r="M20" s="117" t="s">
        <v>136</v>
      </c>
      <c r="N20" s="119" t="s">
        <v>145</v>
      </c>
      <c r="O20" s="51">
        <v>0.06</v>
      </c>
      <c r="P20" s="51">
        <v>59.22</v>
      </c>
      <c r="Q20" s="122" t="s">
        <v>74</v>
      </c>
      <c r="R20" s="119" t="s">
        <v>74</v>
      </c>
      <c r="S20" s="51"/>
      <c r="T20" s="51"/>
      <c r="U20" s="122" t="s">
        <v>74</v>
      </c>
      <c r="V20" s="119" t="s">
        <v>74</v>
      </c>
      <c r="W20" s="51"/>
      <c r="X20" s="51"/>
      <c r="Y20" s="122" t="s">
        <v>74</v>
      </c>
      <c r="Z20" s="119" t="s">
        <v>74</v>
      </c>
      <c r="AA20" s="51"/>
      <c r="AB20" s="76"/>
    </row>
    <row r="21" spans="1:28" s="4" customFormat="1" ht="16.5" customHeight="1" x14ac:dyDescent="0.25">
      <c r="A21" s="109" t="s">
        <v>53</v>
      </c>
      <c r="B21" s="112" t="s">
        <v>76</v>
      </c>
      <c r="C21" s="112" t="s">
        <v>94</v>
      </c>
      <c r="D21" s="114" t="s">
        <v>117</v>
      </c>
      <c r="E21" s="16">
        <v>2</v>
      </c>
      <c r="F21" s="86">
        <f t="shared" ref="F21" si="3">E21*$B$10</f>
        <v>2000</v>
      </c>
      <c r="G21"/>
      <c r="H21" s="87" t="str">
        <f>IF(INDEX($M21:$AB21,$K21-3)&lt;&gt;0, INDEX($M21:$AB21,$K21-3), "")</f>
        <v>Farnell</v>
      </c>
      <c r="I21" s="88" t="str">
        <f>IF(INDEX($M21:$AB21,$K21-2)&lt;&gt;0, INDEX($M21:$AB21,$K21-2), "")</f>
        <v>2432679</v>
      </c>
      <c r="J21" s="90">
        <f>IF(INDEX($M21:$AB21,$K21-1)&lt;&gt;0, INDEX($M21:$AB21,$K21-1), "")</f>
        <v>0.09</v>
      </c>
      <c r="K21" s="88">
        <f>MATCH(MIN($P21,$T21,$X21,$AB21), $M21:$AB21,0)</f>
        <v>4</v>
      </c>
      <c r="L21" s="89">
        <f>IF(MIN($P21,$T21,$X21,$AB21)&lt;&gt;0,MIN($P21,$T21,$X21,$AB21),"")</f>
        <v>189.48</v>
      </c>
      <c r="M21" s="118" t="s">
        <v>137</v>
      </c>
      <c r="N21" s="120" t="s">
        <v>143</v>
      </c>
      <c r="O21" s="52">
        <v>0.09</v>
      </c>
      <c r="P21" s="52">
        <v>189.48</v>
      </c>
      <c r="Q21" s="123" t="s">
        <v>139</v>
      </c>
      <c r="R21" s="120" t="s">
        <v>164</v>
      </c>
      <c r="S21" s="52"/>
      <c r="T21" s="52"/>
      <c r="U21" s="123" t="s">
        <v>138</v>
      </c>
      <c r="V21" s="120" t="s">
        <v>183</v>
      </c>
      <c r="W21" s="52">
        <v>0.15</v>
      </c>
      <c r="X21" s="52">
        <v>306</v>
      </c>
      <c r="Y21" s="123" t="s">
        <v>136</v>
      </c>
      <c r="Z21" s="120" t="s">
        <v>199</v>
      </c>
      <c r="AA21" s="52">
        <v>0.12</v>
      </c>
      <c r="AB21" s="77">
        <v>231.96</v>
      </c>
    </row>
    <row r="22" spans="1:28" s="4" customFormat="1" ht="16.5" customHeight="1" x14ac:dyDescent="0.25">
      <c r="A22" s="108" t="s">
        <v>56</v>
      </c>
      <c r="B22" s="111" t="s">
        <v>79</v>
      </c>
      <c r="C22" s="111" t="s">
        <v>97</v>
      </c>
      <c r="D22" s="113" t="s">
        <v>118</v>
      </c>
      <c r="E22" s="31">
        <v>1</v>
      </c>
      <c r="F22" s="85">
        <f>E22*$B$10</f>
        <v>1000</v>
      </c>
      <c r="G22"/>
      <c r="H22" s="91" t="str">
        <f>IF(INDEX($M22:$AB22,$K22-3)&lt;&gt;0, INDEX($M22:$AB22,$K22-3), "")</f>
        <v>Mouser</v>
      </c>
      <c r="I22" s="92" t="str">
        <f>IF(INDEX($M22:$AB22,$K22-2)&lt;&gt;0, INDEX($M22:$AB22,$K22-2), "")</f>
        <v>530-0ZCJ0020FF2E</v>
      </c>
      <c r="J22" s="93">
        <f>IF(INDEX($M22:$AB22,$K22-1)&lt;&gt;0, INDEX($M22:$AB22,$K22-1), "")</f>
        <v>0.05</v>
      </c>
      <c r="K22" s="92">
        <f>MATCH(MIN($P22,$T22,$X22,$AB22), $M22:$AB22,0)</f>
        <v>12</v>
      </c>
      <c r="L22" s="94">
        <f>IF(MIN($P22,$T22,$X22,$AB22)&lt;&gt;0,MIN($P22,$T22,$X22,$AB22),"")</f>
        <v>50</v>
      </c>
      <c r="M22" s="117" t="s">
        <v>137</v>
      </c>
      <c r="N22" s="119" t="s">
        <v>146</v>
      </c>
      <c r="O22" s="51">
        <v>0.06</v>
      </c>
      <c r="P22" s="51">
        <v>64.06</v>
      </c>
      <c r="Q22" s="122" t="s">
        <v>136</v>
      </c>
      <c r="R22" s="119" t="s">
        <v>166</v>
      </c>
      <c r="S22" s="51">
        <v>7.0000000000000007E-2</v>
      </c>
      <c r="T22" s="51">
        <v>72.959999999999994</v>
      </c>
      <c r="U22" s="122" t="s">
        <v>139</v>
      </c>
      <c r="V22" s="119" t="s">
        <v>185</v>
      </c>
      <c r="W22" s="51">
        <v>0.05</v>
      </c>
      <c r="X22" s="51">
        <v>50</v>
      </c>
      <c r="Y22" s="122" t="s">
        <v>74</v>
      </c>
      <c r="Z22" s="119" t="s">
        <v>74</v>
      </c>
      <c r="AA22" s="51"/>
      <c r="AB22" s="76"/>
    </row>
    <row r="23" spans="1:28" s="4" customFormat="1" ht="16.5" customHeight="1" x14ac:dyDescent="0.25">
      <c r="A23" s="109" t="s">
        <v>57</v>
      </c>
      <c r="B23" s="112" t="s">
        <v>80</v>
      </c>
      <c r="C23" s="112" t="s">
        <v>98</v>
      </c>
      <c r="D23" s="114" t="s">
        <v>119</v>
      </c>
      <c r="E23" s="16">
        <v>1</v>
      </c>
      <c r="F23" s="86">
        <f t="shared" ref="F23" si="4">E23*$B$10</f>
        <v>1000</v>
      </c>
      <c r="G23"/>
      <c r="H23" s="87" t="str">
        <f>IF(INDEX($M23:$AB23,$K23-3)&lt;&gt;0, INDEX($M23:$AB23,$K23-3), "")</f>
        <v>Digi-Key</v>
      </c>
      <c r="I23" s="88" t="str">
        <f>IF(INDEX($M23:$AB23,$K23-2)&lt;&gt;0, INDEX($M23:$AB23,$K23-2), "")</f>
        <v>445-8694-1-ND</v>
      </c>
      <c r="J23" s="90">
        <f>IF(INDEX($M23:$AB23,$K23-1)&lt;&gt;0, INDEX($M23:$AB23,$K23-1), "")</f>
        <v>0.03</v>
      </c>
      <c r="K23" s="88">
        <f>MATCH(MIN($P23,$T23,$X23,$AB23), $M23:$AB23,0)</f>
        <v>4</v>
      </c>
      <c r="L23" s="89">
        <f>IF(MIN($P23,$T23,$X23,$AB23)&lt;&gt;0,MIN($P23,$T23,$X23,$AB23),"")</f>
        <v>27.17</v>
      </c>
      <c r="M23" s="118" t="s">
        <v>136</v>
      </c>
      <c r="N23" s="120" t="s">
        <v>147</v>
      </c>
      <c r="O23" s="52">
        <v>0.03</v>
      </c>
      <c r="P23" s="52">
        <v>27.17</v>
      </c>
      <c r="Q23" s="123" t="s">
        <v>139</v>
      </c>
      <c r="R23" s="120" t="s">
        <v>167</v>
      </c>
      <c r="S23" s="52">
        <v>0.03</v>
      </c>
      <c r="T23" s="52">
        <v>28</v>
      </c>
      <c r="U23" s="123" t="s">
        <v>74</v>
      </c>
      <c r="V23" s="120" t="s">
        <v>74</v>
      </c>
      <c r="W23" s="52"/>
      <c r="X23" s="52"/>
      <c r="Y23" s="123" t="s">
        <v>74</v>
      </c>
      <c r="Z23" s="120" t="s">
        <v>74</v>
      </c>
      <c r="AA23" s="52"/>
      <c r="AB23" s="77"/>
    </row>
    <row r="24" spans="1:28" s="4" customFormat="1" ht="16.5" customHeight="1" x14ac:dyDescent="0.25">
      <c r="A24" s="108" t="s">
        <v>58</v>
      </c>
      <c r="B24" s="111" t="s">
        <v>81</v>
      </c>
      <c r="C24" s="111" t="s">
        <v>99</v>
      </c>
      <c r="D24" s="113" t="s">
        <v>120</v>
      </c>
      <c r="E24" s="31">
        <v>1</v>
      </c>
      <c r="F24" s="85">
        <f>E24*$B$10</f>
        <v>1000</v>
      </c>
      <c r="G24"/>
      <c r="H24" s="91" t="str">
        <f>IF(INDEX($M24:$AB24,$K24-3)&lt;&gt;0, INDEX($M24:$AB24,$K24-3), "")</f>
        <v>Mouser</v>
      </c>
      <c r="I24" s="92" t="str">
        <f>IF(INDEX($M24:$AB24,$K24-2)&lt;&gt;0, INDEX($M24:$AB24,$K24-2), "")</f>
        <v>798-ZX62D-B-5PA830</v>
      </c>
      <c r="J24" s="93">
        <f>IF(INDEX($M24:$AB24,$K24-1)&lt;&gt;0, INDEX($M24:$AB24,$K24-1), "")</f>
        <v>0.36</v>
      </c>
      <c r="K24" s="92">
        <f>MATCH(MIN($P24,$T24,$X24,$AB24), $M24:$AB24,0)</f>
        <v>12</v>
      </c>
      <c r="L24" s="94">
        <f>IF(MIN($P24,$T24,$X24,$AB24)&lt;&gt;0,MIN($P24,$T24,$X24,$AB24),"")</f>
        <v>363</v>
      </c>
      <c r="M24" s="117" t="s">
        <v>138</v>
      </c>
      <c r="N24" s="119" t="s">
        <v>148</v>
      </c>
      <c r="O24" s="51">
        <v>555.03</v>
      </c>
      <c r="P24" s="51">
        <v>555030</v>
      </c>
      <c r="Q24" s="122" t="s">
        <v>137</v>
      </c>
      <c r="R24" s="119" t="s">
        <v>168</v>
      </c>
      <c r="S24" s="51">
        <v>0.41</v>
      </c>
      <c r="T24" s="51">
        <v>411.98</v>
      </c>
      <c r="U24" s="122" t="s">
        <v>139</v>
      </c>
      <c r="V24" s="119" t="s">
        <v>186</v>
      </c>
      <c r="W24" s="51">
        <v>0.36</v>
      </c>
      <c r="X24" s="51">
        <v>363</v>
      </c>
      <c r="Y24" s="122" t="s">
        <v>136</v>
      </c>
      <c r="Z24" s="119" t="s">
        <v>200</v>
      </c>
      <c r="AA24" s="51">
        <v>0.4</v>
      </c>
      <c r="AB24" s="76">
        <v>399.3</v>
      </c>
    </row>
    <row r="25" spans="1:28" s="4" customFormat="1" ht="16.5" customHeight="1" x14ac:dyDescent="0.25">
      <c r="A25" s="109" t="s">
        <v>59</v>
      </c>
      <c r="B25" s="112" t="s">
        <v>82</v>
      </c>
      <c r="C25" s="112" t="s">
        <v>100</v>
      </c>
      <c r="D25" s="114" t="s">
        <v>121</v>
      </c>
      <c r="E25" s="16">
        <v>1</v>
      </c>
      <c r="F25" s="86">
        <f t="shared" ref="F25" si="5">E25*$B$10</f>
        <v>1000</v>
      </c>
      <c r="G25"/>
      <c r="H25" s="87" t="str">
        <f>IF(INDEX($M25:$AB25,$K25-3)&lt;&gt;0, INDEX($M25:$AB25,$K25-3), "")</f>
        <v>Mouser</v>
      </c>
      <c r="I25" s="88" t="str">
        <f>IF(INDEX($M25:$AB25,$K25-2)&lt;&gt;0, INDEX($M25:$AB25,$K25-2), "")</f>
        <v>490-SJ2-3574A-SMT-TR</v>
      </c>
      <c r="J25" s="90">
        <f>IF(INDEX($M25:$AB25,$K25-1)&lt;&gt;0, INDEX($M25:$AB25,$K25-1), "")</f>
        <v>0.57999999999999996</v>
      </c>
      <c r="K25" s="88">
        <f>MATCH(MIN($P25,$T25,$X25,$AB25), $M25:$AB25,0)</f>
        <v>4</v>
      </c>
      <c r="L25" s="89">
        <f>IF(MIN($P25,$T25,$X25,$AB25)&lt;&gt;0,MIN($P25,$T25,$X25,$AB25),"")</f>
        <v>578</v>
      </c>
      <c r="M25" s="118" t="s">
        <v>139</v>
      </c>
      <c r="N25" s="120" t="s">
        <v>149</v>
      </c>
      <c r="O25" s="52">
        <v>0.57999999999999996</v>
      </c>
      <c r="P25" s="52">
        <v>578</v>
      </c>
      <c r="Q25" s="123" t="s">
        <v>136</v>
      </c>
      <c r="R25" s="120" t="s">
        <v>169</v>
      </c>
      <c r="S25" s="52">
        <v>0.71</v>
      </c>
      <c r="T25" s="52">
        <v>714.78</v>
      </c>
      <c r="U25" s="123" t="s">
        <v>74</v>
      </c>
      <c r="V25" s="120" t="s">
        <v>74</v>
      </c>
      <c r="W25" s="52"/>
      <c r="X25" s="52"/>
      <c r="Y25" s="123" t="s">
        <v>74</v>
      </c>
      <c r="Z25" s="120" t="s">
        <v>74</v>
      </c>
      <c r="AA25" s="52"/>
      <c r="AB25" s="77"/>
    </row>
    <row r="26" spans="1:28" s="4" customFormat="1" ht="16.5" customHeight="1" x14ac:dyDescent="0.25">
      <c r="A26" s="108" t="s">
        <v>60</v>
      </c>
      <c r="B26" s="111" t="s">
        <v>83</v>
      </c>
      <c r="C26" s="111" t="s">
        <v>101</v>
      </c>
      <c r="D26" s="113" t="s">
        <v>122</v>
      </c>
      <c r="E26" s="31">
        <v>1</v>
      </c>
      <c r="F26" s="85">
        <f>E26*$B$10</f>
        <v>1000</v>
      </c>
      <c r="G26"/>
      <c r="H26" s="91" t="str">
        <f>IF(INDEX($M26:$AB26,$K26-3)&lt;&gt;0, INDEX($M26:$AB26,$K26-3), "")</f>
        <v>Farnell</v>
      </c>
      <c r="I26" s="92" t="str">
        <f>IF(INDEX($M26:$AB26,$K26-2)&lt;&gt;0, INDEX($M26:$AB26,$K26-2), "")</f>
        <v>9492615</v>
      </c>
      <c r="J26" s="93">
        <f>IF(INDEX($M26:$AB26,$K26-1)&lt;&gt;0, INDEX($M26:$AB26,$K26-1), "")</f>
        <v>0.26</v>
      </c>
      <c r="K26" s="92">
        <f>MATCH(MIN($P26,$T26,$X26,$AB26), $M26:$AB26,0)</f>
        <v>8</v>
      </c>
      <c r="L26" s="94">
        <f>IF(MIN($P26,$T26,$X26,$AB26)&lt;&gt;0,MIN($P26,$T26,$X26,$AB26),"")</f>
        <v>260.95999999999998</v>
      </c>
      <c r="M26" s="117" t="s">
        <v>136</v>
      </c>
      <c r="N26" s="119" t="s">
        <v>150</v>
      </c>
      <c r="O26" s="51">
        <v>0.36</v>
      </c>
      <c r="P26" s="51">
        <v>364.7</v>
      </c>
      <c r="Q26" s="122" t="s">
        <v>137</v>
      </c>
      <c r="R26" s="119" t="s">
        <v>170</v>
      </c>
      <c r="S26" s="51">
        <v>0.26</v>
      </c>
      <c r="T26" s="51">
        <v>260.95999999999998</v>
      </c>
      <c r="U26" s="122" t="s">
        <v>138</v>
      </c>
      <c r="V26" s="119" t="s">
        <v>187</v>
      </c>
      <c r="W26" s="51"/>
      <c r="X26" s="51"/>
      <c r="Y26" s="122" t="s">
        <v>74</v>
      </c>
      <c r="Z26" s="119" t="s">
        <v>74</v>
      </c>
      <c r="AA26" s="51"/>
      <c r="AB26" s="76"/>
    </row>
    <row r="27" spans="1:28" s="4" customFormat="1" ht="16.5" customHeight="1" x14ac:dyDescent="0.25">
      <c r="A27" s="109" t="s">
        <v>61</v>
      </c>
      <c r="B27" s="112" t="s">
        <v>84</v>
      </c>
      <c r="C27" s="112" t="s">
        <v>102</v>
      </c>
      <c r="D27" s="114" t="s">
        <v>123</v>
      </c>
      <c r="E27" s="16">
        <v>1</v>
      </c>
      <c r="F27" s="86">
        <f t="shared" ref="F27" si="6">E27*$B$10</f>
        <v>1000</v>
      </c>
      <c r="G27"/>
      <c r="H27" s="87" t="str">
        <f>IF(INDEX($M27:$AB27,$K27-3)&lt;&gt;0, INDEX($M27:$AB27,$K27-3), "")</f>
        <v>Digi-Key</v>
      </c>
      <c r="I27" s="88" t="str">
        <f>IF(INDEX($M27:$AB27,$K27-2)&lt;&gt;0, INDEX($M27:$AB27,$K27-2), "")</f>
        <v>1528-2562-ND</v>
      </c>
      <c r="J27" s="90">
        <f>IF(INDEX($M27:$AB27,$K27-1)&lt;&gt;0, INDEX($M27:$AB27,$K27-1), "")</f>
        <v>9.9499999999999993</v>
      </c>
      <c r="K27" s="88">
        <f>MATCH(MIN($P27,$T27,$X27,$AB27), $M27:$AB27,0)</f>
        <v>4</v>
      </c>
      <c r="L27" s="89">
        <f>IF(MIN($P27,$T27,$X27,$AB27)&lt;&gt;0,MIN($P27,$T27,$X27,$AB27),"")</f>
        <v>9950</v>
      </c>
      <c r="M27" s="118" t="s">
        <v>136</v>
      </c>
      <c r="N27" s="120" t="s">
        <v>151</v>
      </c>
      <c r="O27" s="52">
        <v>9.9499999999999993</v>
      </c>
      <c r="P27" s="52">
        <v>9950</v>
      </c>
      <c r="Q27" s="123" t="s">
        <v>139</v>
      </c>
      <c r="R27" s="120" t="s">
        <v>171</v>
      </c>
      <c r="S27" s="52">
        <v>9.9499999999999993</v>
      </c>
      <c r="T27" s="52">
        <v>9950</v>
      </c>
      <c r="U27" s="123" t="s">
        <v>180</v>
      </c>
      <c r="V27" s="120" t="s">
        <v>188</v>
      </c>
      <c r="W27" s="52"/>
      <c r="X27" s="52"/>
      <c r="Y27" s="123" t="s">
        <v>74</v>
      </c>
      <c r="Z27" s="120" t="s">
        <v>74</v>
      </c>
      <c r="AA27" s="52"/>
      <c r="AB27" s="77"/>
    </row>
    <row r="28" spans="1:28" s="4" customFormat="1" ht="16.5" customHeight="1" x14ac:dyDescent="0.25">
      <c r="A28" s="108" t="s">
        <v>62</v>
      </c>
      <c r="B28" s="111" t="s">
        <v>85</v>
      </c>
      <c r="C28" s="111" t="s">
        <v>103</v>
      </c>
      <c r="D28" s="113" t="s">
        <v>124</v>
      </c>
      <c r="E28" s="31">
        <v>1</v>
      </c>
      <c r="F28" s="85">
        <f>E28*$B$10</f>
        <v>1000</v>
      </c>
      <c r="G28"/>
      <c r="H28" s="91" t="str">
        <f>IF(INDEX($M28:$AB28,$K28-3)&lt;&gt;0, INDEX($M28:$AB28,$K28-3), "")</f>
        <v>Mouser</v>
      </c>
      <c r="I28" s="92" t="str">
        <f>IF(INDEX($M28:$AB28,$K28-2)&lt;&gt;0, INDEX($M28:$AB28,$K28-2), "")</f>
        <v>863-2N7002KT1G</v>
      </c>
      <c r="J28" s="93">
        <f>IF(INDEX($M28:$AB28,$K28-1)&lt;&gt;0, INDEX($M28:$AB28,$K28-1), "")</f>
        <v>0.04</v>
      </c>
      <c r="K28" s="92">
        <f>MATCH(MIN($P28,$T28,$X28,$AB28), $M28:$AB28,0)</f>
        <v>12</v>
      </c>
      <c r="L28" s="94">
        <f>IF(MIN($P28,$T28,$X28,$AB28)&lt;&gt;0,MIN($P28,$T28,$X28,$AB28),"")</f>
        <v>38</v>
      </c>
      <c r="M28" s="117" t="s">
        <v>137</v>
      </c>
      <c r="N28" s="119" t="s">
        <v>152</v>
      </c>
      <c r="O28" s="51"/>
      <c r="P28" s="51"/>
      <c r="Q28" s="122" t="s">
        <v>136</v>
      </c>
      <c r="R28" s="119" t="s">
        <v>172</v>
      </c>
      <c r="S28" s="51">
        <v>0.04</v>
      </c>
      <c r="T28" s="51">
        <v>40.229999999999997</v>
      </c>
      <c r="U28" s="122" t="s">
        <v>139</v>
      </c>
      <c r="V28" s="119" t="s">
        <v>189</v>
      </c>
      <c r="W28" s="51">
        <v>0.04</v>
      </c>
      <c r="X28" s="51">
        <v>38</v>
      </c>
      <c r="Y28" s="122" t="s">
        <v>138</v>
      </c>
      <c r="Z28" s="119" t="s">
        <v>201</v>
      </c>
      <c r="AA28" s="51"/>
      <c r="AB28" s="76"/>
    </row>
    <row r="29" spans="1:28" s="4" customFormat="1" ht="16.5" customHeight="1" x14ac:dyDescent="0.25">
      <c r="A29" s="109" t="s">
        <v>63</v>
      </c>
      <c r="B29" s="112" t="s">
        <v>86</v>
      </c>
      <c r="C29" s="112" t="s">
        <v>104</v>
      </c>
      <c r="D29" s="114" t="s">
        <v>125</v>
      </c>
      <c r="E29" s="16">
        <v>1</v>
      </c>
      <c r="F29" s="86">
        <f t="shared" ref="F29" si="7">E29*$B$10</f>
        <v>1000</v>
      </c>
      <c r="G29"/>
      <c r="H29" s="87" t="str">
        <f>IF(INDEX($M29:$AB29,$K29-3)&lt;&gt;0, INDEX($M29:$AB29,$K29-3), "")</f>
        <v>Farnell</v>
      </c>
      <c r="I29" s="88" t="str">
        <f>IF(INDEX($M29:$AB29,$K29-2)&lt;&gt;0, INDEX($M29:$AB29,$K29-2), "")</f>
        <v>2543533</v>
      </c>
      <c r="J29" s="90">
        <f>IF(INDEX($M29:$AB29,$K29-1)&lt;&gt;0, INDEX($M29:$AB29,$K29-1), "")</f>
        <v>0.06</v>
      </c>
      <c r="K29" s="88">
        <f>MATCH(MIN($P29,$T29,$X29,$AB29), $M29:$AB29,0)</f>
        <v>4</v>
      </c>
      <c r="L29" s="89">
        <f>IF(MIN($P29,$T29,$X29,$AB29)&lt;&gt;0,MIN($P29,$T29,$X29,$AB29),"")</f>
        <v>58.68</v>
      </c>
      <c r="M29" s="118" t="s">
        <v>137</v>
      </c>
      <c r="N29" s="120" t="s">
        <v>153</v>
      </c>
      <c r="O29" s="52">
        <v>0.06</v>
      </c>
      <c r="P29" s="52">
        <v>58.68</v>
      </c>
      <c r="Q29" s="123" t="s">
        <v>139</v>
      </c>
      <c r="R29" s="120" t="s">
        <v>173</v>
      </c>
      <c r="S29" s="52">
        <v>7.0000000000000007E-2</v>
      </c>
      <c r="T29" s="52">
        <v>72</v>
      </c>
      <c r="U29" s="123" t="s">
        <v>138</v>
      </c>
      <c r="V29" s="120" t="s">
        <v>190</v>
      </c>
      <c r="W29" s="52">
        <v>0.08</v>
      </c>
      <c r="X29" s="52">
        <v>77</v>
      </c>
      <c r="Y29" s="123" t="s">
        <v>136</v>
      </c>
      <c r="Z29" s="120" t="s">
        <v>202</v>
      </c>
      <c r="AA29" s="52">
        <v>7.0000000000000007E-2</v>
      </c>
      <c r="AB29" s="77">
        <v>73.8</v>
      </c>
    </row>
    <row r="30" spans="1:28" s="4" customFormat="1" ht="16.5" customHeight="1" x14ac:dyDescent="0.25">
      <c r="A30" s="108" t="s">
        <v>64</v>
      </c>
      <c r="B30" s="111" t="s">
        <v>74</v>
      </c>
      <c r="C30" s="111" t="s">
        <v>74</v>
      </c>
      <c r="D30" s="113" t="s">
        <v>126</v>
      </c>
      <c r="E30" s="31">
        <v>3</v>
      </c>
      <c r="F30" s="85">
        <f>E30*$B$10</f>
        <v>3000</v>
      </c>
      <c r="G30"/>
      <c r="H30" s="91" t="e">
        <f>IF(INDEX($M30:$AB30,$K30-3)&lt;&gt;0, INDEX($M30:$AB30,$K30-3), "")</f>
        <v>#N/A</v>
      </c>
      <c r="I30" s="92" t="e">
        <f>IF(INDEX($M30:$AB30,$K30-2)&lt;&gt;0, INDEX($M30:$AB30,$K30-2), "")</f>
        <v>#N/A</v>
      </c>
      <c r="J30" s="93" t="e">
        <f>IF(INDEX($M30:$AB30,$K30-1)&lt;&gt;0, INDEX($M30:$AB30,$K30-1), "")</f>
        <v>#N/A</v>
      </c>
      <c r="K30" s="92" t="e">
        <f>MATCH(MIN($P30,$T30,$X30,$AB30), $M30:$AB30,0)</f>
        <v>#N/A</v>
      </c>
      <c r="L30" s="94" t="str">
        <f>IF(MIN($P30,$T30,$X30,$AB30)&lt;&gt;0,MIN($P30,$T30,$X30,$AB30),"")</f>
        <v/>
      </c>
      <c r="M30" s="117" t="s">
        <v>74</v>
      </c>
      <c r="N30" s="119" t="s">
        <v>74</v>
      </c>
      <c r="O30" s="51"/>
      <c r="P30" s="51"/>
      <c r="Q30" s="122" t="s">
        <v>74</v>
      </c>
      <c r="R30" s="119" t="s">
        <v>74</v>
      </c>
      <c r="S30" s="51"/>
      <c r="T30" s="51"/>
      <c r="U30" s="122" t="s">
        <v>74</v>
      </c>
      <c r="V30" s="119" t="s">
        <v>74</v>
      </c>
      <c r="W30" s="51"/>
      <c r="X30" s="51"/>
      <c r="Y30" s="122" t="s">
        <v>74</v>
      </c>
      <c r="Z30" s="119" t="s">
        <v>74</v>
      </c>
      <c r="AA30" s="51"/>
      <c r="AB30" s="76"/>
    </row>
    <row r="31" spans="1:28" s="4" customFormat="1" ht="16.5" customHeight="1" x14ac:dyDescent="0.25">
      <c r="A31" s="109" t="s">
        <v>65</v>
      </c>
      <c r="B31" s="112" t="s">
        <v>74</v>
      </c>
      <c r="C31" s="112" t="s">
        <v>74</v>
      </c>
      <c r="D31" s="114" t="s">
        <v>127</v>
      </c>
      <c r="E31" s="16">
        <v>1</v>
      </c>
      <c r="F31" s="86">
        <f t="shared" ref="F31" si="8">E31*$B$10</f>
        <v>1000</v>
      </c>
      <c r="G31"/>
      <c r="H31" s="87" t="e">
        <f>IF(INDEX($M31:$AB31,$K31-3)&lt;&gt;0, INDEX($M31:$AB31,$K31-3), "")</f>
        <v>#N/A</v>
      </c>
      <c r="I31" s="88" t="e">
        <f>IF(INDEX($M31:$AB31,$K31-2)&lt;&gt;0, INDEX($M31:$AB31,$K31-2), "")</f>
        <v>#N/A</v>
      </c>
      <c r="J31" s="90" t="e">
        <f>IF(INDEX($M31:$AB31,$K31-1)&lt;&gt;0, INDEX($M31:$AB31,$K31-1), "")</f>
        <v>#N/A</v>
      </c>
      <c r="K31" s="88" t="e">
        <f>MATCH(MIN($P31,$T31,$X31,$AB31), $M31:$AB31,0)</f>
        <v>#N/A</v>
      </c>
      <c r="L31" s="89" t="str">
        <f>IF(MIN($P31,$T31,$X31,$AB31)&lt;&gt;0,MIN($P31,$T31,$X31,$AB31),"")</f>
        <v/>
      </c>
      <c r="M31" s="118" t="s">
        <v>74</v>
      </c>
      <c r="N31" s="120" t="s">
        <v>74</v>
      </c>
      <c r="O31" s="52"/>
      <c r="P31" s="52"/>
      <c r="Q31" s="123" t="s">
        <v>74</v>
      </c>
      <c r="R31" s="120" t="s">
        <v>74</v>
      </c>
      <c r="S31" s="52"/>
      <c r="T31" s="52"/>
      <c r="U31" s="123" t="s">
        <v>74</v>
      </c>
      <c r="V31" s="120" t="s">
        <v>74</v>
      </c>
      <c r="W31" s="52"/>
      <c r="X31" s="52"/>
      <c r="Y31" s="123" t="s">
        <v>74</v>
      </c>
      <c r="Z31" s="120" t="s">
        <v>74</v>
      </c>
      <c r="AA31" s="52"/>
      <c r="AB31" s="77"/>
    </row>
    <row r="32" spans="1:28" s="4" customFormat="1" ht="16.5" customHeight="1" x14ac:dyDescent="0.25">
      <c r="A32" s="108" t="s">
        <v>66</v>
      </c>
      <c r="B32" s="111" t="s">
        <v>74</v>
      </c>
      <c r="C32" s="111" t="s">
        <v>74</v>
      </c>
      <c r="D32" s="113" t="s">
        <v>128</v>
      </c>
      <c r="E32" s="31">
        <v>3</v>
      </c>
      <c r="F32" s="85">
        <f>E32*$B$10</f>
        <v>3000</v>
      </c>
      <c r="G32"/>
      <c r="H32" s="91" t="e">
        <f>IF(INDEX($M32:$AB32,$K32-3)&lt;&gt;0, INDEX($M32:$AB32,$K32-3), "")</f>
        <v>#N/A</v>
      </c>
      <c r="I32" s="92" t="e">
        <f>IF(INDEX($M32:$AB32,$K32-2)&lt;&gt;0, INDEX($M32:$AB32,$K32-2), "")</f>
        <v>#N/A</v>
      </c>
      <c r="J32" s="93" t="e">
        <f>IF(INDEX($M32:$AB32,$K32-1)&lt;&gt;0, INDEX($M32:$AB32,$K32-1), "")</f>
        <v>#N/A</v>
      </c>
      <c r="K32" s="92" t="e">
        <f>MATCH(MIN($P32,$T32,$X32,$AB32), $M32:$AB32,0)</f>
        <v>#N/A</v>
      </c>
      <c r="L32" s="94" t="str">
        <f>IF(MIN($P32,$T32,$X32,$AB32)&lt;&gt;0,MIN($P32,$T32,$X32,$AB32),"")</f>
        <v/>
      </c>
      <c r="M32" s="117" t="s">
        <v>74</v>
      </c>
      <c r="N32" s="119" t="s">
        <v>74</v>
      </c>
      <c r="O32" s="51"/>
      <c r="P32" s="51"/>
      <c r="Q32" s="122" t="s">
        <v>74</v>
      </c>
      <c r="R32" s="119" t="s">
        <v>74</v>
      </c>
      <c r="S32" s="51"/>
      <c r="T32" s="51"/>
      <c r="U32" s="122" t="s">
        <v>74</v>
      </c>
      <c r="V32" s="119" t="s">
        <v>74</v>
      </c>
      <c r="W32" s="51"/>
      <c r="X32" s="51"/>
      <c r="Y32" s="122" t="s">
        <v>74</v>
      </c>
      <c r="Z32" s="119" t="s">
        <v>74</v>
      </c>
      <c r="AA32" s="51"/>
      <c r="AB32" s="76"/>
    </row>
    <row r="33" spans="1:28" s="4" customFormat="1" ht="16.5" customHeight="1" x14ac:dyDescent="0.25">
      <c r="A33" s="109" t="s">
        <v>67</v>
      </c>
      <c r="B33" s="112" t="s">
        <v>74</v>
      </c>
      <c r="C33" s="112" t="s">
        <v>74</v>
      </c>
      <c r="D33" s="114" t="s">
        <v>129</v>
      </c>
      <c r="E33" s="16">
        <v>1</v>
      </c>
      <c r="F33" s="86">
        <f t="shared" ref="F33" si="9">E33*$B$10</f>
        <v>1000</v>
      </c>
      <c r="G33"/>
      <c r="H33" s="87" t="e">
        <f>IF(INDEX($M33:$AB33,$K33-3)&lt;&gt;0, INDEX($M33:$AB33,$K33-3), "")</f>
        <v>#N/A</v>
      </c>
      <c r="I33" s="88" t="e">
        <f>IF(INDEX($M33:$AB33,$K33-2)&lt;&gt;0, INDEX($M33:$AB33,$K33-2), "")</f>
        <v>#N/A</v>
      </c>
      <c r="J33" s="90" t="e">
        <f>IF(INDEX($M33:$AB33,$K33-1)&lt;&gt;0, INDEX($M33:$AB33,$K33-1), "")</f>
        <v>#N/A</v>
      </c>
      <c r="K33" s="88" t="e">
        <f>MATCH(MIN($P33,$T33,$X33,$AB33), $M33:$AB33,0)</f>
        <v>#N/A</v>
      </c>
      <c r="L33" s="89" t="str">
        <f>IF(MIN($P33,$T33,$X33,$AB33)&lt;&gt;0,MIN($P33,$T33,$X33,$AB33),"")</f>
        <v/>
      </c>
      <c r="M33" s="118" t="s">
        <v>74</v>
      </c>
      <c r="N33" s="120" t="s">
        <v>74</v>
      </c>
      <c r="O33" s="52"/>
      <c r="P33" s="52"/>
      <c r="Q33" s="123" t="s">
        <v>74</v>
      </c>
      <c r="R33" s="120" t="s">
        <v>74</v>
      </c>
      <c r="S33" s="52"/>
      <c r="T33" s="52"/>
      <c r="U33" s="123" t="s">
        <v>74</v>
      </c>
      <c r="V33" s="120" t="s">
        <v>74</v>
      </c>
      <c r="W33" s="52"/>
      <c r="X33" s="52"/>
      <c r="Y33" s="123" t="s">
        <v>74</v>
      </c>
      <c r="Z33" s="120" t="s">
        <v>74</v>
      </c>
      <c r="AA33" s="52"/>
      <c r="AB33" s="77"/>
    </row>
    <row r="34" spans="1:28" s="4" customFormat="1" ht="16.5" customHeight="1" x14ac:dyDescent="0.25">
      <c r="A34" s="108" t="s">
        <v>68</v>
      </c>
      <c r="B34" s="111" t="s">
        <v>87</v>
      </c>
      <c r="C34" s="111" t="s">
        <v>105</v>
      </c>
      <c r="D34" s="113" t="s">
        <v>130</v>
      </c>
      <c r="E34" s="31">
        <v>8</v>
      </c>
      <c r="F34" s="85">
        <f>E34*$B$10</f>
        <v>8000</v>
      </c>
      <c r="G34"/>
      <c r="H34" s="91" t="e">
        <f>IF(INDEX($M34:$AB34,$K34-3)&lt;&gt;0, INDEX($M34:$AB34,$K34-3), "")</f>
        <v>#N/A</v>
      </c>
      <c r="I34" s="92" t="e">
        <f>IF(INDEX($M34:$AB34,$K34-2)&lt;&gt;0, INDEX($M34:$AB34,$K34-2), "")</f>
        <v>#N/A</v>
      </c>
      <c r="J34" s="93" t="e">
        <f>IF(INDEX($M34:$AB34,$K34-1)&lt;&gt;0, INDEX($M34:$AB34,$K34-1), "")</f>
        <v>#N/A</v>
      </c>
      <c r="K34" s="92" t="e">
        <f>MATCH(MIN($P34,$T34,$X34,$AB34), $M34:$AB34,0)</f>
        <v>#N/A</v>
      </c>
      <c r="L34" s="94" t="str">
        <f>IF(MIN($P34,$T34,$X34,$AB34)&lt;&gt;0,MIN($P34,$T34,$X34,$AB34),"")</f>
        <v/>
      </c>
      <c r="M34" s="117" t="s">
        <v>137</v>
      </c>
      <c r="N34" s="119" t="s">
        <v>154</v>
      </c>
      <c r="O34" s="51"/>
      <c r="P34" s="51"/>
      <c r="Q34" s="122" t="s">
        <v>136</v>
      </c>
      <c r="R34" s="119" t="s">
        <v>174</v>
      </c>
      <c r="S34" s="51"/>
      <c r="T34" s="51"/>
      <c r="U34" s="122" t="s">
        <v>138</v>
      </c>
      <c r="V34" s="119" t="s">
        <v>191</v>
      </c>
      <c r="W34" s="51"/>
      <c r="X34" s="51"/>
      <c r="Y34" s="122" t="s">
        <v>74</v>
      </c>
      <c r="Z34" s="119" t="s">
        <v>74</v>
      </c>
      <c r="AA34" s="51"/>
      <c r="AB34" s="76"/>
    </row>
    <row r="35" spans="1:28" s="4" customFormat="1" ht="16.5" customHeight="1" x14ac:dyDescent="0.25">
      <c r="A35" s="109" t="s">
        <v>69</v>
      </c>
      <c r="B35" s="112" t="s">
        <v>88</v>
      </c>
      <c r="C35" s="112" t="s">
        <v>106</v>
      </c>
      <c r="D35" s="114" t="s">
        <v>131</v>
      </c>
      <c r="E35" s="16">
        <v>1</v>
      </c>
      <c r="F35" s="86">
        <f t="shared" ref="F35" si="10">E35*$B$10</f>
        <v>1000</v>
      </c>
      <c r="G35"/>
      <c r="H35" s="87" t="str">
        <f>IF(INDEX($M35:$AB35,$K35-3)&lt;&gt;0, INDEX($M35:$AB35,$K35-3), "")</f>
        <v>RSComponents</v>
      </c>
      <c r="I35" s="88" t="str">
        <f>IF(INDEX($M35:$AB35,$K35-2)&lt;&gt;0, INDEX($M35:$AB35,$K35-2), "")</f>
        <v>1106616</v>
      </c>
      <c r="J35" s="90">
        <f>IF(INDEX($M35:$AB35,$K35-1)&lt;&gt;0, INDEX($M35:$AB35,$K35-1), "")</f>
        <v>2.86</v>
      </c>
      <c r="K35" s="88">
        <f>MATCH(MIN($P35,$T35,$X35,$AB35), $M35:$AB35,0)</f>
        <v>4</v>
      </c>
      <c r="L35" s="89">
        <f>IF(MIN($P35,$T35,$X35,$AB35)&lt;&gt;0,MIN($P35,$T35,$X35,$AB35),"")</f>
        <v>2860</v>
      </c>
      <c r="M35" s="118" t="s">
        <v>138</v>
      </c>
      <c r="N35" s="120" t="s">
        <v>155</v>
      </c>
      <c r="O35" s="52">
        <v>2.86</v>
      </c>
      <c r="P35" s="52">
        <v>2860</v>
      </c>
      <c r="Q35" s="123" t="s">
        <v>137</v>
      </c>
      <c r="R35" s="120" t="s">
        <v>175</v>
      </c>
      <c r="S35" s="52">
        <v>3.75</v>
      </c>
      <c r="T35" s="52">
        <v>3753.01</v>
      </c>
      <c r="U35" s="123" t="s">
        <v>136</v>
      </c>
      <c r="V35" s="120" t="s">
        <v>192</v>
      </c>
      <c r="W35" s="52">
        <v>2.94</v>
      </c>
      <c r="X35" s="52">
        <v>2943.08</v>
      </c>
      <c r="Y35" s="123" t="s">
        <v>139</v>
      </c>
      <c r="Z35" s="120" t="s">
        <v>203</v>
      </c>
      <c r="AA35" s="52">
        <v>3.92</v>
      </c>
      <c r="AB35" s="77">
        <v>3920</v>
      </c>
    </row>
    <row r="36" spans="1:28" s="4" customFormat="1" ht="16.5" customHeight="1" x14ac:dyDescent="0.25">
      <c r="A36" s="108" t="s">
        <v>70</v>
      </c>
      <c r="B36" s="111" t="s">
        <v>89</v>
      </c>
      <c r="C36" s="111" t="s">
        <v>107</v>
      </c>
      <c r="D36" s="113" t="s">
        <v>132</v>
      </c>
      <c r="E36" s="31">
        <v>1</v>
      </c>
      <c r="F36" s="85">
        <f>E36*$B$10</f>
        <v>1000</v>
      </c>
      <c r="G36"/>
      <c r="H36" s="91" t="str">
        <f>IF(INDEX($M36:$AB36,$K36-3)&lt;&gt;0, INDEX($M36:$AB36,$K36-3), "")</f>
        <v>Digi-Key</v>
      </c>
      <c r="I36" s="92" t="str">
        <f>IF(INDEX($M36:$AB36,$K36-2)&lt;&gt;0, INDEX($M36:$AB36,$K36-2), "")</f>
        <v>1016-1873-1-ND</v>
      </c>
      <c r="J36" s="93">
        <f>IF(INDEX($M36:$AB36,$K36-1)&lt;&gt;0, INDEX($M36:$AB36,$K36-1), "")</f>
        <v>0.21</v>
      </c>
      <c r="K36" s="92">
        <f>MATCH(MIN($P36,$T36,$X36,$AB36), $M36:$AB36,0)</f>
        <v>4</v>
      </c>
      <c r="L36" s="94">
        <f>IF(MIN($P36,$T36,$X36,$AB36)&lt;&gt;0,MIN($P36,$T36,$X36,$AB36),"")</f>
        <v>213.91</v>
      </c>
      <c r="M36" s="117" t="s">
        <v>136</v>
      </c>
      <c r="N36" s="119" t="s">
        <v>156</v>
      </c>
      <c r="O36" s="51">
        <v>0.21</v>
      </c>
      <c r="P36" s="51">
        <v>213.91</v>
      </c>
      <c r="Q36" s="122" t="s">
        <v>137</v>
      </c>
      <c r="R36" s="119" t="s">
        <v>176</v>
      </c>
      <c r="S36" s="51"/>
      <c r="T36" s="51"/>
      <c r="U36" s="122" t="s">
        <v>139</v>
      </c>
      <c r="V36" s="119" t="s">
        <v>193</v>
      </c>
      <c r="W36" s="51">
        <v>0.22</v>
      </c>
      <c r="X36" s="51">
        <v>224</v>
      </c>
      <c r="Y36" s="122" t="s">
        <v>138</v>
      </c>
      <c r="Z36" s="119" t="s">
        <v>204</v>
      </c>
      <c r="AA36" s="51">
        <v>0.34</v>
      </c>
      <c r="AB36" s="76">
        <v>343</v>
      </c>
    </row>
    <row r="37" spans="1:28" s="4" customFormat="1" ht="16.5" customHeight="1" x14ac:dyDescent="0.25">
      <c r="A37" s="109" t="s">
        <v>71</v>
      </c>
      <c r="B37" s="112" t="s">
        <v>90</v>
      </c>
      <c r="C37" s="112" t="s">
        <v>108</v>
      </c>
      <c r="D37" s="114" t="s">
        <v>133</v>
      </c>
      <c r="E37" s="16">
        <v>1</v>
      </c>
      <c r="F37" s="86">
        <f t="shared" ref="F37" si="11">E37*$B$10</f>
        <v>1000</v>
      </c>
      <c r="G37"/>
      <c r="H37" s="87" t="str">
        <f>IF(INDEX($M37:$AB37,$K37-3)&lt;&gt;0, INDEX($M37:$AB37,$K37-3), "")</f>
        <v>Farnell</v>
      </c>
      <c r="I37" s="88" t="str">
        <f>IF(INDEX($M37:$AB37,$K37-2)&lt;&gt;0, INDEX($M37:$AB37,$K37-2), "")</f>
        <v>2853960</v>
      </c>
      <c r="J37" s="90">
        <f>IF(INDEX($M37:$AB37,$K37-1)&lt;&gt;0, INDEX($M37:$AB37,$K37-1), "")</f>
        <v>0.12</v>
      </c>
      <c r="K37" s="88">
        <f>MATCH(MIN($P37,$T37,$X37,$AB37), $M37:$AB37,0)</f>
        <v>4</v>
      </c>
      <c r="L37" s="89">
        <f>IF(MIN($P37,$T37,$X37,$AB37)&lt;&gt;0,MIN($P37,$T37,$X37,$AB37),"")</f>
        <v>124.69</v>
      </c>
      <c r="M37" s="118" t="s">
        <v>137</v>
      </c>
      <c r="N37" s="120" t="s">
        <v>157</v>
      </c>
      <c r="O37" s="52">
        <v>0.12</v>
      </c>
      <c r="P37" s="52">
        <v>124.69</v>
      </c>
      <c r="Q37" s="123" t="s">
        <v>74</v>
      </c>
      <c r="R37" s="120" t="s">
        <v>74</v>
      </c>
      <c r="S37" s="52"/>
      <c r="T37" s="52"/>
      <c r="U37" s="123" t="s">
        <v>74</v>
      </c>
      <c r="V37" s="120" t="s">
        <v>74</v>
      </c>
      <c r="W37" s="52"/>
      <c r="X37" s="52"/>
      <c r="Y37" s="123" t="s">
        <v>74</v>
      </c>
      <c r="Z37" s="120" t="s">
        <v>74</v>
      </c>
      <c r="AA37" s="52"/>
      <c r="AB37" s="77"/>
    </row>
    <row r="38" spans="1:28" ht="15" x14ac:dyDescent="0.25">
      <c r="A38" s="68" t="s">
        <v>30</v>
      </c>
      <c r="B38" s="58">
        <f>ROW(A37)-ROW(A$13)</f>
        <v>24</v>
      </c>
      <c r="C38" s="53"/>
      <c r="D38" s="55" t="s">
        <v>26</v>
      </c>
      <c r="E38" s="56">
        <f>SUM(E14:E37)</f>
        <v>47</v>
      </c>
      <c r="F38" s="69">
        <f>SUM(F14:F37)</f>
        <v>47000</v>
      </c>
      <c r="H38" s="54"/>
      <c r="I38" s="59" t="s">
        <v>26</v>
      </c>
      <c r="J38" s="60"/>
      <c r="K38" s="60"/>
      <c r="L38" s="95">
        <f>SUM(L14:L37)</f>
        <v>15393.130000000001</v>
      </c>
      <c r="M38" s="54"/>
      <c r="N38" s="53"/>
      <c r="O38" s="53"/>
      <c r="P38" s="96"/>
      <c r="Q38" s="53"/>
      <c r="R38" s="53"/>
      <c r="S38" s="53"/>
      <c r="T38" s="96"/>
      <c r="U38" s="53"/>
      <c r="V38" s="53"/>
      <c r="W38" s="53"/>
      <c r="X38" s="96"/>
      <c r="Y38" s="53"/>
      <c r="Z38" s="53"/>
      <c r="AA38" s="53"/>
      <c r="AB38" s="95"/>
    </row>
    <row r="39" spans="1:28" ht="15.6" thickBot="1" x14ac:dyDescent="0.3">
      <c r="A39" s="70"/>
      <c r="B39" s="71"/>
      <c r="C39" s="71"/>
      <c r="D39" s="71"/>
      <c r="E39" s="71"/>
      <c r="F39" s="72"/>
      <c r="H39" s="70"/>
      <c r="I39" s="78" t="s">
        <v>27</v>
      </c>
      <c r="J39" s="83"/>
      <c r="K39" s="79"/>
      <c r="L39" s="80">
        <f>L38/$B$10</f>
        <v>15.393130000000001</v>
      </c>
      <c r="M39" s="70"/>
      <c r="N39" s="71"/>
      <c r="O39" s="71"/>
      <c r="P39" s="97"/>
      <c r="Q39" s="71"/>
      <c r="R39" s="71"/>
      <c r="S39" s="71"/>
      <c r="T39" s="97"/>
      <c r="U39" s="71"/>
      <c r="V39" s="71"/>
      <c r="W39" s="71"/>
      <c r="X39" s="97"/>
      <c r="Y39" s="71"/>
      <c r="Z39" s="71"/>
      <c r="AA39" s="71"/>
      <c r="AB39" s="98"/>
    </row>
    <row r="40" spans="1:28" customFormat="1" ht="6" customHeight="1" thickTop="1" x14ac:dyDescent="0.25">
      <c r="A40" s="62"/>
      <c r="B40" s="63"/>
      <c r="C40" s="63"/>
      <c r="D40" s="64"/>
      <c r="E40" s="65"/>
      <c r="F40" s="64"/>
      <c r="H40" s="64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</row>
    <row r="42" spans="1:28" x14ac:dyDescent="0.25">
      <c r="N42" s="84"/>
      <c r="O42" s="84"/>
      <c r="Q42" s="84"/>
      <c r="R42" s="84"/>
      <c r="S42" s="84"/>
    </row>
    <row r="43" spans="1:28" x14ac:dyDescent="0.25">
      <c r="K43" s="3">
        <f>MIN($P42,$T42,$X42,$AB42)</f>
        <v>0</v>
      </c>
    </row>
    <row r="54" spans="1:2" x14ac:dyDescent="0.25">
      <c r="A54" s="42"/>
      <c r="B54" s="42"/>
    </row>
  </sheetData>
  <phoneticPr fontId="0" type="noConversion"/>
  <hyperlinks>
    <hyperlink ref="N14" r:id="rId1" tooltip="Supplier" display="'1276-1044-1-ND" xr:uid="{5FF5B8D8-60F2-48A0-8810-F337CE60AF82}"/>
    <hyperlink ref="N15" tooltip="Supplier" display="'" xr:uid="{88B0A1BC-090A-4784-9BEC-C94BFA0BE7C3}"/>
    <hyperlink ref="N16" r:id="rId2" tooltip="Supplier" display="'1327667" xr:uid="{0EA791D1-4FA8-4686-A9D9-FA6A8A362F90}"/>
    <hyperlink ref="N17" tooltip="Supplier" display="'" xr:uid="{1B3C7C7A-4EDC-4C2A-AE6D-F759B68B3420}"/>
    <hyperlink ref="N18" r:id="rId3" tooltip="Supplier" display="'2432679" xr:uid="{A5BB8143-42C7-48D1-8C9F-BA7942CC89B4}"/>
    <hyperlink ref="N19" r:id="rId4" tooltip="Supplier" display="'1727-3884-1-ND" xr:uid="{054ABEA0-695C-458D-8F95-438E26610D3D}"/>
    <hyperlink ref="N20" r:id="rId5" tooltip="Supplier" display="'511-1577-1-ND" xr:uid="{BA4F9762-1E7C-46C2-849B-A3F9F793EC50}"/>
    <hyperlink ref="N21" r:id="rId6" tooltip="Supplier" display="'2432679" xr:uid="{14A6DF18-425B-4DE8-9CB8-B733336FA160}"/>
    <hyperlink ref="N22" r:id="rId7" tooltip="Supplier" display="'2848524" xr:uid="{4CAD63A1-5235-41D5-B3EF-159E21451BD1}"/>
    <hyperlink ref="N23" r:id="rId8" tooltip="Supplier" display="'445-8694-1-ND" xr:uid="{B835D505-8F28-4586-8D09-1DF39D73F394}"/>
    <hyperlink ref="N24" r:id="rId9" tooltip="Supplier" display="'1360893" xr:uid="{235D1423-0ACB-430F-B81C-D492A374A66A}"/>
    <hyperlink ref="N25" r:id="rId10" tooltip="Supplier" display="'490-SJ2-3574A-SMT-TR" xr:uid="{6ACD8F8B-9D6C-4DA3-8E07-1B176D23595B}"/>
    <hyperlink ref="N26" r:id="rId11" tooltip="Supplier" display="'455-1749-1-ND" xr:uid="{B7DFB8C4-EBF2-4C9C-BE0F-6A83D91C8A44}"/>
    <hyperlink ref="N27" r:id="rId12" tooltip="Supplier" display="'1528-2562-ND" xr:uid="{C71CF257-EC12-4358-B7BA-72B4CD764F58}"/>
    <hyperlink ref="N28" r:id="rId13" tooltip="Supplier" display="'1764535" xr:uid="{3C1253FD-8447-4E75-B611-4FA18829E31C}"/>
    <hyperlink ref="N29" r:id="rId14" tooltip="Supplier" display="'2543533" xr:uid="{92880469-C41D-4A74-8399-BC9AEF77C9A3}"/>
    <hyperlink ref="N30" tooltip="Supplier" display="'" xr:uid="{8D9BFB44-FED2-40F6-8B60-3D8002922575}"/>
    <hyperlink ref="N31" tooltip="Supplier" display="'" xr:uid="{75F9622B-7121-4373-A8B7-0BFFE60093DB}"/>
    <hyperlink ref="N32" tooltip="Supplier" display="'" xr:uid="{F08B2234-8E5B-4E8E-BEAD-FC8B099B0C65}"/>
    <hyperlink ref="N33" tooltip="Supplier" display="'" xr:uid="{9209E584-29EF-4948-A66C-9B24A31B3FA3}"/>
    <hyperlink ref="N34" r:id="rId15" tooltip="Supplier" display="'2065110" xr:uid="{82110CC5-81FE-4D18-853C-B8150C5047B1}"/>
    <hyperlink ref="N35" r:id="rId16" tooltip="Supplier" display="'1106616" xr:uid="{B33EEFA1-1D8B-4E2F-B23D-FFDEF14E7824}"/>
    <hyperlink ref="N36" r:id="rId17" tooltip="Supplier" display="'1016-1873-1-ND" xr:uid="{E878967E-C886-403A-9FF2-45279A55AB19}"/>
    <hyperlink ref="N37" r:id="rId18" tooltip="Supplier" display="'2853960" xr:uid="{E4EFCD58-05F9-43C1-9F3A-A2AB72559B74}"/>
    <hyperlink ref="R14" r:id="rId19" tooltip="Supplier" display="'3010071" xr:uid="{5DE912EE-EBC3-4265-9952-3959564BCD1F}"/>
    <hyperlink ref="R15" tooltip="Supplier" display="'" xr:uid="{15FA3EB9-FF59-428C-951C-07B14501D21E}"/>
    <hyperlink ref="R16" r:id="rId20" tooltip="Supplier" display="'478-1138-1-ND" xr:uid="{F0824F9C-0C4C-4FD4-92C9-90BD7D8D3772}"/>
    <hyperlink ref="R17" tooltip="Supplier" display="'" xr:uid="{3FA52FB5-C823-4558-944A-A07579FF22A2}"/>
    <hyperlink ref="R18" r:id="rId21" tooltip="Supplier" display="'726-BAT60AE6327HTSA1" xr:uid="{91B823CE-DCC1-4544-9873-FFE643469E10}"/>
    <hyperlink ref="R19" r:id="rId22" tooltip="Supplier" display="'725-8720" xr:uid="{15F98533-2CF3-477D-94C3-46A809F7827F}"/>
    <hyperlink ref="R20" tooltip="Supplier" display="'" xr:uid="{0A8A34B7-206F-40AD-BC98-010DD180C809}"/>
    <hyperlink ref="R21" r:id="rId23" tooltip="Supplier" display="'726-BAT60AE6327HTSA1" xr:uid="{6D6F90E4-E08D-4B2A-BC33-EACA7A5CC424}"/>
    <hyperlink ref="R22" r:id="rId24" tooltip="Supplier" display="'507-1797-1-ND" xr:uid="{009504A6-A53C-493C-9E8F-229E2037945B}"/>
    <hyperlink ref="R23" r:id="rId25" tooltip="Supplier" display="'810-MPZ1608S102ATA00" xr:uid="{A8CB602E-2493-4CC0-934C-F2227F444789}"/>
    <hyperlink ref="R24" r:id="rId26" tooltip="Supplier" display="'2554981" xr:uid="{9C75D59B-586E-4434-A95D-023825EFA477}"/>
    <hyperlink ref="R25" r:id="rId27" tooltip="Supplier" display="'CP-SJ2-3574A-SMT-CT-ND" xr:uid="{838B5D86-D078-4D42-8897-FDD80B6241AC}"/>
    <hyperlink ref="R26" r:id="rId28" tooltip="Supplier" display="'9492615" xr:uid="{999F046D-A166-46CA-ADFE-5BDCE18E2542}"/>
    <hyperlink ref="R27" r:id="rId29" tooltip="Supplier" display="'485-618" xr:uid="{D8749682-FA32-4985-B277-6D15156B2A87}"/>
    <hyperlink ref="R28" r:id="rId30" tooltip="Supplier" display="'2N7002KT1GOSCT-ND" xr:uid="{148A4007-9208-4131-B98F-2D564301B873}"/>
    <hyperlink ref="R29" r:id="rId31" tooltip="Supplier" display="'621-DMG2305UX-7" xr:uid="{6DE4FBD9-4FEE-4B62-A576-B50DE222C0C5}"/>
    <hyperlink ref="R30" tooltip="Supplier" display="'" xr:uid="{D688B24C-8BB9-4ABD-8CE1-622444C81D80}"/>
    <hyperlink ref="R31" tooltip="Supplier" display="'" xr:uid="{BA521CE0-70EB-489F-A2FC-89FF3FD1E199}"/>
    <hyperlink ref="R32" tooltip="Supplier" display="'" xr:uid="{7728BC69-0F0C-4465-8180-F368341D6094}"/>
    <hyperlink ref="R33" tooltip="Supplier" display="'" xr:uid="{109A78E4-E084-49C2-9CA4-DEEEC15A65C1}"/>
    <hyperlink ref="R34" r:id="rId32" tooltip="Supplier" display="'732-6993-1-ND" xr:uid="{2DD137FF-D68D-4648-A2D7-CEAAC2478BD7}"/>
    <hyperlink ref="R35" r:id="rId33" tooltip="Supplier" display="'2456965" xr:uid="{396A86EC-F8EA-414A-B3E5-B5A7A69B786F}"/>
    <hyperlink ref="R36" r:id="rId34" tooltip="Supplier" display="'2889625" xr:uid="{0CF2B926-102D-4BC3-A634-87C7430EB1E9}"/>
    <hyperlink ref="R37" tooltip="Supplier" display="'" xr:uid="{944238BE-7B52-43E7-B585-660064D99894}"/>
    <hyperlink ref="V14" tooltip="Supplier" display="'" xr:uid="{F4AD8A27-29D3-444D-B9C8-96399068EB77}"/>
    <hyperlink ref="V15" tooltip="Supplier" display="'" xr:uid="{95AF2F88-6A86-4CF1-BB14-638C5C1884FD}"/>
    <hyperlink ref="V16" r:id="rId35" tooltip="Supplier" display="'581-040216G104Z" xr:uid="{B543C58C-80F4-4CC9-9B77-3E703A059655}"/>
    <hyperlink ref="V17" tooltip="Supplier" display="'" xr:uid="{C913CD4E-1D90-4D94-B4A9-4A567CCF22F1}"/>
    <hyperlink ref="V18" r:id="rId36" tooltip="Supplier" display="'7527855" xr:uid="{DDF03CBD-B696-48F8-BDDE-D005F7D7B330}"/>
    <hyperlink ref="V19" r:id="rId37" tooltip="Supplier" display="'771-PRTR5V0U2X-T/R" xr:uid="{9DE08E58-CA52-41D1-B097-EAC52E0ACDED}"/>
    <hyperlink ref="V20" tooltip="Supplier" display="'" xr:uid="{083D4977-D833-45FE-A304-371A49FF960A}"/>
    <hyperlink ref="V21" r:id="rId38" tooltip="Supplier" display="'7527855" xr:uid="{2B8ED09C-73AA-4B58-A8D4-E389B09CB5E6}"/>
    <hyperlink ref="V22" r:id="rId39" tooltip="Supplier" display="'530-0ZCJ0020FF2E" xr:uid="{EA736B33-39D5-4184-8C89-7CCA287DFCDD}"/>
    <hyperlink ref="V23" tooltip="Supplier" display="'" xr:uid="{B12C4377-AB24-45C5-A395-D4D05528E167}"/>
    <hyperlink ref="V24" r:id="rId40" tooltip="Supplier" display="'798-ZX62D-B-5PA830" xr:uid="{7D661EAC-81EC-4128-B242-C5F553852547}"/>
    <hyperlink ref="V25" tooltip="Supplier" display="'" xr:uid="{F34A47B8-83E2-4F64-A98D-3B35341325C7}"/>
    <hyperlink ref="V26" tooltip="Supplier" display="'688-1353" xr:uid="{C5504F4E-A1FC-4336-A3A7-8A9F4EE9A729}"/>
    <hyperlink ref="V27" tooltip="Supplier" display="'618" xr:uid="{A9EE6AD5-2580-402E-9C26-97E6A9C03271}"/>
    <hyperlink ref="V28" r:id="rId41" tooltip="Supplier" display="'863-2N7002KT1G" xr:uid="{B43C85B4-70CA-4C4E-BD8D-B936A598BD94}"/>
    <hyperlink ref="V29" r:id="rId42" tooltip="Supplier" display="'8270452" xr:uid="{530AEA58-5C4E-47CC-848D-1635C4E03126}"/>
    <hyperlink ref="V30" tooltip="Supplier" display="'" xr:uid="{A1FB9788-88D5-4280-9E9D-638E3ADE7CA5}"/>
    <hyperlink ref="V31" tooltip="Supplier" display="'" xr:uid="{9D43D929-8B9B-455E-9DCF-1884184D8CCC}"/>
    <hyperlink ref="V32" tooltip="Supplier" display="'" xr:uid="{0090E94F-F875-48B5-B1A9-7F015B5F7145}"/>
    <hyperlink ref="V33" tooltip="Supplier" display="'" xr:uid="{6EA26A42-7FC0-4C4E-817D-CA532C012E1A}"/>
    <hyperlink ref="V34" r:id="rId43" tooltip="Supplier" display="'7856213" xr:uid="{7A705159-9F08-4A38-ACB4-011DB7C2FCC9}"/>
    <hyperlink ref="V35" r:id="rId44" tooltip="Supplier" display="'497-14907-ND" xr:uid="{137C20BD-EFA8-4D2B-9946-6F15CF5A02CB}"/>
    <hyperlink ref="V36" r:id="rId45" tooltip="Supplier" display="'701-SPX3819M5-L-33TR" xr:uid="{8A64533E-8EF0-47C6-9998-78EDA680AB3C}"/>
    <hyperlink ref="V37" tooltip="Supplier" display="'" xr:uid="{3367EE39-109B-4242-8432-73D2503CCBA4}"/>
    <hyperlink ref="Z14" tooltip="Supplier" display="'" xr:uid="{E12CD631-9315-4128-9654-3FF6367EF1C3}"/>
    <hyperlink ref="Z15" tooltip="Supplier" display="'" xr:uid="{7EA7D55C-D028-4566-BD56-3E1B8E4A3BB6}"/>
    <hyperlink ref="Z16" tooltip="Supplier" display="'698-3190" xr:uid="{94BCE77C-7E91-4E77-A445-1094625046F6}"/>
    <hyperlink ref="Z17" tooltip="Supplier" display="'" xr:uid="{A0EB0CCB-6B54-4B33-B006-F3248547C952}"/>
    <hyperlink ref="Z18" r:id="rId46" tooltip="Supplier" display="'BAT60AE6327HTSA1CT-ND" xr:uid="{64AC5D8D-0BA5-445B-AFDB-E428A1147EB0}"/>
    <hyperlink ref="Z19" tooltip="Supplier" display="'771-PRTR5V0U2X-T/R" xr:uid="{11A018DD-2C2B-46BD-840E-496E9CFC8AB9}"/>
    <hyperlink ref="Z20" tooltip="Supplier" display="'" xr:uid="{F57EFB26-A709-4159-8F3C-8887B1F6207D}"/>
    <hyperlink ref="Z21" r:id="rId47" tooltip="Supplier" display="'BAT60AE6327HTSA1CT-ND" xr:uid="{C4A1E5CD-E5E3-4294-810D-2E6E46687A79}"/>
    <hyperlink ref="Z22" tooltip="Supplier" display="'" xr:uid="{EBE0F9E4-DF52-4956-A622-5DB7AE89369B}"/>
    <hyperlink ref="Z23" tooltip="Supplier" display="'" xr:uid="{3897C928-4B19-4744-8488-C86623E99763}"/>
    <hyperlink ref="Z24" r:id="rId48" tooltip="Supplier" display="'H125718CT-ND" xr:uid="{1046BBB3-86C2-4503-A826-22896E95B68E}"/>
    <hyperlink ref="Z25" tooltip="Supplier" display="'" xr:uid="{5781E721-2A94-484E-A56A-3A97985B16CB}"/>
    <hyperlink ref="Z26" tooltip="Supplier" display="'" xr:uid="{81DC4DAB-E57A-4FD5-9026-347A7B10C852}"/>
    <hyperlink ref="Z27" tooltip="Supplier" display="'" xr:uid="{1AD0C010-6E5E-4B88-B582-CF878AFF77B0}"/>
    <hyperlink ref="Z28" tooltip="Supplier" display="'780-0478" xr:uid="{AE34F2B4-5E1F-4321-B072-56306319A3BE}"/>
    <hyperlink ref="Z29" r:id="rId49" tooltip="Supplier" display="'DMG2305UX-13DICT-ND" xr:uid="{3D137235-CD52-434D-895F-E3FF92806F04}"/>
    <hyperlink ref="Z30" tooltip="Supplier" display="'" xr:uid="{437A6872-2A15-4D18-A28B-D90CCC46CFFD}"/>
    <hyperlink ref="Z31" tooltip="Supplier" display="'" xr:uid="{3E809E3F-0FF5-4A70-8CAE-7EE2B818E892}"/>
    <hyperlink ref="Z32" tooltip="Supplier" display="'" xr:uid="{E0F51B4F-0EFE-4C2D-ADAA-15F1E4DA1474}"/>
    <hyperlink ref="Z33" tooltip="Supplier" display="'" xr:uid="{B79D2FC7-2CD5-47C9-9689-21C74004C443}"/>
    <hyperlink ref="Z34" tooltip="Supplier" display="'" xr:uid="{876CC21B-2281-4A65-9516-715818EA5140}"/>
    <hyperlink ref="Z35" r:id="rId50" tooltip="Supplier" display="'511-STM32F411CEU6" xr:uid="{DFFBFBF8-22A8-4767-952E-FD6F267517AD}"/>
    <hyperlink ref="Z36" r:id="rId51" tooltip="Supplier" display="'8472888" xr:uid="{D8EC9DAA-39A6-44A2-A19B-2A851CFECB27}"/>
    <hyperlink ref="Z37" tooltip="Supplier" display="'" xr:uid="{AB25F565-F1D2-43AF-BF7E-6E53B5F93379}"/>
  </hyperlinks>
  <pageMargins left="0.39370078740157483" right="0.39370078740157483" top="0.39370078740157483" bottom="0" header="0.11811023622047245" footer="0.19685039370078741"/>
  <pageSetup paperSize="9" scale="48" orientation="landscape" horizontalDpi="200" verticalDpi="200" r:id="rId5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31"/>
  <sheetViews>
    <sheetView showGridLines="0" zoomScaleNormal="100" workbookViewId="0">
      <selection activeCell="D6" sqref="D6"/>
    </sheetView>
  </sheetViews>
  <sheetFormatPr defaultColWidth="9.109375" defaultRowHeight="13.2" x14ac:dyDescent="0.25"/>
  <cols>
    <col min="1" max="2" width="5.6640625" style="3" customWidth="1"/>
    <col min="3" max="3" width="61" style="5" customWidth="1"/>
    <col min="4" max="4" width="18.6640625" style="5" customWidth="1"/>
    <col min="5" max="5" width="7" style="5" customWidth="1"/>
    <col min="6" max="6" width="9.109375" style="5" customWidth="1"/>
    <col min="7" max="7" width="6.6640625" style="3" customWidth="1"/>
    <col min="8" max="8" width="244.6640625" style="3" customWidth="1"/>
    <col min="9" max="16384" width="9.109375" style="3"/>
  </cols>
  <sheetData>
    <row r="1" spans="1:9" ht="6" customHeight="1" thickBot="1" x14ac:dyDescent="0.4">
      <c r="A1" s="27"/>
      <c r="B1" s="29"/>
      <c r="C1" s="28"/>
      <c r="D1" s="28"/>
      <c r="E1" s="28"/>
      <c r="F1" s="28"/>
      <c r="G1" s="28"/>
      <c r="H1" s="29"/>
      <c r="I1" s="2"/>
    </row>
    <row r="2" spans="1:9" ht="37.5" customHeight="1" x14ac:dyDescent="0.6">
      <c r="A2" s="37" t="s">
        <v>23</v>
      </c>
      <c r="B2" s="46"/>
      <c r="C2" s="36"/>
      <c r="D2" s="36"/>
      <c r="E2" s="36"/>
      <c r="F2" s="10"/>
      <c r="G2" s="125" t="s">
        <v>36</v>
      </c>
      <c r="H2" s="2"/>
    </row>
    <row r="3" spans="1:9" ht="15.75" customHeight="1" x14ac:dyDescent="0.35">
      <c r="A3" s="24"/>
      <c r="B3" s="47"/>
      <c r="C3" s="102" t="s">
        <v>40</v>
      </c>
      <c r="D3" s="10"/>
      <c r="E3" s="10"/>
      <c r="F3" s="102" t="s">
        <v>45</v>
      </c>
      <c r="G3" s="12"/>
      <c r="H3" s="1"/>
    </row>
    <row r="4" spans="1:9" ht="15.75" customHeight="1" x14ac:dyDescent="0.35">
      <c r="A4" s="13">
        <f>ROW(A29)-ROW(A$5)</f>
        <v>24</v>
      </c>
      <c r="B4" s="11"/>
      <c r="C4" s="10"/>
      <c r="D4" s="10"/>
      <c r="E4" s="10"/>
      <c r="F4" s="10"/>
      <c r="G4" s="11"/>
      <c r="H4" s="2"/>
    </row>
    <row r="5" spans="1:9" s="8" customFormat="1" ht="26.25" customHeight="1" x14ac:dyDescent="0.25">
      <c r="A5" s="35" t="s">
        <v>21</v>
      </c>
      <c r="B5" s="35" t="s">
        <v>29</v>
      </c>
      <c r="C5" s="126" t="s">
        <v>207</v>
      </c>
      <c r="D5" s="126" t="s">
        <v>223</v>
      </c>
      <c r="E5" s="126" t="s">
        <v>242</v>
      </c>
      <c r="F5" s="126" t="s">
        <v>243</v>
      </c>
      <c r="G5" s="129" t="s">
        <v>244</v>
      </c>
      <c r="H5" s="126" t="s">
        <v>109</v>
      </c>
    </row>
    <row r="6" spans="1:9" s="4" customFormat="1" ht="16.5" customHeight="1" x14ac:dyDescent="0.25">
      <c r="A6" s="31">
        <f>ROW(A6)-ROW(A$5)</f>
        <v>1</v>
      </c>
      <c r="B6" s="31"/>
      <c r="C6" s="127" t="s">
        <v>208</v>
      </c>
      <c r="D6" s="127" t="s">
        <v>224</v>
      </c>
      <c r="E6" s="32"/>
      <c r="F6" s="32"/>
      <c r="G6" s="32"/>
      <c r="H6" s="130" t="s">
        <v>110</v>
      </c>
    </row>
    <row r="7" spans="1:9" s="4" customFormat="1" ht="16.5" customHeight="1" x14ac:dyDescent="0.25">
      <c r="A7" s="16">
        <f>ROW(A7)-ROW(A$5)</f>
        <v>2</v>
      </c>
      <c r="B7" s="16"/>
      <c r="C7" s="128" t="s">
        <v>209</v>
      </c>
      <c r="D7" s="128" t="s">
        <v>225</v>
      </c>
      <c r="E7" s="17"/>
      <c r="F7" s="17"/>
      <c r="G7" s="17"/>
      <c r="H7" s="131" t="s">
        <v>111</v>
      </c>
    </row>
    <row r="8" spans="1:9" s="4" customFormat="1" ht="16.5" customHeight="1" x14ac:dyDescent="0.25">
      <c r="A8" s="31">
        <f>ROW(A8)-ROW(A$5)</f>
        <v>3</v>
      </c>
      <c r="B8" s="31"/>
      <c r="C8" s="127" t="s">
        <v>93</v>
      </c>
      <c r="D8" s="127" t="s">
        <v>225</v>
      </c>
      <c r="E8" s="32"/>
      <c r="F8" s="32"/>
      <c r="G8" s="32"/>
      <c r="H8" s="130" t="s">
        <v>112</v>
      </c>
    </row>
    <row r="9" spans="1:9" s="4" customFormat="1" ht="16.5" customHeight="1" x14ac:dyDescent="0.25">
      <c r="A9" s="16">
        <f>ROW(A9)-ROW(A$5)</f>
        <v>4</v>
      </c>
      <c r="B9" s="16"/>
      <c r="C9" s="128" t="s">
        <v>209</v>
      </c>
      <c r="D9" s="128" t="s">
        <v>225</v>
      </c>
      <c r="E9" s="17"/>
      <c r="F9" s="17"/>
      <c r="G9" s="17"/>
      <c r="H9" s="131" t="s">
        <v>113</v>
      </c>
    </row>
    <row r="10" spans="1:9" s="4" customFormat="1" ht="16.5" customHeight="1" x14ac:dyDescent="0.25">
      <c r="A10" s="31">
        <f>ROW(A10)-ROW(A$5)</f>
        <v>5</v>
      </c>
      <c r="B10" s="31"/>
      <c r="C10" s="127" t="s">
        <v>94</v>
      </c>
      <c r="D10" s="127" t="s">
        <v>226</v>
      </c>
      <c r="E10" s="32"/>
      <c r="F10" s="32"/>
      <c r="G10" s="32"/>
      <c r="H10" s="130" t="s">
        <v>114</v>
      </c>
    </row>
    <row r="11" spans="1:9" s="4" customFormat="1" ht="16.5" customHeight="1" x14ac:dyDescent="0.25">
      <c r="A11" s="16">
        <f>ROW(A11)-ROW(A$5)</f>
        <v>6</v>
      </c>
      <c r="B11" s="16"/>
      <c r="C11" s="128" t="s">
        <v>210</v>
      </c>
      <c r="D11" s="128" t="s">
        <v>227</v>
      </c>
      <c r="E11" s="17"/>
      <c r="F11" s="17"/>
      <c r="G11" s="17"/>
      <c r="H11" s="131" t="s">
        <v>115</v>
      </c>
    </row>
    <row r="12" spans="1:9" s="4" customFormat="1" ht="16.5" customHeight="1" x14ac:dyDescent="0.25">
      <c r="A12" s="31">
        <f>ROW(A12)-ROW(A$5)</f>
        <v>7</v>
      </c>
      <c r="B12" s="31"/>
      <c r="C12" s="127" t="s">
        <v>211</v>
      </c>
      <c r="D12" s="127" t="s">
        <v>228</v>
      </c>
      <c r="E12" s="32"/>
      <c r="F12" s="32"/>
      <c r="G12" s="32"/>
      <c r="H12" s="130" t="s">
        <v>116</v>
      </c>
    </row>
    <row r="13" spans="1:9" s="4" customFormat="1" ht="16.5" customHeight="1" x14ac:dyDescent="0.25">
      <c r="A13" s="16">
        <f>ROW(A13)-ROW(A$5)</f>
        <v>8</v>
      </c>
      <c r="B13" s="16"/>
      <c r="C13" s="128" t="s">
        <v>94</v>
      </c>
      <c r="D13" s="128" t="s">
        <v>226</v>
      </c>
      <c r="E13" s="17"/>
      <c r="F13" s="17"/>
      <c r="G13" s="17"/>
      <c r="H13" s="131" t="s">
        <v>117</v>
      </c>
    </row>
    <row r="14" spans="1:9" s="4" customFormat="1" ht="16.5" customHeight="1" x14ac:dyDescent="0.25">
      <c r="A14" s="31">
        <f>ROW(A14)-ROW(A$5)</f>
        <v>9</v>
      </c>
      <c r="B14" s="31"/>
      <c r="C14" s="127" t="s">
        <v>212</v>
      </c>
      <c r="D14" s="127" t="s">
        <v>229</v>
      </c>
      <c r="E14" s="32"/>
      <c r="F14" s="32"/>
      <c r="G14" s="32"/>
      <c r="H14" s="130" t="s">
        <v>118</v>
      </c>
    </row>
    <row r="15" spans="1:9" s="4" customFormat="1" ht="16.5" customHeight="1" x14ac:dyDescent="0.25">
      <c r="A15" s="16">
        <f>ROW(A15)-ROW(A$5)</f>
        <v>10</v>
      </c>
      <c r="B15" s="16"/>
      <c r="C15" s="128" t="s">
        <v>213</v>
      </c>
      <c r="D15" s="128" t="s">
        <v>230</v>
      </c>
      <c r="E15" s="17"/>
      <c r="F15" s="17"/>
      <c r="G15" s="17"/>
      <c r="H15" s="131" t="s">
        <v>119</v>
      </c>
    </row>
    <row r="16" spans="1:9" s="4" customFormat="1" ht="16.5" customHeight="1" x14ac:dyDescent="0.25">
      <c r="A16" s="31">
        <f>ROW(A16)-ROW(A$5)</f>
        <v>11</v>
      </c>
      <c r="B16" s="31"/>
      <c r="C16" s="127" t="s">
        <v>214</v>
      </c>
      <c r="D16" s="127" t="s">
        <v>231</v>
      </c>
      <c r="E16" s="32"/>
      <c r="F16" s="32"/>
      <c r="G16" s="32"/>
      <c r="H16" s="130" t="s">
        <v>120</v>
      </c>
    </row>
    <row r="17" spans="1:9" s="4" customFormat="1" ht="16.5" customHeight="1" x14ac:dyDescent="0.25">
      <c r="A17" s="16">
        <f>ROW(A17)-ROW(A$5)</f>
        <v>12</v>
      </c>
      <c r="B17" s="16"/>
      <c r="C17" s="128" t="s">
        <v>215</v>
      </c>
      <c r="D17" s="128" t="s">
        <v>232</v>
      </c>
      <c r="E17" s="17"/>
      <c r="F17" s="17"/>
      <c r="G17" s="17"/>
      <c r="H17" s="131" t="s">
        <v>121</v>
      </c>
    </row>
    <row r="18" spans="1:9" s="4" customFormat="1" ht="16.5" customHeight="1" x14ac:dyDescent="0.25">
      <c r="A18" s="31">
        <f>ROW(A18)-ROW(A$5)</f>
        <v>13</v>
      </c>
      <c r="B18" s="31"/>
      <c r="C18" s="127" t="s">
        <v>101</v>
      </c>
      <c r="D18" s="127" t="s">
        <v>233</v>
      </c>
      <c r="E18" s="32"/>
      <c r="F18" s="32"/>
      <c r="G18" s="32"/>
      <c r="H18" s="130" t="s">
        <v>122</v>
      </c>
    </row>
    <row r="19" spans="1:9" s="4" customFormat="1" ht="16.5" customHeight="1" x14ac:dyDescent="0.25">
      <c r="A19" s="16">
        <f>ROW(A19)-ROW(A$5)</f>
        <v>14</v>
      </c>
      <c r="B19" s="16"/>
      <c r="C19" s="128" t="s">
        <v>102</v>
      </c>
      <c r="D19" s="128" t="s">
        <v>234</v>
      </c>
      <c r="E19" s="17"/>
      <c r="F19" s="17"/>
      <c r="G19" s="17"/>
      <c r="H19" s="131" t="s">
        <v>123</v>
      </c>
    </row>
    <row r="20" spans="1:9" s="4" customFormat="1" ht="16.5" customHeight="1" x14ac:dyDescent="0.25">
      <c r="A20" s="31">
        <f>ROW(A20)-ROW(A$5)</f>
        <v>15</v>
      </c>
      <c r="B20" s="31"/>
      <c r="C20" s="127" t="s">
        <v>216</v>
      </c>
      <c r="D20" s="127" t="s">
        <v>235</v>
      </c>
      <c r="E20" s="32"/>
      <c r="F20" s="32"/>
      <c r="G20" s="32"/>
      <c r="H20" s="130" t="s">
        <v>124</v>
      </c>
    </row>
    <row r="21" spans="1:9" s="4" customFormat="1" ht="16.5" customHeight="1" x14ac:dyDescent="0.25">
      <c r="A21" s="16">
        <f>ROW(A21)-ROW(A$5)</f>
        <v>16</v>
      </c>
      <c r="B21" s="16"/>
      <c r="C21" s="128" t="s">
        <v>217</v>
      </c>
      <c r="D21" s="128" t="s">
        <v>236</v>
      </c>
      <c r="E21" s="17"/>
      <c r="F21" s="17"/>
      <c r="G21" s="17"/>
      <c r="H21" s="131" t="s">
        <v>125</v>
      </c>
    </row>
    <row r="22" spans="1:9" s="4" customFormat="1" ht="16.5" customHeight="1" x14ac:dyDescent="0.25">
      <c r="A22" s="31">
        <f>ROW(A22)-ROW(A$5)</f>
        <v>17</v>
      </c>
      <c r="B22" s="31"/>
      <c r="C22" s="127" t="s">
        <v>218</v>
      </c>
      <c r="D22" s="127" t="s">
        <v>237</v>
      </c>
      <c r="E22" s="32"/>
      <c r="F22" s="32"/>
      <c r="G22" s="32"/>
      <c r="H22" s="130" t="s">
        <v>126</v>
      </c>
    </row>
    <row r="23" spans="1:9" s="4" customFormat="1" ht="16.5" customHeight="1" x14ac:dyDescent="0.25">
      <c r="A23" s="16">
        <f>ROW(A23)-ROW(A$5)</f>
        <v>18</v>
      </c>
      <c r="B23" s="16"/>
      <c r="C23" s="128" t="s">
        <v>218</v>
      </c>
      <c r="D23" s="128" t="s">
        <v>237</v>
      </c>
      <c r="E23" s="17"/>
      <c r="F23" s="17"/>
      <c r="G23" s="17"/>
      <c r="H23" s="131" t="s">
        <v>127</v>
      </c>
    </row>
    <row r="24" spans="1:9" s="4" customFormat="1" ht="16.5" customHeight="1" x14ac:dyDescent="0.25">
      <c r="A24" s="31">
        <f>ROW(A24)-ROW(A$5)</f>
        <v>19</v>
      </c>
      <c r="B24" s="31"/>
      <c r="C24" s="127" t="s">
        <v>218</v>
      </c>
      <c r="D24" s="127" t="s">
        <v>237</v>
      </c>
      <c r="E24" s="32"/>
      <c r="F24" s="32"/>
      <c r="G24" s="32"/>
      <c r="H24" s="130" t="s">
        <v>128</v>
      </c>
    </row>
    <row r="25" spans="1:9" s="4" customFormat="1" ht="16.5" customHeight="1" x14ac:dyDescent="0.25">
      <c r="A25" s="16">
        <f>ROW(A25)-ROW(A$5)</f>
        <v>20</v>
      </c>
      <c r="B25" s="16"/>
      <c r="C25" s="128" t="s">
        <v>218</v>
      </c>
      <c r="D25" s="128" t="s">
        <v>237</v>
      </c>
      <c r="E25" s="17"/>
      <c r="F25" s="17"/>
      <c r="G25" s="17"/>
      <c r="H25" s="131" t="s">
        <v>129</v>
      </c>
    </row>
    <row r="26" spans="1:9" s="4" customFormat="1" ht="16.5" customHeight="1" x14ac:dyDescent="0.25">
      <c r="A26" s="31">
        <f>ROW(A26)-ROW(A$5)</f>
        <v>21</v>
      </c>
      <c r="B26" s="31"/>
      <c r="C26" s="127" t="s">
        <v>219</v>
      </c>
      <c r="D26" s="127" t="s">
        <v>238</v>
      </c>
      <c r="E26" s="32"/>
      <c r="F26" s="32"/>
      <c r="G26" s="32"/>
      <c r="H26" s="130" t="s">
        <v>130</v>
      </c>
    </row>
    <row r="27" spans="1:9" s="4" customFormat="1" ht="16.5" customHeight="1" x14ac:dyDescent="0.25">
      <c r="A27" s="16">
        <f>ROW(A27)-ROW(A$5)</f>
        <v>22</v>
      </c>
      <c r="B27" s="16"/>
      <c r="C27" s="128" t="s">
        <v>220</v>
      </c>
      <c r="D27" s="128" t="s">
        <v>239</v>
      </c>
      <c r="E27" s="17"/>
      <c r="F27" s="17"/>
      <c r="G27" s="17"/>
      <c r="H27" s="131" t="s">
        <v>131</v>
      </c>
    </row>
    <row r="28" spans="1:9" s="4" customFormat="1" ht="16.5" customHeight="1" x14ac:dyDescent="0.25">
      <c r="A28" s="31">
        <f>ROW(A28)-ROW(A$5)</f>
        <v>23</v>
      </c>
      <c r="B28" s="31"/>
      <c r="C28" s="127" t="s">
        <v>221</v>
      </c>
      <c r="D28" s="127" t="s">
        <v>240</v>
      </c>
      <c r="E28" s="32"/>
      <c r="F28" s="32"/>
      <c r="G28" s="32"/>
      <c r="H28" s="130" t="s">
        <v>132</v>
      </c>
    </row>
    <row r="29" spans="1:9" s="4" customFormat="1" ht="16.5" customHeight="1" x14ac:dyDescent="0.25">
      <c r="A29" s="16">
        <f>ROW(A29)-ROW(A$5)</f>
        <v>24</v>
      </c>
      <c r="B29" s="16"/>
      <c r="C29" s="128" t="s">
        <v>222</v>
      </c>
      <c r="D29" s="128" t="s">
        <v>241</v>
      </c>
      <c r="E29" s="17"/>
      <c r="F29" s="17"/>
      <c r="G29" s="17"/>
      <c r="H29" s="131" t="s">
        <v>133</v>
      </c>
    </row>
    <row r="30" spans="1:9" ht="15.6" thickBot="1" x14ac:dyDescent="0.3">
      <c r="A30" s="18"/>
      <c r="B30" s="48"/>
      <c r="C30" s="19"/>
      <c r="D30" s="19"/>
      <c r="E30" s="19"/>
      <c r="F30" s="19"/>
      <c r="G30" s="19"/>
      <c r="H30" s="39"/>
    </row>
    <row r="31" spans="1:9" customFormat="1" ht="6" customHeight="1" x14ac:dyDescent="0.25">
      <c r="A31" s="40"/>
      <c r="B31" s="26"/>
      <c r="C31" s="25"/>
      <c r="D31" s="25"/>
      <c r="E31" s="25"/>
      <c r="F31" s="25"/>
      <c r="G31" s="25"/>
      <c r="H31" s="25"/>
      <c r="I31" s="9"/>
    </row>
  </sheetData>
  <pageMargins left="0.39370078740157483" right="0.39370078740157483" top="0.39370078740157483" bottom="0" header="0" footer="0"/>
  <pageSetup paperSize="9" scale="60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workbookViewId="0">
      <selection sqref="A1: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7" customFormat="1" ht="17.25" customHeight="1" x14ac:dyDescent="0.25">
      <c r="A1" s="20" t="s">
        <v>4</v>
      </c>
      <c r="B1" s="132" t="s">
        <v>245</v>
      </c>
    </row>
    <row r="2" spans="1:2" s="7" customFormat="1" ht="17.25" customHeight="1" x14ac:dyDescent="0.25">
      <c r="A2" s="21" t="s">
        <v>6</v>
      </c>
      <c r="B2" s="133" t="s">
        <v>37</v>
      </c>
    </row>
    <row r="3" spans="1:2" s="7" customFormat="1" ht="17.25" customHeight="1" x14ac:dyDescent="0.25">
      <c r="A3" s="22" t="s">
        <v>5</v>
      </c>
      <c r="B3" s="134" t="s">
        <v>39</v>
      </c>
    </row>
    <row r="4" spans="1:2" s="7" customFormat="1" ht="17.25" customHeight="1" x14ac:dyDescent="0.25">
      <c r="A4" s="21" t="s">
        <v>7</v>
      </c>
      <c r="B4" s="133" t="s">
        <v>36</v>
      </c>
    </row>
    <row r="5" spans="1:2" s="7" customFormat="1" ht="17.25" customHeight="1" x14ac:dyDescent="0.25">
      <c r="A5" s="22" t="s">
        <v>8</v>
      </c>
      <c r="B5" s="134" t="s">
        <v>246</v>
      </c>
    </row>
    <row r="6" spans="1:2" s="7" customFormat="1" ht="17.25" customHeight="1" x14ac:dyDescent="0.25">
      <c r="A6" s="21" t="s">
        <v>3</v>
      </c>
      <c r="B6" s="133" t="s">
        <v>47</v>
      </c>
    </row>
    <row r="7" spans="1:2" s="7" customFormat="1" ht="17.25" customHeight="1" x14ac:dyDescent="0.25">
      <c r="A7" s="22" t="s">
        <v>9</v>
      </c>
      <c r="B7" s="134" t="s">
        <v>247</v>
      </c>
    </row>
    <row r="8" spans="1:2" s="7" customFormat="1" ht="17.25" customHeight="1" x14ac:dyDescent="0.25">
      <c r="A8" s="21" t="s">
        <v>10</v>
      </c>
      <c r="B8" s="133" t="s">
        <v>45</v>
      </c>
    </row>
    <row r="9" spans="1:2" s="7" customFormat="1" ht="17.25" customHeight="1" x14ac:dyDescent="0.25">
      <c r="A9" s="22" t="s">
        <v>11</v>
      </c>
      <c r="B9" s="134" t="s">
        <v>40</v>
      </c>
    </row>
    <row r="10" spans="1:2" s="7" customFormat="1" ht="17.25" customHeight="1" x14ac:dyDescent="0.25">
      <c r="A10" s="21" t="s">
        <v>13</v>
      </c>
      <c r="B10" s="133" t="s">
        <v>248</v>
      </c>
    </row>
    <row r="11" spans="1:2" s="7" customFormat="1" ht="17.25" customHeight="1" x14ac:dyDescent="0.25">
      <c r="A11" s="22" t="s">
        <v>12</v>
      </c>
      <c r="B11" s="134" t="s">
        <v>249</v>
      </c>
    </row>
    <row r="12" spans="1:2" s="7" customFormat="1" ht="17.25" customHeight="1" x14ac:dyDescent="0.25">
      <c r="A12" s="21" t="s">
        <v>14</v>
      </c>
      <c r="B12" s="133" t="s">
        <v>250</v>
      </c>
    </row>
    <row r="13" spans="1:2" s="7" customFormat="1" ht="17.25" customHeight="1" x14ac:dyDescent="0.25">
      <c r="A13" s="22" t="s">
        <v>15</v>
      </c>
      <c r="B13" s="134" t="s">
        <v>251</v>
      </c>
    </row>
    <row r="14" spans="1:2" s="7" customFormat="1" ht="17.25" customHeight="1" thickBot="1" x14ac:dyDescent="0.3">
      <c r="A14" s="23" t="s">
        <v>16</v>
      </c>
      <c r="B14" s="135" t="s">
        <v>249</v>
      </c>
    </row>
  </sheetData>
  <phoneticPr fontId="0" type="noConversion"/>
  <pageMargins left="0.39370078740157483" right="0.39370078740157483" top="0.39370078740157483" bottom="0" header="0.39370078740157483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Costing</vt:lpstr>
      <vt:lpstr>Build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Steve Hodges</dc:creator>
  <cp:lastModifiedBy>Steve Hodges</cp:lastModifiedBy>
  <cp:lastPrinted>2016-07-13T07:52:47Z</cp:lastPrinted>
  <dcterms:created xsi:type="dcterms:W3CDTF">2000-10-27T00:30:29Z</dcterms:created>
  <dcterms:modified xsi:type="dcterms:W3CDTF">2019-08-27T14:06:24Z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daclethe@microsoft.com</vt:lpwstr>
  </property>
  <property fmtid="{D5CDD505-2E9C-101B-9397-08002B2CF9AE}" pid="5" name="MSIP_Label_f42aa342-8706-4288-bd11-ebb85995028c_SetDate">
    <vt:lpwstr>2018-12-17T11:44:23.0713137Z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